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gallego\Desktop\Archivos de trabajo\IGAC\2022\3. Marzo\"/>
    </mc:Choice>
  </mc:AlternateContent>
  <xr:revisionPtr revIDLastSave="0" documentId="13_ncr:1_{69A9CFE6-66A3-4CE2-905F-1C016E61503E}" xr6:coauthVersionLast="47" xr6:coauthVersionMax="47" xr10:uidLastSave="{00000000-0000-0000-0000-000000000000}"/>
  <bookViews>
    <workbookView xWindow="-120" yWindow="-120" windowWidth="20730" windowHeight="11160" xr2:uid="{390E2ADD-69CA-4493-8B8A-D55D43DBC51A}"/>
  </bookViews>
  <sheets>
    <sheet name="Ejecución presupues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J18" i="1" s="1"/>
  <c r="I17" i="1"/>
  <c r="J17" i="1" s="1"/>
  <c r="M14" i="1"/>
  <c r="N14" i="1" s="1"/>
  <c r="O18" i="1"/>
  <c r="M18" i="1"/>
  <c r="L13" i="1"/>
  <c r="J13" i="1"/>
  <c r="G18" i="1"/>
  <c r="E18" i="1"/>
  <c r="O17" i="1"/>
  <c r="P17" i="1" s="1"/>
  <c r="N12" i="1"/>
  <c r="M17" i="1"/>
  <c r="N17" i="1" s="1"/>
  <c r="L12" i="1"/>
  <c r="J12" i="1"/>
  <c r="G17" i="1"/>
  <c r="E17" i="1"/>
  <c r="P11" i="1"/>
  <c r="N11" i="1"/>
  <c r="L11" i="1"/>
  <c r="J11" i="1"/>
  <c r="H11" i="1"/>
  <c r="Q11" i="1" s="1"/>
  <c r="R11" i="1" s="1"/>
  <c r="P10" i="1"/>
  <c r="O14" i="1"/>
  <c r="P14" i="1" s="1"/>
  <c r="N10" i="1"/>
  <c r="K14" i="1"/>
  <c r="L14" i="1" s="1"/>
  <c r="I14" i="1"/>
  <c r="G14" i="1"/>
  <c r="E14" i="1"/>
  <c r="P8" i="1"/>
  <c r="N8" i="1"/>
  <c r="L8" i="1"/>
  <c r="I16" i="1"/>
  <c r="G16" i="1"/>
  <c r="E16" i="1"/>
  <c r="H16" i="1" s="1"/>
  <c r="Q16" i="1" s="1"/>
  <c r="R16" i="1" s="1"/>
  <c r="O9" i="1"/>
  <c r="M9" i="1"/>
  <c r="L7" i="1"/>
  <c r="I15" i="1"/>
  <c r="G15" i="1"/>
  <c r="H7" i="1"/>
  <c r="Q7" i="1" s="1"/>
  <c r="R7" i="1" s="1"/>
  <c r="H18" i="1" l="1"/>
  <c r="Q18" i="1" s="1"/>
  <c r="R18" i="1" s="1"/>
  <c r="N9" i="1"/>
  <c r="J16" i="1"/>
  <c r="H14" i="1"/>
  <c r="Q14" i="1" s="1"/>
  <c r="R14" i="1" s="1"/>
  <c r="N18" i="1"/>
  <c r="I19" i="1"/>
  <c r="J14" i="1"/>
  <c r="H17" i="1"/>
  <c r="Q17" i="1" s="1"/>
  <c r="R17" i="1" s="1"/>
  <c r="P18" i="1"/>
  <c r="P9" i="1"/>
  <c r="H8" i="1"/>
  <c r="Q8" i="1" s="1"/>
  <c r="R8" i="1" s="1"/>
  <c r="G9" i="1"/>
  <c r="G19" i="1" s="1"/>
  <c r="P12" i="1"/>
  <c r="M15" i="1"/>
  <c r="K17" i="1"/>
  <c r="L17" i="1" s="1"/>
  <c r="K15" i="1"/>
  <c r="E9" i="1"/>
  <c r="N13" i="1"/>
  <c r="K16" i="1"/>
  <c r="L16" i="1" s="1"/>
  <c r="J7" i="1"/>
  <c r="P13" i="1"/>
  <c r="M16" i="1"/>
  <c r="N16" i="1" s="1"/>
  <c r="K18" i="1"/>
  <c r="L18" i="1" s="1"/>
  <c r="J8" i="1"/>
  <c r="I9" i="1"/>
  <c r="H10" i="1"/>
  <c r="Q10" i="1" s="1"/>
  <c r="R10" i="1" s="1"/>
  <c r="O15" i="1"/>
  <c r="O16" i="1"/>
  <c r="P16" i="1" s="1"/>
  <c r="K9" i="1"/>
  <c r="L9" i="1" s="1"/>
  <c r="J10" i="1"/>
  <c r="H12" i="1"/>
  <c r="Q12" i="1" s="1"/>
  <c r="R12" i="1" s="1"/>
  <c r="N7" i="1"/>
  <c r="H13" i="1"/>
  <c r="Q13" i="1" s="1"/>
  <c r="R13" i="1" s="1"/>
  <c r="E15" i="1"/>
  <c r="L10" i="1"/>
  <c r="P7" i="1"/>
  <c r="M19" i="1" l="1"/>
  <c r="N19" i="1" s="1"/>
  <c r="N15" i="1"/>
  <c r="E19" i="1"/>
  <c r="H19" i="1" s="1"/>
  <c r="Q19" i="1" s="1"/>
  <c r="R19" i="1" s="1"/>
  <c r="H15" i="1"/>
  <c r="Q15" i="1" s="1"/>
  <c r="R15" i="1" s="1"/>
  <c r="H9" i="1"/>
  <c r="Q9" i="1" s="1"/>
  <c r="R9" i="1" s="1"/>
  <c r="J15" i="1"/>
  <c r="K19" i="1"/>
  <c r="L15" i="1"/>
  <c r="O19" i="1"/>
  <c r="P15" i="1"/>
  <c r="J9" i="1"/>
  <c r="P19" i="1" l="1"/>
  <c r="L19" i="1"/>
  <c r="J19" i="1"/>
  <c r="G189" i="1" l="1"/>
  <c r="F189" i="1"/>
  <c r="G188" i="1"/>
  <c r="F188" i="1"/>
  <c r="E188" i="1"/>
  <c r="G187" i="1"/>
  <c r="F187" i="1"/>
  <c r="E187" i="1"/>
  <c r="G186" i="1"/>
  <c r="F186" i="1"/>
  <c r="E186" i="1"/>
  <c r="E185" i="1"/>
  <c r="H185" i="1" s="1"/>
  <c r="H184" i="1"/>
  <c r="H183" i="1"/>
  <c r="E182" i="1"/>
  <c r="H182" i="1" s="1"/>
  <c r="H181" i="1"/>
  <c r="H180" i="1"/>
  <c r="E180" i="1"/>
  <c r="H179" i="1"/>
  <c r="H178" i="1"/>
  <c r="H177" i="1"/>
  <c r="E177" i="1"/>
  <c r="H176" i="1"/>
  <c r="H175" i="1"/>
  <c r="H174" i="1"/>
  <c r="E174" i="1"/>
  <c r="H173" i="1"/>
  <c r="H172" i="1"/>
  <c r="H170" i="1"/>
  <c r="E170" i="1"/>
  <c r="H169" i="1"/>
  <c r="E169" i="1"/>
  <c r="E171" i="1" s="1"/>
  <c r="H171" i="1" s="1"/>
  <c r="H168" i="1"/>
  <c r="H167" i="1"/>
  <c r="E167" i="1"/>
  <c r="H166" i="1"/>
  <c r="E166" i="1"/>
  <c r="E168" i="1" s="1"/>
  <c r="H164" i="1"/>
  <c r="E164" i="1"/>
  <c r="H163" i="1"/>
  <c r="E163" i="1"/>
  <c r="E165" i="1" s="1"/>
  <c r="H165" i="1" s="1"/>
  <c r="H161" i="1"/>
  <c r="E161" i="1"/>
  <c r="H159" i="1"/>
  <c r="E159" i="1"/>
  <c r="G145" i="1"/>
  <c r="F145" i="1"/>
  <c r="E145" i="1"/>
  <c r="E143" i="1"/>
  <c r="G142" i="1"/>
  <c r="E142" i="1"/>
  <c r="P141" i="1"/>
  <c r="N141" i="1"/>
  <c r="L141" i="1"/>
  <c r="H141" i="1"/>
  <c r="J141" i="1" s="1"/>
  <c r="O138" i="1"/>
  <c r="M138" i="1"/>
  <c r="K138" i="1"/>
  <c r="I138" i="1"/>
  <c r="J138" i="1" s="1"/>
  <c r="G138" i="1"/>
  <c r="F138" i="1"/>
  <c r="E138" i="1"/>
  <c r="N137" i="1"/>
  <c r="J137" i="1"/>
  <c r="H137" i="1"/>
  <c r="R136" i="1"/>
  <c r="Q136" i="1"/>
  <c r="P136" i="1"/>
  <c r="L136" i="1"/>
  <c r="J136" i="1"/>
  <c r="H136" i="1"/>
  <c r="N136" i="1" s="1"/>
  <c r="Q135" i="1"/>
  <c r="R135" i="1" s="1"/>
  <c r="N135" i="1"/>
  <c r="L135" i="1"/>
  <c r="J135" i="1"/>
  <c r="H135" i="1"/>
  <c r="H138" i="1" s="1"/>
  <c r="P138" i="1" s="1"/>
  <c r="G134" i="1"/>
  <c r="F134" i="1"/>
  <c r="E134" i="1"/>
  <c r="L133" i="1"/>
  <c r="H133" i="1"/>
  <c r="H132" i="1"/>
  <c r="H131" i="1"/>
  <c r="H134" i="1" s="1"/>
  <c r="F130" i="1"/>
  <c r="E130" i="1"/>
  <c r="R129" i="1"/>
  <c r="Q129" i="1"/>
  <c r="P129" i="1"/>
  <c r="N129" i="1"/>
  <c r="J129" i="1"/>
  <c r="H129" i="1"/>
  <c r="L129" i="1" s="1"/>
  <c r="P126" i="1"/>
  <c r="N126" i="1"/>
  <c r="M126" i="1"/>
  <c r="K126" i="1"/>
  <c r="I126" i="1"/>
  <c r="H126" i="1"/>
  <c r="L126" i="1" s="1"/>
  <c r="G126" i="1"/>
  <c r="F126" i="1"/>
  <c r="E126" i="1"/>
  <c r="P125" i="1"/>
  <c r="O125" i="1"/>
  <c r="O126" i="1" s="1"/>
  <c r="N125" i="1"/>
  <c r="M125" i="1"/>
  <c r="H125" i="1"/>
  <c r="N124" i="1"/>
  <c r="J124" i="1"/>
  <c r="H124" i="1"/>
  <c r="R123" i="1"/>
  <c r="Q123" i="1"/>
  <c r="P123" i="1"/>
  <c r="L123" i="1"/>
  <c r="J123" i="1"/>
  <c r="H123" i="1"/>
  <c r="N123" i="1" s="1"/>
  <c r="O122" i="1"/>
  <c r="M122" i="1"/>
  <c r="K122" i="1"/>
  <c r="I122" i="1"/>
  <c r="G122" i="1"/>
  <c r="F122" i="1"/>
  <c r="E122" i="1"/>
  <c r="Q121" i="1"/>
  <c r="R121" i="1" s="1"/>
  <c r="P121" i="1"/>
  <c r="N121" i="1"/>
  <c r="L121" i="1"/>
  <c r="J121" i="1"/>
  <c r="H121" i="1"/>
  <c r="H120" i="1"/>
  <c r="R119" i="1"/>
  <c r="Q119" i="1"/>
  <c r="P119" i="1"/>
  <c r="N119" i="1"/>
  <c r="J119" i="1"/>
  <c r="H119" i="1"/>
  <c r="L119" i="1" s="1"/>
  <c r="O118" i="1"/>
  <c r="M118" i="1"/>
  <c r="K118" i="1"/>
  <c r="I118" i="1"/>
  <c r="G118" i="1"/>
  <c r="F118" i="1"/>
  <c r="E118" i="1"/>
  <c r="H117" i="1"/>
  <c r="Q116" i="1"/>
  <c r="R116" i="1" s="1"/>
  <c r="P116" i="1"/>
  <c r="N116" i="1"/>
  <c r="J116" i="1"/>
  <c r="H116" i="1"/>
  <c r="L116" i="1" s="1"/>
  <c r="Q115" i="1"/>
  <c r="P115" i="1"/>
  <c r="N115" i="1"/>
  <c r="L115" i="1"/>
  <c r="H115" i="1"/>
  <c r="J115" i="1" s="1"/>
  <c r="O114" i="1"/>
  <c r="M114" i="1"/>
  <c r="K114" i="1"/>
  <c r="I114" i="1"/>
  <c r="G114" i="1"/>
  <c r="F114" i="1"/>
  <c r="E114" i="1"/>
  <c r="Q113" i="1"/>
  <c r="R113" i="1" s="1"/>
  <c r="L113" i="1"/>
  <c r="J113" i="1"/>
  <c r="H113" i="1"/>
  <c r="P113" i="1" s="1"/>
  <c r="P112" i="1"/>
  <c r="N112" i="1"/>
  <c r="H112" i="1"/>
  <c r="Q111" i="1"/>
  <c r="P111" i="1"/>
  <c r="N111" i="1"/>
  <c r="L111" i="1"/>
  <c r="J111" i="1"/>
  <c r="H111" i="1"/>
  <c r="H114" i="1" s="1"/>
  <c r="K110" i="1"/>
  <c r="L110" i="1" s="1"/>
  <c r="I110" i="1"/>
  <c r="J110" i="1" s="1"/>
  <c r="H110" i="1"/>
  <c r="G110" i="1"/>
  <c r="F110" i="1"/>
  <c r="E110" i="1"/>
  <c r="P109" i="1"/>
  <c r="O109" i="1"/>
  <c r="O110" i="1" s="1"/>
  <c r="P110" i="1" s="1"/>
  <c r="N109" i="1"/>
  <c r="M109" i="1"/>
  <c r="M110" i="1" s="1"/>
  <c r="N110" i="1" s="1"/>
  <c r="L109" i="1"/>
  <c r="J109" i="1"/>
  <c r="H109" i="1"/>
  <c r="Q109" i="1" s="1"/>
  <c r="R109" i="1" s="1"/>
  <c r="Q108" i="1"/>
  <c r="R108" i="1" s="1"/>
  <c r="P108" i="1"/>
  <c r="N108" i="1"/>
  <c r="J108" i="1"/>
  <c r="H108" i="1"/>
  <c r="L108" i="1" s="1"/>
  <c r="H107" i="1"/>
  <c r="Q107" i="1" s="1"/>
  <c r="O106" i="1"/>
  <c r="M106" i="1"/>
  <c r="K106" i="1"/>
  <c r="I106" i="1"/>
  <c r="G106" i="1"/>
  <c r="F106" i="1"/>
  <c r="E106" i="1"/>
  <c r="Q105" i="1"/>
  <c r="R105" i="1" s="1"/>
  <c r="N105" i="1"/>
  <c r="L105" i="1"/>
  <c r="J105" i="1"/>
  <c r="H105" i="1"/>
  <c r="P105" i="1" s="1"/>
  <c r="R104" i="1"/>
  <c r="Q104" i="1"/>
  <c r="P104" i="1"/>
  <c r="N104" i="1"/>
  <c r="H104" i="1"/>
  <c r="N103" i="1"/>
  <c r="L103" i="1"/>
  <c r="H103" i="1"/>
  <c r="H106" i="1" s="1"/>
  <c r="J106" i="1" s="1"/>
  <c r="G102" i="1"/>
  <c r="F102" i="1"/>
  <c r="E102" i="1"/>
  <c r="H101" i="1"/>
  <c r="O100" i="1"/>
  <c r="M100" i="1"/>
  <c r="K100" i="1"/>
  <c r="I100" i="1"/>
  <c r="H100" i="1"/>
  <c r="H99" i="1"/>
  <c r="H102" i="1" s="1"/>
  <c r="O98" i="1"/>
  <c r="M98" i="1"/>
  <c r="K98" i="1"/>
  <c r="I98" i="1"/>
  <c r="F98" i="1"/>
  <c r="E98" i="1"/>
  <c r="Q97" i="1"/>
  <c r="R97" i="1" s="1"/>
  <c r="P97" i="1"/>
  <c r="N97" i="1"/>
  <c r="L97" i="1"/>
  <c r="J97" i="1"/>
  <c r="H97" i="1"/>
  <c r="G94" i="1"/>
  <c r="F94" i="1"/>
  <c r="E94" i="1"/>
  <c r="H93" i="1"/>
  <c r="R92" i="1"/>
  <c r="Q92" i="1"/>
  <c r="P92" i="1"/>
  <c r="N92" i="1"/>
  <c r="L92" i="1"/>
  <c r="J92" i="1"/>
  <c r="H92" i="1"/>
  <c r="H91" i="1"/>
  <c r="Q91" i="1" s="1"/>
  <c r="O90" i="1"/>
  <c r="M90" i="1"/>
  <c r="K90" i="1"/>
  <c r="I90" i="1"/>
  <c r="G90" i="1"/>
  <c r="F90" i="1"/>
  <c r="E90" i="1"/>
  <c r="J89" i="1"/>
  <c r="H89" i="1"/>
  <c r="Q89" i="1" s="1"/>
  <c r="R89" i="1" s="1"/>
  <c r="H88" i="1"/>
  <c r="Q88" i="1" s="1"/>
  <c r="R88" i="1" s="1"/>
  <c r="N87" i="1"/>
  <c r="J87" i="1"/>
  <c r="H87" i="1"/>
  <c r="P87" i="1" s="1"/>
  <c r="H86" i="1"/>
  <c r="G86" i="1"/>
  <c r="F86" i="1"/>
  <c r="E86" i="1"/>
  <c r="R85" i="1"/>
  <c r="Q85" i="1"/>
  <c r="P85" i="1"/>
  <c r="L85" i="1"/>
  <c r="H85" i="1"/>
  <c r="H84" i="1"/>
  <c r="H83" i="1"/>
  <c r="F82" i="1"/>
  <c r="E82" i="1"/>
  <c r="L81" i="1"/>
  <c r="J81" i="1"/>
  <c r="H81" i="1"/>
  <c r="Q81" i="1" s="1"/>
  <c r="R81" i="1" s="1"/>
  <c r="G78" i="1"/>
  <c r="F78" i="1"/>
  <c r="E78" i="1"/>
  <c r="M77" i="1"/>
  <c r="L77" i="1"/>
  <c r="H77" i="1"/>
  <c r="H76" i="1"/>
  <c r="H75" i="1"/>
  <c r="F74" i="1"/>
  <c r="E74" i="1"/>
  <c r="Q73" i="1"/>
  <c r="R73" i="1" s="1"/>
  <c r="L73" i="1"/>
  <c r="K73" i="1"/>
  <c r="J73" i="1"/>
  <c r="H73" i="1"/>
  <c r="N73" i="1" s="1"/>
  <c r="G70" i="1"/>
  <c r="F70" i="1"/>
  <c r="E70" i="1"/>
  <c r="R69" i="1"/>
  <c r="P69" i="1"/>
  <c r="N69" i="1"/>
  <c r="L69" i="1"/>
  <c r="J69" i="1"/>
  <c r="H69" i="1"/>
  <c r="Q69" i="1" s="1"/>
  <c r="H68" i="1"/>
  <c r="H67" i="1"/>
  <c r="F66" i="1"/>
  <c r="O65" i="1"/>
  <c r="M65" i="1"/>
  <c r="K65" i="1"/>
  <c r="J65" i="1"/>
  <c r="H65" i="1"/>
  <c r="Q65" i="1" s="1"/>
  <c r="R65" i="1" s="1"/>
  <c r="E64" i="1"/>
  <c r="E66" i="1" s="1"/>
  <c r="F62" i="1"/>
  <c r="E62" i="1"/>
  <c r="L61" i="1"/>
  <c r="H61" i="1"/>
  <c r="G54" i="1"/>
  <c r="F54" i="1"/>
  <c r="G53" i="1"/>
  <c r="F53" i="1"/>
  <c r="E53" i="1"/>
  <c r="G52" i="1"/>
  <c r="F52" i="1"/>
  <c r="E52" i="1"/>
  <c r="G51" i="1"/>
  <c r="F51" i="1"/>
  <c r="E51" i="1"/>
  <c r="E50" i="1"/>
  <c r="H50" i="1" s="1"/>
  <c r="H49" i="1"/>
  <c r="H48" i="1"/>
  <c r="E47" i="1"/>
  <c r="H47" i="1" s="1"/>
  <c r="H46" i="1"/>
  <c r="H45" i="1"/>
  <c r="E45" i="1"/>
  <c r="H44" i="1"/>
  <c r="H43" i="1"/>
  <c r="E42" i="1"/>
  <c r="H42" i="1" s="1"/>
  <c r="H41" i="1"/>
  <c r="H40" i="1"/>
  <c r="H39" i="1"/>
  <c r="E39" i="1"/>
  <c r="H38" i="1"/>
  <c r="H37" i="1"/>
  <c r="H36" i="1"/>
  <c r="E36" i="1"/>
  <c r="H35" i="1"/>
  <c r="H34" i="1"/>
  <c r="H33" i="1"/>
  <c r="E33" i="1"/>
  <c r="H32" i="1"/>
  <c r="H31" i="1"/>
  <c r="H30" i="1"/>
  <c r="E30" i="1"/>
  <c r="H29" i="1"/>
  <c r="H28" i="1"/>
  <c r="H27" i="1"/>
  <c r="E27" i="1"/>
  <c r="H26" i="1"/>
  <c r="H188" i="1" s="1"/>
  <c r="H25" i="1"/>
  <c r="H24" i="1"/>
  <c r="H51" i="1" s="1"/>
  <c r="K21" i="1"/>
  <c r="M187" i="1" l="1"/>
  <c r="N25" i="1"/>
  <c r="M52" i="1"/>
  <c r="Q37" i="1"/>
  <c r="R37" i="1" s="1"/>
  <c r="J37" i="1"/>
  <c r="I39" i="1"/>
  <c r="J39" i="1" s="1"/>
  <c r="N40" i="1"/>
  <c r="M42" i="1"/>
  <c r="N42" i="1" s="1"/>
  <c r="P43" i="1"/>
  <c r="O45" i="1"/>
  <c r="P45" i="1" s="1"/>
  <c r="P46" i="1"/>
  <c r="O47" i="1"/>
  <c r="P47" i="1" s="1"/>
  <c r="L40" i="1"/>
  <c r="K42" i="1"/>
  <c r="L42" i="1" s="1"/>
  <c r="P49" i="1"/>
  <c r="O187" i="1"/>
  <c r="P25" i="1"/>
  <c r="O52" i="1"/>
  <c r="L37" i="1"/>
  <c r="K39" i="1"/>
  <c r="L39" i="1" s="1"/>
  <c r="G143" i="1"/>
  <c r="G62" i="1"/>
  <c r="H59" i="1"/>
  <c r="J34" i="1"/>
  <c r="I36" i="1"/>
  <c r="J36" i="1" s="1"/>
  <c r="Q34" i="1"/>
  <c r="R34" i="1" s="1"/>
  <c r="I143" i="1"/>
  <c r="I62" i="1"/>
  <c r="J59" i="1"/>
  <c r="N101" i="1"/>
  <c r="N43" i="1"/>
  <c r="M45" i="1"/>
  <c r="N45" i="1" s="1"/>
  <c r="J26" i="1"/>
  <c r="I188" i="1"/>
  <c r="J188" i="1" s="1"/>
  <c r="I53" i="1"/>
  <c r="J53" i="1" s="1"/>
  <c r="M30" i="1"/>
  <c r="N30" i="1" s="1"/>
  <c r="N28" i="1"/>
  <c r="G144" i="1"/>
  <c r="H60" i="1"/>
  <c r="P60" i="1" s="1"/>
  <c r="K86" i="1"/>
  <c r="L86" i="1" s="1"/>
  <c r="L83" i="1"/>
  <c r="P28" i="1"/>
  <c r="O30" i="1"/>
  <c r="P30" i="1" s="1"/>
  <c r="O33" i="1"/>
  <c r="P33" i="1" s="1"/>
  <c r="P31" i="1"/>
  <c r="I144" i="1"/>
  <c r="L68" i="1"/>
  <c r="K187" i="1"/>
  <c r="L25" i="1"/>
  <c r="K52" i="1"/>
  <c r="N46" i="1"/>
  <c r="M47" i="1"/>
  <c r="N47" i="1" s="1"/>
  <c r="N68" i="1"/>
  <c r="N84" i="1"/>
  <c r="G98" i="1"/>
  <c r="H95" i="1"/>
  <c r="N132" i="1"/>
  <c r="I42" i="1"/>
  <c r="J42" i="1" s="1"/>
  <c r="J40" i="1"/>
  <c r="K45" i="1"/>
  <c r="L45" i="1" s="1"/>
  <c r="L43" i="1"/>
  <c r="K186" i="1"/>
  <c r="K27" i="1"/>
  <c r="K51" i="1"/>
  <c r="L51" i="1" s="1"/>
  <c r="L24" i="1"/>
  <c r="M188" i="1"/>
  <c r="N188" i="1" s="1"/>
  <c r="M53" i="1"/>
  <c r="N26" i="1"/>
  <c r="P29" i="1"/>
  <c r="J38" i="1"/>
  <c r="L41" i="1"/>
  <c r="N44" i="1"/>
  <c r="P48" i="1"/>
  <c r="O50" i="1"/>
  <c r="P50" i="1" s="1"/>
  <c r="K66" i="1"/>
  <c r="K70" i="1"/>
  <c r="L67" i="1"/>
  <c r="H72" i="1"/>
  <c r="Q72" i="1" s="1"/>
  <c r="R72" i="1" s="1"/>
  <c r="M82" i="1"/>
  <c r="N79" i="1"/>
  <c r="J139" i="1"/>
  <c r="I142" i="1"/>
  <c r="Q172" i="1"/>
  <c r="R172" i="1" s="1"/>
  <c r="J172" i="1"/>
  <c r="I174" i="1"/>
  <c r="J174" i="1" s="1"/>
  <c r="P184" i="1"/>
  <c r="M86" i="1"/>
  <c r="N86" i="1" s="1"/>
  <c r="N83" i="1"/>
  <c r="P84" i="1"/>
  <c r="K142" i="1"/>
  <c r="M186" i="1"/>
  <c r="N186" i="1" s="1"/>
  <c r="M27" i="1"/>
  <c r="N24" i="1"/>
  <c r="M51" i="1"/>
  <c r="N51" i="1" s="1"/>
  <c r="O188" i="1"/>
  <c r="P188" i="1" s="1"/>
  <c r="O53" i="1"/>
  <c r="P26" i="1"/>
  <c r="J35" i="1"/>
  <c r="L38" i="1"/>
  <c r="N41" i="1"/>
  <c r="P44" i="1"/>
  <c r="M66" i="1"/>
  <c r="N63" i="1"/>
  <c r="M70" i="1"/>
  <c r="N67" i="1"/>
  <c r="G74" i="1"/>
  <c r="H71" i="1"/>
  <c r="J71" i="1" s="1"/>
  <c r="K130" i="1"/>
  <c r="M142" i="1"/>
  <c r="N139" i="1"/>
  <c r="K143" i="1"/>
  <c r="L59" i="1"/>
  <c r="K62" i="1"/>
  <c r="K144" i="1"/>
  <c r="P68" i="1"/>
  <c r="Q76" i="1"/>
  <c r="R76" i="1" s="1"/>
  <c r="J76" i="1"/>
  <c r="O86" i="1"/>
  <c r="P86" i="1" s="1"/>
  <c r="P83" i="1"/>
  <c r="N181" i="1"/>
  <c r="M182" i="1"/>
  <c r="N182" i="1" s="1"/>
  <c r="O186" i="1"/>
  <c r="P24" i="1"/>
  <c r="O27" i="1"/>
  <c r="O51" i="1"/>
  <c r="P51" i="1" s="1"/>
  <c r="J32" i="1"/>
  <c r="L35" i="1"/>
  <c r="N38" i="1"/>
  <c r="P41" i="1"/>
  <c r="O66" i="1"/>
  <c r="P63" i="1"/>
  <c r="O70" i="1"/>
  <c r="P67" i="1"/>
  <c r="N72" i="1"/>
  <c r="H80" i="1"/>
  <c r="Q80" i="1" s="1"/>
  <c r="R80" i="1" s="1"/>
  <c r="H96" i="1"/>
  <c r="M130" i="1"/>
  <c r="J140" i="1"/>
  <c r="P181" i="1"/>
  <c r="O182" i="1"/>
  <c r="P182" i="1" s="1"/>
  <c r="J31" i="1"/>
  <c r="I33" i="1"/>
  <c r="J33" i="1" s="1"/>
  <c r="Q31" i="1"/>
  <c r="R31" i="1" s="1"/>
  <c r="L34" i="1"/>
  <c r="K36" i="1"/>
  <c r="L36" i="1" s="1"/>
  <c r="N37" i="1"/>
  <c r="M39" i="1"/>
  <c r="N39" i="1" s="1"/>
  <c r="P40" i="1"/>
  <c r="O42" i="1"/>
  <c r="P42" i="1" s="1"/>
  <c r="J49" i="1"/>
  <c r="Q49" i="1"/>
  <c r="R49" i="1" s="1"/>
  <c r="M143" i="1"/>
  <c r="N59" i="1"/>
  <c r="M62" i="1"/>
  <c r="M144" i="1"/>
  <c r="N60" i="1"/>
  <c r="L76" i="1"/>
  <c r="I145" i="1"/>
  <c r="I94" i="1"/>
  <c r="Q93" i="1"/>
  <c r="R93" i="1" s="1"/>
  <c r="J93" i="1"/>
  <c r="L140" i="1"/>
  <c r="K180" i="1"/>
  <c r="L180" i="1" s="1"/>
  <c r="L178" i="1"/>
  <c r="J29" i="1"/>
  <c r="L32" i="1"/>
  <c r="N35" i="1"/>
  <c r="P38" i="1"/>
  <c r="J48" i="1"/>
  <c r="I50" i="1"/>
  <c r="J50" i="1" s="1"/>
  <c r="M74" i="1"/>
  <c r="P72" i="1"/>
  <c r="I78" i="1"/>
  <c r="J75" i="1"/>
  <c r="Q75" i="1"/>
  <c r="H79" i="1"/>
  <c r="J79" i="1" s="1"/>
  <c r="G82" i="1"/>
  <c r="J80" i="1"/>
  <c r="N178" i="1"/>
  <c r="M180" i="1"/>
  <c r="N180" i="1" s="1"/>
  <c r="I30" i="1"/>
  <c r="J30" i="1" s="1"/>
  <c r="Q28" i="1"/>
  <c r="R28" i="1" s="1"/>
  <c r="J28" i="1"/>
  <c r="L31" i="1"/>
  <c r="K33" i="1"/>
  <c r="L33" i="1" s="1"/>
  <c r="N34" i="1"/>
  <c r="M36" i="1"/>
  <c r="N36" i="1" s="1"/>
  <c r="P37" i="1"/>
  <c r="O39" i="1"/>
  <c r="P39" i="1" s="1"/>
  <c r="J46" i="1"/>
  <c r="I47" i="1"/>
  <c r="J47" i="1" s="1"/>
  <c r="Q46" i="1"/>
  <c r="R46" i="1" s="1"/>
  <c r="L49" i="1"/>
  <c r="O143" i="1"/>
  <c r="P59" i="1"/>
  <c r="O62" i="1"/>
  <c r="O144" i="1"/>
  <c r="J101" i="1"/>
  <c r="I177" i="1"/>
  <c r="Q175" i="1"/>
  <c r="R175" i="1" s="1"/>
  <c r="J175" i="1"/>
  <c r="L29" i="1"/>
  <c r="N32" i="1"/>
  <c r="P35" i="1"/>
  <c r="J44" i="1"/>
  <c r="L48" i="1"/>
  <c r="K50" i="1"/>
  <c r="L50" i="1" s="1"/>
  <c r="G66" i="1"/>
  <c r="H63" i="1"/>
  <c r="O74" i="1"/>
  <c r="L75" i="1"/>
  <c r="K78" i="1"/>
  <c r="I82" i="1"/>
  <c r="L80" i="1"/>
  <c r="J84" i="1"/>
  <c r="Q84" i="1"/>
  <c r="R84" i="1" s="1"/>
  <c r="P93" i="1"/>
  <c r="O94" i="1"/>
  <c r="P94" i="1" s="1"/>
  <c r="L175" i="1"/>
  <c r="K177" i="1"/>
  <c r="L177" i="1" s="1"/>
  <c r="I187" i="1"/>
  <c r="J25" i="1"/>
  <c r="I52" i="1"/>
  <c r="L28" i="1"/>
  <c r="K30" i="1"/>
  <c r="L30" i="1" s="1"/>
  <c r="N31" i="1"/>
  <c r="M33" i="1"/>
  <c r="N33" i="1" s="1"/>
  <c r="P34" i="1"/>
  <c r="O36" i="1"/>
  <c r="P36" i="1" s="1"/>
  <c r="J43" i="1"/>
  <c r="I45" i="1"/>
  <c r="J45" i="1" s="1"/>
  <c r="L46" i="1"/>
  <c r="K47" i="1"/>
  <c r="L47" i="1" s="1"/>
  <c r="N49" i="1"/>
  <c r="H64" i="1"/>
  <c r="Q64" i="1" s="1"/>
  <c r="R64" i="1" s="1"/>
  <c r="J68" i="1"/>
  <c r="N75" i="1"/>
  <c r="M78" i="1"/>
  <c r="L84" i="1"/>
  <c r="L101" i="1"/>
  <c r="I186" i="1"/>
  <c r="I51" i="1"/>
  <c r="J51" i="1" s="1"/>
  <c r="I27" i="1"/>
  <c r="J24" i="1"/>
  <c r="K188" i="1"/>
  <c r="L188" i="1" s="1"/>
  <c r="K53" i="1"/>
  <c r="L26" i="1"/>
  <c r="N29" i="1"/>
  <c r="P32" i="1"/>
  <c r="J41" i="1"/>
  <c r="L44" i="1"/>
  <c r="M50" i="1"/>
  <c r="N50" i="1" s="1"/>
  <c r="N48" i="1"/>
  <c r="I66" i="1"/>
  <c r="J63" i="1"/>
  <c r="I70" i="1"/>
  <c r="J67" i="1"/>
  <c r="O78" i="1"/>
  <c r="P78" i="1" s="1"/>
  <c r="P75" i="1"/>
  <c r="K82" i="1"/>
  <c r="L79" i="1"/>
  <c r="N80" i="1"/>
  <c r="N128" i="1"/>
  <c r="J132" i="1"/>
  <c r="Q132" i="1"/>
  <c r="R132" i="1" s="1"/>
  <c r="I74" i="1"/>
  <c r="N76" i="1"/>
  <c r="O82" i="1"/>
  <c r="P79" i="1"/>
  <c r="P80" i="1"/>
  <c r="K94" i="1"/>
  <c r="L94" i="1" s="1"/>
  <c r="L93" i="1"/>
  <c r="P101" i="1"/>
  <c r="O130" i="1"/>
  <c r="P128" i="1"/>
  <c r="J173" i="1"/>
  <c r="L176" i="1"/>
  <c r="N179" i="1"/>
  <c r="P183" i="1"/>
  <c r="O185" i="1"/>
  <c r="P185" i="1" s="1"/>
  <c r="K74" i="1"/>
  <c r="L71" i="1"/>
  <c r="P76" i="1"/>
  <c r="J83" i="1"/>
  <c r="I86" i="1"/>
  <c r="J86" i="1" s="1"/>
  <c r="N93" i="1"/>
  <c r="M94" i="1"/>
  <c r="J131" i="1"/>
  <c r="I134" i="1"/>
  <c r="J134" i="1" s="1"/>
  <c r="J159" i="1"/>
  <c r="I162" i="1"/>
  <c r="J161" i="1"/>
  <c r="J163" i="1"/>
  <c r="I165" i="1"/>
  <c r="J165" i="1" s="1"/>
  <c r="J164" i="1"/>
  <c r="J166" i="1"/>
  <c r="I168" i="1"/>
  <c r="J168" i="1" s="1"/>
  <c r="J167" i="1"/>
  <c r="J169" i="1"/>
  <c r="I171" i="1"/>
  <c r="J171" i="1" s="1"/>
  <c r="J170" i="1"/>
  <c r="L173" i="1"/>
  <c r="N176" i="1"/>
  <c r="P179" i="1"/>
  <c r="L132" i="1"/>
  <c r="P139" i="1"/>
  <c r="O142" i="1"/>
  <c r="P140" i="1"/>
  <c r="L172" i="1"/>
  <c r="K174" i="1"/>
  <c r="L174" i="1" s="1"/>
  <c r="N175" i="1"/>
  <c r="M177" i="1"/>
  <c r="N177" i="1" s="1"/>
  <c r="P178" i="1"/>
  <c r="O180" i="1"/>
  <c r="P180" i="1" s="1"/>
  <c r="G130" i="1"/>
  <c r="H127" i="1"/>
  <c r="H128" i="1"/>
  <c r="Q128" i="1" s="1"/>
  <c r="R128" i="1" s="1"/>
  <c r="K134" i="1"/>
  <c r="L134" i="1" s="1"/>
  <c r="L131" i="1"/>
  <c r="L159" i="1"/>
  <c r="K162" i="1"/>
  <c r="L161" i="1"/>
  <c r="L163" i="1"/>
  <c r="K165" i="1"/>
  <c r="L165" i="1" s="1"/>
  <c r="L164" i="1"/>
  <c r="L166" i="1"/>
  <c r="K168" i="1"/>
  <c r="L168" i="1" s="1"/>
  <c r="L167" i="1"/>
  <c r="L169" i="1"/>
  <c r="K171" i="1"/>
  <c r="L171" i="1" s="1"/>
  <c r="L170" i="1"/>
  <c r="N173" i="1"/>
  <c r="P176" i="1"/>
  <c r="N172" i="1"/>
  <c r="M174" i="1"/>
  <c r="N174" i="1" s="1"/>
  <c r="P175" i="1"/>
  <c r="O177" i="1"/>
  <c r="P177" i="1" s="1"/>
  <c r="J184" i="1"/>
  <c r="Q184" i="1"/>
  <c r="R184" i="1" s="1"/>
  <c r="I130" i="1"/>
  <c r="J128" i="1"/>
  <c r="M134" i="1"/>
  <c r="N134" i="1" s="1"/>
  <c r="N131" i="1"/>
  <c r="N159" i="1"/>
  <c r="M162" i="1"/>
  <c r="N161" i="1"/>
  <c r="N163" i="1"/>
  <c r="M165" i="1"/>
  <c r="N165" i="1" s="1"/>
  <c r="N164" i="1"/>
  <c r="N166" i="1"/>
  <c r="M168" i="1"/>
  <c r="N168" i="1" s="1"/>
  <c r="N167" i="1"/>
  <c r="N169" i="1"/>
  <c r="M171" i="1"/>
  <c r="N171" i="1" s="1"/>
  <c r="N170" i="1"/>
  <c r="P173" i="1"/>
  <c r="J183" i="1"/>
  <c r="I185" i="1"/>
  <c r="J185" i="1" s="1"/>
  <c r="P132" i="1"/>
  <c r="H139" i="1"/>
  <c r="F143" i="1"/>
  <c r="F146" i="1" s="1"/>
  <c r="F142" i="1"/>
  <c r="H140" i="1"/>
  <c r="Q140" i="1" s="1"/>
  <c r="R140" i="1" s="1"/>
  <c r="F144" i="1"/>
  <c r="P172" i="1"/>
  <c r="O174" i="1"/>
  <c r="P174" i="1" s="1"/>
  <c r="J181" i="1"/>
  <c r="I182" i="1"/>
  <c r="J182" i="1" s="1"/>
  <c r="L184" i="1"/>
  <c r="L128" i="1"/>
  <c r="O134" i="1"/>
  <c r="P134" i="1" s="1"/>
  <c r="P131" i="1"/>
  <c r="P159" i="1"/>
  <c r="O162" i="1"/>
  <c r="P161" i="1"/>
  <c r="P163" i="1"/>
  <c r="O165" i="1"/>
  <c r="P165" i="1" s="1"/>
  <c r="P164" i="1"/>
  <c r="P166" i="1"/>
  <c r="O168" i="1"/>
  <c r="P168" i="1" s="1"/>
  <c r="P167" i="1"/>
  <c r="P169" i="1"/>
  <c r="O171" i="1"/>
  <c r="P171" i="1" s="1"/>
  <c r="P170" i="1"/>
  <c r="J179" i="1"/>
  <c r="L183" i="1"/>
  <c r="K185" i="1"/>
  <c r="L185" i="1" s="1"/>
  <c r="J178" i="1"/>
  <c r="I180" i="1"/>
  <c r="J180" i="1" s="1"/>
  <c r="Q178" i="1"/>
  <c r="R178" i="1" s="1"/>
  <c r="L181" i="1"/>
  <c r="K182" i="1"/>
  <c r="L182" i="1" s="1"/>
  <c r="N184" i="1"/>
  <c r="Q176" i="1"/>
  <c r="R176" i="1" s="1"/>
  <c r="J176" i="1"/>
  <c r="L179" i="1"/>
  <c r="M185" i="1"/>
  <c r="N185" i="1" s="1"/>
  <c r="N183" i="1"/>
  <c r="Q47" i="1"/>
  <c r="R47" i="1" s="1"/>
  <c r="Q67" i="1"/>
  <c r="L106" i="1"/>
  <c r="Q167" i="1"/>
  <c r="R167" i="1" s="1"/>
  <c r="Q41" i="1"/>
  <c r="R41" i="1" s="1"/>
  <c r="Q44" i="1"/>
  <c r="R44" i="1" s="1"/>
  <c r="Q38" i="1"/>
  <c r="R38" i="1" s="1"/>
  <c r="Q83" i="1"/>
  <c r="Q171" i="1"/>
  <c r="R171" i="1" s="1"/>
  <c r="Q30" i="1"/>
  <c r="R30" i="1" s="1"/>
  <c r="Q68" i="1"/>
  <c r="R68" i="1" s="1"/>
  <c r="R107" i="1"/>
  <c r="Q110" i="1"/>
  <c r="R110" i="1" s="1"/>
  <c r="Q35" i="1"/>
  <c r="R35" i="1" s="1"/>
  <c r="Q94" i="1"/>
  <c r="R94" i="1" s="1"/>
  <c r="Q42" i="1"/>
  <c r="R42" i="1" s="1"/>
  <c r="H145" i="1"/>
  <c r="H150" i="1" s="1"/>
  <c r="Q61" i="1"/>
  <c r="P61" i="1"/>
  <c r="N61" i="1"/>
  <c r="J61" i="1"/>
  <c r="Q117" i="1"/>
  <c r="R117" i="1" s="1"/>
  <c r="H118" i="1"/>
  <c r="N118" i="1" s="1"/>
  <c r="P117" i="1"/>
  <c r="N117" i="1"/>
  <c r="L117" i="1"/>
  <c r="J117" i="1"/>
  <c r="Q122" i="1"/>
  <c r="Q165" i="1"/>
  <c r="R165" i="1" s="1"/>
  <c r="Q29" i="1"/>
  <c r="R29" i="1" s="1"/>
  <c r="Q32" i="1"/>
  <c r="R32" i="1" s="1"/>
  <c r="Q39" i="1"/>
  <c r="R39" i="1" s="1"/>
  <c r="Q45" i="1"/>
  <c r="R45" i="1" s="1"/>
  <c r="Q48" i="1"/>
  <c r="R48" i="1" s="1"/>
  <c r="K145" i="1"/>
  <c r="L65" i="1"/>
  <c r="M145" i="1"/>
  <c r="N65" i="1"/>
  <c r="P120" i="1"/>
  <c r="N120" i="1"/>
  <c r="J120" i="1"/>
  <c r="Q120" i="1"/>
  <c r="R120" i="1" s="1"/>
  <c r="H122" i="1"/>
  <c r="L122" i="1" s="1"/>
  <c r="L120" i="1"/>
  <c r="N122" i="1"/>
  <c r="Q27" i="1"/>
  <c r="Q36" i="1"/>
  <c r="R36" i="1" s="1"/>
  <c r="Q77" i="1"/>
  <c r="R77" i="1" s="1"/>
  <c r="H78" i="1"/>
  <c r="P77" i="1"/>
  <c r="N77" i="1"/>
  <c r="J77" i="1"/>
  <c r="Q40" i="1"/>
  <c r="R40" i="1" s="1"/>
  <c r="Q43" i="1"/>
  <c r="R43" i="1" s="1"/>
  <c r="I102" i="1"/>
  <c r="J102" i="1" s="1"/>
  <c r="J100" i="1"/>
  <c r="H187" i="1"/>
  <c r="H52" i="1"/>
  <c r="Q25" i="1"/>
  <c r="Q33" i="1"/>
  <c r="R33" i="1" s="1"/>
  <c r="K102" i="1"/>
  <c r="L102" i="1" s="1"/>
  <c r="L114" i="1"/>
  <c r="J114" i="1"/>
  <c r="H54" i="1"/>
  <c r="L87" i="1"/>
  <c r="N89" i="1"/>
  <c r="N113" i="1"/>
  <c r="Q126" i="1"/>
  <c r="R126" i="1" s="1"/>
  <c r="Q137" i="1"/>
  <c r="P137" i="1"/>
  <c r="L137" i="1"/>
  <c r="Q163" i="1"/>
  <c r="R163" i="1" s="1"/>
  <c r="N106" i="1"/>
  <c r="Q173" i="1"/>
  <c r="R173" i="1" s="1"/>
  <c r="P73" i="1"/>
  <c r="Q87" i="1"/>
  <c r="L100" i="1"/>
  <c r="J103" i="1"/>
  <c r="P106" i="1"/>
  <c r="Q124" i="1"/>
  <c r="R124" i="1" s="1"/>
  <c r="P124" i="1"/>
  <c r="L124" i="1"/>
  <c r="Q133" i="1"/>
  <c r="R133" i="1" s="1"/>
  <c r="P133" i="1"/>
  <c r="N133" i="1"/>
  <c r="J133" i="1"/>
  <c r="Q159" i="1"/>
  <c r="R159" i="1" s="1"/>
  <c r="Q181" i="1"/>
  <c r="R181" i="1" s="1"/>
  <c r="O145" i="1"/>
  <c r="H94" i="1"/>
  <c r="M102" i="1"/>
  <c r="N102" i="1" s="1"/>
  <c r="N100" i="1"/>
  <c r="Q164" i="1"/>
  <c r="R164" i="1" s="1"/>
  <c r="Q26" i="1"/>
  <c r="P65" i="1"/>
  <c r="J88" i="1"/>
  <c r="J91" i="1"/>
  <c r="O102" i="1"/>
  <c r="P102" i="1" s="1"/>
  <c r="P100" i="1"/>
  <c r="R111" i="1"/>
  <c r="Q118" i="1"/>
  <c r="Q169" i="1"/>
  <c r="R169" i="1" s="1"/>
  <c r="Q174" i="1"/>
  <c r="R174" i="1" s="1"/>
  <c r="H70" i="1"/>
  <c r="N81" i="1"/>
  <c r="N85" i="1"/>
  <c r="J85" i="1"/>
  <c r="L88" i="1"/>
  <c r="L91" i="1"/>
  <c r="P103" i="1"/>
  <c r="J107" i="1"/>
  <c r="Q112" i="1"/>
  <c r="R112" i="1" s="1"/>
  <c r="L112" i="1"/>
  <c r="J112" i="1"/>
  <c r="R115" i="1"/>
  <c r="Q182" i="1"/>
  <c r="R182" i="1" s="1"/>
  <c r="Q24" i="1"/>
  <c r="E189" i="1"/>
  <c r="P81" i="1"/>
  <c r="N88" i="1"/>
  <c r="H90" i="1"/>
  <c r="J90" i="1" s="1"/>
  <c r="N91" i="1"/>
  <c r="P99" i="1"/>
  <c r="N99" i="1"/>
  <c r="J99" i="1"/>
  <c r="Q101" i="1"/>
  <c r="R101" i="1" s="1"/>
  <c r="Q103" i="1"/>
  <c r="L107" i="1"/>
  <c r="J125" i="1"/>
  <c r="Q125" i="1"/>
  <c r="R125" i="1" s="1"/>
  <c r="J126" i="1"/>
  <c r="E146" i="1"/>
  <c r="H189" i="1"/>
  <c r="P88" i="1"/>
  <c r="P91" i="1"/>
  <c r="L99" i="1"/>
  <c r="L104" i="1"/>
  <c r="J104" i="1"/>
  <c r="N107" i="1"/>
  <c r="L125" i="1"/>
  <c r="Q131" i="1"/>
  <c r="Q161" i="1"/>
  <c r="R161" i="1" s="1"/>
  <c r="Q170" i="1"/>
  <c r="R170" i="1" s="1"/>
  <c r="Q179" i="1"/>
  <c r="R179" i="1" s="1"/>
  <c r="E144" i="1"/>
  <c r="E160" i="1"/>
  <c r="H160" i="1" s="1"/>
  <c r="Q160" i="1" s="1"/>
  <c r="R160" i="1" s="1"/>
  <c r="R91" i="1"/>
  <c r="Q99" i="1"/>
  <c r="P107" i="1"/>
  <c r="L138" i="1"/>
  <c r="Q166" i="1"/>
  <c r="R166" i="1" s="1"/>
  <c r="Q183" i="1"/>
  <c r="R183" i="1" s="1"/>
  <c r="H186" i="1"/>
  <c r="E54" i="1"/>
  <c r="L90" i="1"/>
  <c r="N114" i="1"/>
  <c r="N138" i="1"/>
  <c r="H53" i="1"/>
  <c r="P89" i="1"/>
  <c r="L89" i="1"/>
  <c r="N90" i="1"/>
  <c r="Q100" i="1"/>
  <c r="R100" i="1" s="1"/>
  <c r="P114" i="1"/>
  <c r="P135" i="1"/>
  <c r="Q141" i="1"/>
  <c r="R141" i="1" s="1"/>
  <c r="J145" i="1" l="1"/>
  <c r="I150" i="1"/>
  <c r="Q96" i="1"/>
  <c r="R96" i="1" s="1"/>
  <c r="P96" i="1"/>
  <c r="N96" i="1"/>
  <c r="L96" i="1"/>
  <c r="J96" i="1"/>
  <c r="O189" i="1"/>
  <c r="P189" i="1" s="1"/>
  <c r="O54" i="1"/>
  <c r="P54" i="1" s="1"/>
  <c r="P27" i="1"/>
  <c r="K149" i="1"/>
  <c r="Q114" i="1"/>
  <c r="R114" i="1" s="1"/>
  <c r="R87" i="1"/>
  <c r="Q90" i="1"/>
  <c r="R90" i="1" s="1"/>
  <c r="Q180" i="1"/>
  <c r="R180" i="1" s="1"/>
  <c r="Q185" i="1"/>
  <c r="R185" i="1" s="1"/>
  <c r="H142" i="1"/>
  <c r="Q139" i="1"/>
  <c r="J160" i="1"/>
  <c r="L74" i="1"/>
  <c r="N66" i="1"/>
  <c r="L139" i="1"/>
  <c r="P95" i="1"/>
  <c r="N95" i="1"/>
  <c r="H98" i="1"/>
  <c r="J95" i="1"/>
  <c r="Q95" i="1"/>
  <c r="L95" i="1"/>
  <c r="H143" i="1"/>
  <c r="P143" i="1" s="1"/>
  <c r="H62" i="1"/>
  <c r="J62" i="1" s="1"/>
  <c r="Q59" i="1"/>
  <c r="H130" i="1"/>
  <c r="N130" i="1" s="1"/>
  <c r="Q127" i="1"/>
  <c r="I149" i="1"/>
  <c r="J162" i="1"/>
  <c r="J52" i="1"/>
  <c r="L78" i="1"/>
  <c r="N140" i="1"/>
  <c r="P64" i="1"/>
  <c r="P186" i="1"/>
  <c r="L142" i="1"/>
  <c r="N53" i="1"/>
  <c r="L145" i="1"/>
  <c r="K150" i="1"/>
  <c r="P82" i="1"/>
  <c r="L53" i="1"/>
  <c r="K146" i="1"/>
  <c r="K148" i="1"/>
  <c r="G146" i="1"/>
  <c r="J118" i="1"/>
  <c r="P118" i="1"/>
  <c r="Q86" i="1"/>
  <c r="R86" i="1" s="1"/>
  <c r="R83" i="1"/>
  <c r="N160" i="1"/>
  <c r="J187" i="1"/>
  <c r="P74" i="1"/>
  <c r="Q177" i="1"/>
  <c r="R177" i="1" s="1"/>
  <c r="J177" i="1"/>
  <c r="M149" i="1"/>
  <c r="P70" i="1"/>
  <c r="L70" i="1"/>
  <c r="Q134" i="1"/>
  <c r="R134" i="1" s="1"/>
  <c r="R131" i="1"/>
  <c r="E162" i="1"/>
  <c r="H162" i="1" s="1"/>
  <c r="Q162" i="1" s="1"/>
  <c r="R162" i="1" s="1"/>
  <c r="L118" i="1"/>
  <c r="N162" i="1"/>
  <c r="J72" i="1"/>
  <c r="J70" i="1"/>
  <c r="P71" i="1"/>
  <c r="H82" i="1"/>
  <c r="N82" i="1" s="1"/>
  <c r="Q79" i="1"/>
  <c r="N62" i="1"/>
  <c r="N142" i="1"/>
  <c r="P145" i="1"/>
  <c r="O150" i="1"/>
  <c r="Q168" i="1"/>
  <c r="R168" i="1" s="1"/>
  <c r="P122" i="1"/>
  <c r="Q186" i="1"/>
  <c r="R186" i="1" s="1"/>
  <c r="Q51" i="1"/>
  <c r="R51" i="1" s="1"/>
  <c r="R24" i="1"/>
  <c r="J122" i="1"/>
  <c r="L160" i="1"/>
  <c r="N94" i="1"/>
  <c r="I189" i="1"/>
  <c r="J189" i="1" s="1"/>
  <c r="J27" i="1"/>
  <c r="I54" i="1"/>
  <c r="J54" i="1" s="1"/>
  <c r="H66" i="1"/>
  <c r="L66" i="1" s="1"/>
  <c r="Q63" i="1"/>
  <c r="Q78" i="1"/>
  <c r="R78" i="1" s="1"/>
  <c r="R75" i="1"/>
  <c r="L127" i="1"/>
  <c r="L63" i="1"/>
  <c r="K189" i="1"/>
  <c r="L189" i="1" s="1"/>
  <c r="K54" i="1"/>
  <c r="L54" i="1" s="1"/>
  <c r="L27" i="1"/>
  <c r="J64" i="1"/>
  <c r="P52" i="1"/>
  <c r="Q188" i="1"/>
  <c r="R188" i="1" s="1"/>
  <c r="Q53" i="1"/>
  <c r="R53" i="1" s="1"/>
  <c r="R26" i="1"/>
  <c r="R67" i="1"/>
  <c r="Q70" i="1"/>
  <c r="R70" i="1" s="1"/>
  <c r="L162" i="1"/>
  <c r="J74" i="1"/>
  <c r="J66" i="1"/>
  <c r="O149" i="1"/>
  <c r="M146" i="1"/>
  <c r="M148" i="1"/>
  <c r="L130" i="1"/>
  <c r="P53" i="1"/>
  <c r="L186" i="1"/>
  <c r="L52" i="1"/>
  <c r="L64" i="1"/>
  <c r="Q106" i="1"/>
  <c r="R106" i="1" s="1"/>
  <c r="R103" i="1"/>
  <c r="Q50" i="1"/>
  <c r="R50" i="1" s="1"/>
  <c r="J186" i="1"/>
  <c r="J78" i="1"/>
  <c r="Q71" i="1"/>
  <c r="H74" i="1"/>
  <c r="H144" i="1"/>
  <c r="H149" i="1" s="1"/>
  <c r="Q60" i="1"/>
  <c r="P187" i="1"/>
  <c r="P142" i="1"/>
  <c r="P127" i="1"/>
  <c r="L187" i="1"/>
  <c r="I146" i="1"/>
  <c r="I148" i="1"/>
  <c r="N52" i="1"/>
  <c r="Q145" i="1"/>
  <c r="R61" i="1"/>
  <c r="R99" i="1"/>
  <c r="Q102" i="1"/>
  <c r="R102" i="1" s="1"/>
  <c r="Q187" i="1"/>
  <c r="R187" i="1" s="1"/>
  <c r="R25" i="1"/>
  <c r="Q52" i="1"/>
  <c r="R52" i="1" s="1"/>
  <c r="P90" i="1"/>
  <c r="P160" i="1"/>
  <c r="J127" i="1"/>
  <c r="O146" i="1"/>
  <c r="O148" i="1"/>
  <c r="N71" i="1"/>
  <c r="N64" i="1"/>
  <c r="J142" i="1"/>
  <c r="R118" i="1"/>
  <c r="R137" i="1"/>
  <c r="Q138" i="1"/>
  <c r="R138" i="1" s="1"/>
  <c r="Q189" i="1"/>
  <c r="R189" i="1" s="1"/>
  <c r="Q54" i="1"/>
  <c r="R54" i="1" s="1"/>
  <c r="R27" i="1"/>
  <c r="N145" i="1"/>
  <c r="M150" i="1"/>
  <c r="R122" i="1"/>
  <c r="P162" i="1"/>
  <c r="J130" i="1"/>
  <c r="L72" i="1"/>
  <c r="N78" i="1"/>
  <c r="N74" i="1"/>
  <c r="J94" i="1"/>
  <c r="N127" i="1"/>
  <c r="L60" i="1"/>
  <c r="N70" i="1"/>
  <c r="M189" i="1"/>
  <c r="N189" i="1" s="1"/>
  <c r="M54" i="1"/>
  <c r="N54" i="1" s="1"/>
  <c r="N27" i="1"/>
  <c r="J60" i="1"/>
  <c r="N187" i="1"/>
  <c r="L144" i="1" l="1"/>
  <c r="R145" i="1"/>
  <c r="Q150" i="1"/>
  <c r="P66" i="1"/>
  <c r="Q82" i="1"/>
  <c r="R82" i="1" s="1"/>
  <c r="R79" i="1"/>
  <c r="Q143" i="1"/>
  <c r="R59" i="1"/>
  <c r="Q62" i="1"/>
  <c r="R62" i="1" s="1"/>
  <c r="L62" i="1"/>
  <c r="H148" i="1"/>
  <c r="H146" i="1"/>
  <c r="H151" i="1" s="1"/>
  <c r="Q74" i="1"/>
  <c r="R74" i="1" s="1"/>
  <c r="R71" i="1"/>
  <c r="L82" i="1"/>
  <c r="O151" i="1"/>
  <c r="N144" i="1"/>
  <c r="L143" i="1"/>
  <c r="P62" i="1"/>
  <c r="Q66" i="1"/>
  <c r="R66" i="1" s="1"/>
  <c r="R63" i="1"/>
  <c r="J143" i="1"/>
  <c r="N143" i="1"/>
  <c r="I151" i="1"/>
  <c r="J146" i="1"/>
  <c r="M151" i="1"/>
  <c r="P98" i="1"/>
  <c r="N98" i="1"/>
  <c r="L98" i="1"/>
  <c r="J98" i="1"/>
  <c r="K151" i="1"/>
  <c r="Q98" i="1"/>
  <c r="R98" i="1" s="1"/>
  <c r="R95" i="1"/>
  <c r="R139" i="1"/>
  <c r="Q142" i="1"/>
  <c r="R142" i="1" s="1"/>
  <c r="P130" i="1"/>
  <c r="P144" i="1"/>
  <c r="J144" i="1"/>
  <c r="J82" i="1"/>
  <c r="Q144" i="1"/>
  <c r="R60" i="1"/>
  <c r="R127" i="1"/>
  <c r="Q130" i="1"/>
  <c r="R130" i="1" s="1"/>
  <c r="L146" i="1" l="1"/>
  <c r="Q146" i="1"/>
  <c r="Q148" i="1"/>
  <c r="R143" i="1"/>
  <c r="R144" i="1"/>
  <c r="Q149" i="1"/>
  <c r="N146" i="1"/>
  <c r="P146" i="1"/>
  <c r="R146" i="1" l="1"/>
  <c r="Q151" i="1"/>
</calcChain>
</file>

<file path=xl/sharedStrings.xml><?xml version="1.0" encoding="utf-8"?>
<sst xmlns="http://schemas.openxmlformats.org/spreadsheetml/2006/main" count="284" uniqueCount="66">
  <si>
    <t>Gasto</t>
  </si>
  <si>
    <t>Recurso</t>
  </si>
  <si>
    <t>Apropiación Vigente</t>
  </si>
  <si>
    <t>Apropiación adicionada</t>
  </si>
  <si>
    <t>Bloqueo</t>
  </si>
  <si>
    <t xml:space="preserve">Disponible aplicado el bloqueo </t>
  </si>
  <si>
    <t>CDP</t>
  </si>
  <si>
    <t>%</t>
  </si>
  <si>
    <t>Compromisos</t>
  </si>
  <si>
    <t>Obligaciones</t>
  </si>
  <si>
    <t>Pagos</t>
  </si>
  <si>
    <t>Saldo por ejecutar</t>
  </si>
  <si>
    <t>Presupuesto General</t>
  </si>
  <si>
    <t>Funcionamiento</t>
  </si>
  <si>
    <t>Nación</t>
  </si>
  <si>
    <t>Propios</t>
  </si>
  <si>
    <t>Total</t>
  </si>
  <si>
    <t>Inversión</t>
  </si>
  <si>
    <t>Créditos</t>
  </si>
  <si>
    <t>Prestamo previa aprobación</t>
  </si>
  <si>
    <t>Informe por Proyectos</t>
  </si>
  <si>
    <t>Proyectos de Inversión</t>
  </si>
  <si>
    <t>Apropiación Inicial</t>
  </si>
  <si>
    <t>Apropiación reducida</t>
  </si>
  <si>
    <t>Apropiación vigente</t>
  </si>
  <si>
    <t>ACTUALIZACIÓN  Y GESTIÓN CATASTRAL  NACIONAL</t>
  </si>
  <si>
    <t>FORTALECIMIENTO DE LA GESTIÓN DEL CONOCIMIENTO Y LA INNOVACIÓN EN EL ÁMBITO GEOGRÁFICO DEL  TERRITORIO   NACIONAL</t>
  </si>
  <si>
    <t>FORTALECIMIENTO DE LA GESTIÓN INSTITUCIONAL DEL IGAC A NIVEL   NACIONAL</t>
  </si>
  <si>
    <t>FORTALECIMIENTO DE LA INFRAESTRUCTURA FÍSICA DEL IGAC A NIVEL  NACIONAL</t>
  </si>
  <si>
    <t>FORTALECIMIENTO DE LOS PROCESOS DE DIFUSIÓN Y ACCESO A LA INFORMACIÓN GEOGRÁFICA A NIVEL   NACIONAL</t>
  </si>
  <si>
    <t>GENERACIÓN DE ESTUDIOS DE SUELOS, TIERRAS Y APLICACIONES AGROLÓGICAS COMO INSUMO PARA EL ORDENAMIENTO INTEGRAL Y EL MANEJO SOSTENIBLE DEL TERRITORIO A NIVEL  NACIONAL</t>
  </si>
  <si>
    <t>GENERACIÓN DE ESTUDIOS GEOGRÁFICOS E INVESTIGACIONES PARA LA CARACTERIZACIÓN, ANÁLISIS Y DELIMITACIÓN GEOGRÁFICA DEL TERRITORIO  NACIONAL</t>
  </si>
  <si>
    <t>IMPLEMENTACIÓN DE UN SISTEMA DE GESTIÓN DOCUMENTAL EN EL IGAC A NIVEL   NACIONAL</t>
  </si>
  <si>
    <t>LEVANTAMIENTO , GENERACIÓN Y ACTUALIZACIÓN DE LA RED GEODÉSICA Y LA CARTOGRAFÍA BÁSICA A NIVEL   NACIONAL</t>
  </si>
  <si>
    <t>Total General</t>
  </si>
  <si>
    <t>Informe por Dependencias</t>
  </si>
  <si>
    <t>Dependencia</t>
  </si>
  <si>
    <t>Dirección de Gestión Catastral</t>
  </si>
  <si>
    <t>Subdirección de Avalúos</t>
  </si>
  <si>
    <t>Crédito</t>
  </si>
  <si>
    <t>Subdirección de Proyectos</t>
  </si>
  <si>
    <t>Dirección de Gestión de Información Geográfica</t>
  </si>
  <si>
    <t xml:space="preserve">Laboratorio Nacional de Suelos
</t>
  </si>
  <si>
    <t>Subdirección Cartográfica &amp; Geodésica</t>
  </si>
  <si>
    <t>Subdirección de Agrología</t>
  </si>
  <si>
    <t>Subdirección de Geografía</t>
  </si>
  <si>
    <t>Dirección de investigación y prospectiva</t>
  </si>
  <si>
    <t>Observatorio inmobiliario</t>
  </si>
  <si>
    <t>Dirección de Regulación y Habilitación</t>
  </si>
  <si>
    <t>Dirección de Tecnologías de la Información y Comunicaciones</t>
  </si>
  <si>
    <t>Subdirección de información</t>
  </si>
  <si>
    <t>Subdirección de Infraestructura Tecnológica</t>
  </si>
  <si>
    <t>Subdirección Sistemas de Información</t>
  </si>
  <si>
    <t>Dirección general</t>
  </si>
  <si>
    <t>Oficina Asesora de Comunicaciones</t>
  </si>
  <si>
    <t>Oficina Asesora Planeación</t>
  </si>
  <si>
    <t>Oficina Asesora Jurídica</t>
  </si>
  <si>
    <t>Oficina de Control Interno</t>
  </si>
  <si>
    <t>Oficina de Relación con el Ciudadano</t>
  </si>
  <si>
    <t>Secretaria General</t>
  </si>
  <si>
    <t>Subdirección Administrativa y Financiera</t>
  </si>
  <si>
    <t>Subdirección de talento humano</t>
  </si>
  <si>
    <t>Subdirección General</t>
  </si>
  <si>
    <t>Oficina Comercial</t>
  </si>
  <si>
    <t>Direcciones Territoriales</t>
  </si>
  <si>
    <t>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</si>
</sst>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240A]\ #,##0"/>
    <numFmt numFmtId="165" formatCode="_-* #,##0\ &quot;€&quot;_-;\-* #,##0\ &quot;€&quot;_-;_-* &quot;-&quot;\ &quot;€&quot;_-;_-@_-"/>
    <numFmt numFmtId="166" formatCode="_-[$$-240A]\ * #,##0_-;\-[$$-240A]\ * #,##0_-;_-[$$-240A]\ * &quot;-&quot;_-;_-@_-"/>
    <numFmt numFmtId="167" formatCode="0.0%"/>
    <numFmt numFmtId="168" formatCode="&quot;$&quot;\ #,##0"/>
  </numFmts>
  <fonts count="10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EFD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4B96F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80">
    <xf numFmtId="0" fontId="0" fillId="0" borderId="0" xfId="0"/>
    <xf numFmtId="164" fontId="0" fillId="0" borderId="0" xfId="0" applyNumberFormat="1"/>
    <xf numFmtId="0" fontId="5" fillId="0" borderId="1" xfId="3" applyFont="1" applyBorder="1"/>
    <xf numFmtId="0" fontId="6" fillId="2" borderId="2" xfId="0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5" fontId="6" fillId="2" borderId="2" xfId="1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1" applyNumberFormat="1" applyFont="1" applyBorder="1"/>
    <xf numFmtId="10" fontId="0" fillId="0" borderId="2" xfId="2" applyNumberFormat="1" applyFont="1" applyBorder="1" applyAlignment="1">
      <alignment horizontal="center"/>
    </xf>
    <xf numFmtId="166" fontId="0" fillId="0" borderId="2" xfId="1" applyNumberFormat="1" applyFont="1" applyBorder="1"/>
    <xf numFmtId="167" fontId="0" fillId="0" borderId="2" xfId="2" applyNumberFormat="1" applyFont="1" applyBorder="1" applyAlignment="1">
      <alignment horizontal="center"/>
    </xf>
    <xf numFmtId="0" fontId="2" fillId="4" borderId="2" xfId="0" applyFont="1" applyFill="1" applyBorder="1"/>
    <xf numFmtId="164" fontId="2" fillId="4" borderId="2" xfId="1" applyNumberFormat="1" applyFont="1" applyFill="1" applyBorder="1"/>
    <xf numFmtId="10" fontId="2" fillId="4" borderId="2" xfId="2" applyNumberFormat="1" applyFont="1" applyFill="1" applyBorder="1" applyAlignment="1">
      <alignment horizontal="center"/>
    </xf>
    <xf numFmtId="166" fontId="2" fillId="4" borderId="2" xfId="1" applyNumberFormat="1" applyFont="1" applyFill="1" applyBorder="1"/>
    <xf numFmtId="167" fontId="2" fillId="4" borderId="2" xfId="2" applyNumberFormat="1" applyFont="1" applyFill="1" applyBorder="1" applyAlignment="1">
      <alignment horizontal="center"/>
    </xf>
    <xf numFmtId="0" fontId="0" fillId="5" borderId="2" xfId="0" applyFill="1" applyBorder="1"/>
    <xf numFmtId="164" fontId="0" fillId="5" borderId="2" xfId="1" applyNumberFormat="1" applyFont="1" applyFill="1" applyBorder="1"/>
    <xf numFmtId="10" fontId="0" fillId="5" borderId="2" xfId="2" applyNumberFormat="1" applyFont="1" applyFill="1" applyBorder="1" applyAlignment="1">
      <alignment horizontal="center"/>
    </xf>
    <xf numFmtId="166" fontId="0" fillId="5" borderId="2" xfId="1" applyNumberFormat="1" applyFont="1" applyFill="1" applyBorder="1"/>
    <xf numFmtId="167" fontId="0" fillId="5" borderId="2" xfId="2" applyNumberFormat="1" applyFont="1" applyFill="1" applyBorder="1" applyAlignment="1">
      <alignment horizontal="center"/>
    </xf>
    <xf numFmtId="0" fontId="0" fillId="5" borderId="0" xfId="0" applyFill="1"/>
    <xf numFmtId="166" fontId="0" fillId="0" borderId="0" xfId="0" applyNumberFormat="1"/>
    <xf numFmtId="0" fontId="1" fillId="2" borderId="3" xfId="0" applyFont="1" applyFill="1" applyBorder="1" applyAlignment="1">
      <alignment horizontal="center" vertical="center"/>
    </xf>
    <xf numFmtId="164" fontId="1" fillId="2" borderId="3" xfId="1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0" fontId="0" fillId="0" borderId="3" xfId="0" applyBorder="1"/>
    <xf numFmtId="168" fontId="0" fillId="0" borderId="3" xfId="0" applyNumberFormat="1" applyBorder="1"/>
    <xf numFmtId="10" fontId="0" fillId="0" borderId="3" xfId="0" applyNumberFormat="1" applyBorder="1"/>
    <xf numFmtId="0" fontId="0" fillId="4" borderId="3" xfId="0" applyFill="1" applyBorder="1"/>
    <xf numFmtId="164" fontId="0" fillId="4" borderId="3" xfId="0" applyNumberFormat="1" applyFill="1" applyBorder="1"/>
    <xf numFmtId="168" fontId="0" fillId="4" borderId="3" xfId="0" applyNumberFormat="1" applyFill="1" applyBorder="1"/>
    <xf numFmtId="10" fontId="0" fillId="4" borderId="3" xfId="2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0" fontId="0" fillId="4" borderId="3" xfId="0" applyNumberFormat="1" applyFill="1" applyBorder="1"/>
    <xf numFmtId="0" fontId="0" fillId="6" borderId="3" xfId="0" applyFill="1" applyBorder="1"/>
    <xf numFmtId="164" fontId="0" fillId="6" borderId="3" xfId="0" applyNumberFormat="1" applyFill="1" applyBorder="1"/>
    <xf numFmtId="168" fontId="0" fillId="6" borderId="3" xfId="0" applyNumberFormat="1" applyFill="1" applyBorder="1"/>
    <xf numFmtId="9" fontId="0" fillId="6" borderId="3" xfId="2" applyFont="1" applyFill="1" applyBorder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0" fontId="0" fillId="7" borderId="3" xfId="0" applyFill="1" applyBorder="1"/>
    <xf numFmtId="164" fontId="0" fillId="7" borderId="3" xfId="0" applyNumberFormat="1" applyFill="1" applyBorder="1"/>
    <xf numFmtId="168" fontId="0" fillId="7" borderId="3" xfId="0" applyNumberFormat="1" applyFill="1" applyBorder="1"/>
    <xf numFmtId="9" fontId="0" fillId="7" borderId="3" xfId="2" applyFont="1" applyFill="1" applyBorder="1" applyAlignment="1">
      <alignment horizontal="center"/>
    </xf>
    <xf numFmtId="167" fontId="0" fillId="7" borderId="3" xfId="2" applyNumberFormat="1" applyFont="1" applyFill="1" applyBorder="1" applyAlignment="1">
      <alignment horizontal="center"/>
    </xf>
    <xf numFmtId="0" fontId="0" fillId="8" borderId="3" xfId="0" applyFill="1" applyBorder="1"/>
    <xf numFmtId="164" fontId="0" fillId="8" borderId="3" xfId="0" applyNumberFormat="1" applyFill="1" applyBorder="1"/>
    <xf numFmtId="168" fontId="0" fillId="8" borderId="3" xfId="0" applyNumberFormat="1" applyFill="1" applyBorder="1"/>
    <xf numFmtId="9" fontId="0" fillId="8" borderId="3" xfId="2" applyFont="1" applyFill="1" applyBorder="1" applyAlignment="1">
      <alignment horizontal="center"/>
    </xf>
    <xf numFmtId="167" fontId="0" fillId="8" borderId="3" xfId="2" applyNumberFormat="1" applyFont="1" applyFill="1" applyBorder="1" applyAlignment="1">
      <alignment horizontal="center"/>
    </xf>
    <xf numFmtId="168" fontId="0" fillId="7" borderId="3" xfId="0" applyNumberFormat="1" applyFill="1" applyBorder="1" applyAlignment="1">
      <alignment wrapText="1"/>
    </xf>
    <xf numFmtId="9" fontId="0" fillId="0" borderId="3" xfId="2" applyFont="1" applyBorder="1" applyAlignment="1">
      <alignment horizontal="center"/>
    </xf>
    <xf numFmtId="167" fontId="0" fillId="0" borderId="3" xfId="2" applyNumberFormat="1" applyFont="1" applyBorder="1" applyAlignment="1">
      <alignment horizontal="center"/>
    </xf>
    <xf numFmtId="164" fontId="0" fillId="0" borderId="3" xfId="0" applyNumberFormat="1" applyBorder="1"/>
    <xf numFmtId="0" fontId="0" fillId="10" borderId="3" xfId="0" applyFill="1" applyBorder="1"/>
    <xf numFmtId="164" fontId="0" fillId="10" borderId="3" xfId="0" applyNumberFormat="1" applyFill="1" applyBorder="1"/>
    <xf numFmtId="168" fontId="0" fillId="10" borderId="3" xfId="0" applyNumberFormat="1" applyFill="1" applyBorder="1"/>
    <xf numFmtId="9" fontId="0" fillId="10" borderId="3" xfId="2" applyFont="1" applyFill="1" applyBorder="1" applyAlignment="1">
      <alignment horizontal="center"/>
    </xf>
    <xf numFmtId="167" fontId="0" fillId="10" borderId="3" xfId="2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4">
    <cellStyle name="Moneda [0]" xfId="1" builtinId="7"/>
    <cellStyle name="Normal" xfId="0" builtinId="0"/>
    <cellStyle name="Normal 2" xfId="3" xr:uid="{D14D53BC-3014-4EF7-905B-5B3248290B45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tiff"/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603825</xdr:colOff>
      <xdr:row>0</xdr:row>
      <xdr:rowOff>86398</xdr:rowOff>
    </xdr:from>
    <xdr:to>
      <xdr:col>3</xdr:col>
      <xdr:colOff>656171</xdr:colOff>
      <xdr:row>3</xdr:row>
      <xdr:rowOff>153735</xdr:rowOff>
    </xdr:to>
    <xdr:pic>
      <xdr:nvPicPr>
        <xdr:cNvPr id="2" name="Imagen 1" descr="INSTITUTO GEOGRÁFICO AGUSTÍN CODAZZI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557D3E-8E00-43FD-A694-990A40214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2425" y="86398"/>
          <a:ext cx="3176546" cy="667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42334</xdr:colOff>
      <xdr:row>0</xdr:row>
      <xdr:rowOff>76740</xdr:rowOff>
    </xdr:from>
    <xdr:to>
      <xdr:col>1</xdr:col>
      <xdr:colOff>507576</xdr:colOff>
      <xdr:row>3</xdr:row>
      <xdr:rowOff>132241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005E03-40D9-417E-9111-071D46DA9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0934" y="76740"/>
          <a:ext cx="465242" cy="655576"/>
        </a:xfrm>
        <a:prstGeom prst="rect">
          <a:avLst/>
        </a:prstGeom>
      </xdr:spPr>
    </xdr:pic>
    <xdr:clientData/>
  </xdr:twoCellAnchor>
  <xdr:twoCellAnchor editAs="absolute">
    <xdr:from>
      <xdr:col>3</xdr:col>
      <xdr:colOff>731324</xdr:colOff>
      <xdr:row>0</xdr:row>
      <xdr:rowOff>95249</xdr:rowOff>
    </xdr:from>
    <xdr:to>
      <xdr:col>13</xdr:col>
      <xdr:colOff>297655</xdr:colOff>
      <xdr:row>3</xdr:row>
      <xdr:rowOff>161599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015D2AA-0993-4725-BA2B-5AC69B5C88EA}"/>
            </a:ext>
          </a:extLst>
        </xdr:cNvPr>
        <xdr:cNvSpPr/>
      </xdr:nvSpPr>
      <xdr:spPr>
        <a:xfrm>
          <a:off x="4088887" y="95249"/>
          <a:ext cx="10710581" cy="673569"/>
        </a:xfrm>
        <a:prstGeom prst="rect">
          <a:avLst/>
        </a:prstGeom>
        <a:solidFill>
          <a:srgbClr val="1F66D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 cap="none" spc="0">
              <a:ln w="10160">
                <a:noFill/>
                <a:prstDash val="solid"/>
              </a:ln>
              <a:solidFill>
                <a:schemeClr val="bg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Ejecución presupuestal al 31 de marzo de 2022 - </a:t>
          </a:r>
          <a:r>
            <a:rPr lang="en-US" sz="2400" b="1" cap="none" spc="0" baseline="0">
              <a:ln w="10160">
                <a:noFill/>
                <a:prstDash val="solid"/>
              </a:ln>
              <a:solidFill>
                <a:schemeClr val="bg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IGAC</a:t>
          </a:r>
          <a:endParaRPr lang="en-US" sz="2400" b="1" cap="none" spc="0">
            <a:ln w="10160">
              <a:noFill/>
              <a:prstDash val="solid"/>
            </a:ln>
            <a:solidFill>
              <a:schemeClr val="bg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EC3A-E7C1-4F72-8160-C9D2FD2E6444}">
  <sheetPr codeName="Hoja19"/>
  <dimension ref="B1:R189"/>
  <sheetViews>
    <sheetView showGridLines="0" tabSelected="1" zoomScale="80" zoomScaleNormal="80" workbookViewId="0">
      <selection activeCell="D20" sqref="D20"/>
    </sheetView>
  </sheetViews>
  <sheetFormatPr baseColWidth="10" defaultColWidth="0" defaultRowHeight="15.75" customHeight="1" zeroHeight="1" x14ac:dyDescent="0.25"/>
  <cols>
    <col min="1" max="1" width="3" customWidth="1"/>
    <col min="2" max="2" width="15.125" customWidth="1"/>
    <col min="3" max="3" width="25.875" customWidth="1"/>
    <col min="4" max="4" width="25.875" bestFit="1" customWidth="1"/>
    <col min="5" max="5" width="17.125" style="1" customWidth="1"/>
    <col min="6" max="6" width="0.125" style="1" customWidth="1"/>
    <col min="7" max="7" width="16.125" style="1" bestFit="1" customWidth="1"/>
    <col min="8" max="8" width="18.125" style="1" bestFit="1" customWidth="1"/>
    <col min="9" max="9" width="17.125" bestFit="1" customWidth="1"/>
    <col min="10" max="10" width="8.375" bestFit="1" customWidth="1"/>
    <col min="11" max="11" width="17.375" bestFit="1" customWidth="1"/>
    <col min="12" max="12" width="8.375" bestFit="1" customWidth="1"/>
    <col min="13" max="13" width="17.375" bestFit="1" customWidth="1"/>
    <col min="14" max="14" width="7.375" bestFit="1" customWidth="1"/>
    <col min="15" max="15" width="17.375" bestFit="1" customWidth="1"/>
    <col min="16" max="16" width="7.375" bestFit="1" customWidth="1"/>
    <col min="17" max="17" width="18.625" bestFit="1" customWidth="1"/>
    <col min="18" max="18" width="7.375" bestFit="1" customWidth="1"/>
    <col min="19" max="19" width="4.125" customWidth="1"/>
  </cols>
  <sheetData>
    <row r="1" spans="2:18" x14ac:dyDescent="0.25"/>
    <row r="2" spans="2:18" x14ac:dyDescent="0.25"/>
    <row r="3" spans="2:18" x14ac:dyDescent="0.25"/>
    <row r="4" spans="2:18" s="2" customFormat="1" thickBot="1" x14ac:dyDescent="0.3"/>
    <row r="5" spans="2:18" ht="8.25" customHeight="1" x14ac:dyDescent="0.25"/>
    <row r="6" spans="2:18" ht="48.75" customHeight="1" x14ac:dyDescent="0.25">
      <c r="C6" s="3" t="s">
        <v>0</v>
      </c>
      <c r="D6" s="3" t="s">
        <v>1</v>
      </c>
      <c r="E6" s="4" t="s">
        <v>2</v>
      </c>
      <c r="F6" s="5" t="s">
        <v>3</v>
      </c>
      <c r="G6" s="4" t="s">
        <v>4</v>
      </c>
      <c r="H6" s="4" t="s">
        <v>5</v>
      </c>
      <c r="I6" s="4" t="s">
        <v>6</v>
      </c>
      <c r="J6" s="3" t="s">
        <v>7</v>
      </c>
      <c r="K6" s="6" t="s">
        <v>8</v>
      </c>
      <c r="L6" s="3" t="s">
        <v>7</v>
      </c>
      <c r="M6" s="6" t="s">
        <v>9</v>
      </c>
      <c r="N6" s="3" t="s">
        <v>7</v>
      </c>
      <c r="O6" s="6" t="s">
        <v>10</v>
      </c>
      <c r="P6" s="3" t="s">
        <v>7</v>
      </c>
      <c r="Q6" s="6" t="s">
        <v>11</v>
      </c>
      <c r="R6" s="3" t="s">
        <v>7</v>
      </c>
    </row>
    <row r="7" spans="2:18" x14ac:dyDescent="0.25">
      <c r="B7" s="76" t="s">
        <v>12</v>
      </c>
      <c r="C7" s="77" t="s">
        <v>13</v>
      </c>
      <c r="D7" s="7" t="s">
        <v>14</v>
      </c>
      <c r="E7" s="8">
        <v>79041000000</v>
      </c>
      <c r="F7" s="8">
        <v>0</v>
      </c>
      <c r="G7" s="8">
        <v>18237000000</v>
      </c>
      <c r="H7" s="8">
        <f t="shared" ref="H7:H19" si="0">E7-G7</f>
        <v>60804000000</v>
      </c>
      <c r="I7" s="8">
        <v>22358464184.129997</v>
      </c>
      <c r="J7" s="9">
        <f>I7/H7</f>
        <v>0.36771370607410692</v>
      </c>
      <c r="K7" s="10">
        <v>16247553779.279999</v>
      </c>
      <c r="L7" s="9">
        <f t="shared" ref="L7:L19" si="1">K7/E7</f>
        <v>0.20555855542414694</v>
      </c>
      <c r="M7" s="10">
        <v>13867482438.08</v>
      </c>
      <c r="N7" s="9">
        <f t="shared" ref="N7:N19" si="2">M7/E7</f>
        <v>0.17544669776546348</v>
      </c>
      <c r="O7" s="10">
        <v>13292757422.639999</v>
      </c>
      <c r="P7" s="9">
        <f t="shared" ref="P7:P19" si="3">O7/E7</f>
        <v>0.16817547124454396</v>
      </c>
      <c r="Q7" s="10">
        <f t="shared" ref="Q7:Q19" si="4">H7-I7</f>
        <v>38445535815.870003</v>
      </c>
      <c r="R7" s="11">
        <f t="shared" ref="R7:R19" si="5">Q7/E7</f>
        <v>0.48639991669981403</v>
      </c>
    </row>
    <row r="8" spans="2:18" x14ac:dyDescent="0.25">
      <c r="B8" s="76"/>
      <c r="C8" s="78"/>
      <c r="D8" s="7" t="s">
        <v>15</v>
      </c>
      <c r="E8" s="8">
        <v>9798000000</v>
      </c>
      <c r="F8" s="8">
        <v>0</v>
      </c>
      <c r="G8" s="8">
        <v>0</v>
      </c>
      <c r="H8" s="8">
        <f t="shared" si="0"/>
        <v>9798000000</v>
      </c>
      <c r="I8" s="8">
        <v>6986123393.8400002</v>
      </c>
      <c r="J8" s="9">
        <f>I8/E8</f>
        <v>0.71301524738109823</v>
      </c>
      <c r="K8" s="10">
        <v>5279350939.0799999</v>
      </c>
      <c r="L8" s="9">
        <f t="shared" si="1"/>
        <v>0.53881924260869563</v>
      </c>
      <c r="M8" s="10">
        <v>846740652.74000001</v>
      </c>
      <c r="N8" s="9">
        <f t="shared" si="2"/>
        <v>8.6419744104919372E-2</v>
      </c>
      <c r="O8" s="10">
        <v>750676122.74000001</v>
      </c>
      <c r="P8" s="9">
        <f t="shared" si="3"/>
        <v>7.6615240124515205E-2</v>
      </c>
      <c r="Q8" s="10">
        <f t="shared" si="4"/>
        <v>2811876606.1599998</v>
      </c>
      <c r="R8" s="11">
        <f t="shared" si="5"/>
        <v>0.28698475261890183</v>
      </c>
    </row>
    <row r="9" spans="2:18" x14ac:dyDescent="0.25">
      <c r="B9" s="76"/>
      <c r="C9" s="79"/>
      <c r="D9" s="12" t="s">
        <v>16</v>
      </c>
      <c r="E9" s="13">
        <f>SUM(E7:E8)</f>
        <v>88839000000</v>
      </c>
      <c r="F9" s="13">
        <v>0</v>
      </c>
      <c r="G9" s="13">
        <f>SUM(G7:G8)</f>
        <v>18237000000</v>
      </c>
      <c r="H9" s="13">
        <f t="shared" si="0"/>
        <v>70602000000</v>
      </c>
      <c r="I9" s="13">
        <f>SUM(I7:I8)</f>
        <v>29344587577.969997</v>
      </c>
      <c r="J9" s="14">
        <f>I9/H9</f>
        <v>0.41563394206920479</v>
      </c>
      <c r="K9" s="15">
        <f t="shared" ref="K9:O9" si="6">SUM(K7:K8)</f>
        <v>21526904718.360001</v>
      </c>
      <c r="L9" s="14">
        <f t="shared" si="1"/>
        <v>0.24231367663256004</v>
      </c>
      <c r="M9" s="15">
        <f t="shared" si="6"/>
        <v>14714223090.82</v>
      </c>
      <c r="N9" s="14">
        <f t="shared" si="2"/>
        <v>0.16562796846902825</v>
      </c>
      <c r="O9" s="15">
        <f t="shared" si="6"/>
        <v>14043433545.379999</v>
      </c>
      <c r="P9" s="14">
        <f t="shared" si="3"/>
        <v>0.15807734829725684</v>
      </c>
      <c r="Q9" s="15">
        <f t="shared" si="4"/>
        <v>41257412422.029999</v>
      </c>
      <c r="R9" s="16">
        <f t="shared" si="5"/>
        <v>0.46440653791724351</v>
      </c>
    </row>
    <row r="10" spans="2:18" x14ac:dyDescent="0.25">
      <c r="B10" s="76"/>
      <c r="C10" s="77" t="s">
        <v>17</v>
      </c>
      <c r="D10" s="7" t="s">
        <v>14</v>
      </c>
      <c r="E10" s="8">
        <v>101365538537</v>
      </c>
      <c r="F10" s="8">
        <v>0</v>
      </c>
      <c r="G10" s="8">
        <v>0</v>
      </c>
      <c r="H10" s="8">
        <f t="shared" si="0"/>
        <v>101365538537</v>
      </c>
      <c r="I10" s="8">
        <v>99830606284.970001</v>
      </c>
      <c r="J10" s="9">
        <f t="shared" ref="J10:J19" si="7">I10/E10</f>
        <v>0.98485745477029429</v>
      </c>
      <c r="K10" s="10">
        <v>15887323424.969999</v>
      </c>
      <c r="L10" s="9">
        <f t="shared" si="1"/>
        <v>0.15673298494015181</v>
      </c>
      <c r="M10" s="10">
        <v>2723079640.0300002</v>
      </c>
      <c r="N10" s="9">
        <f t="shared" si="2"/>
        <v>2.6863958691799715E-2</v>
      </c>
      <c r="O10" s="10">
        <v>2270143628.0900002</v>
      </c>
      <c r="P10" s="9">
        <f t="shared" si="3"/>
        <v>2.2395615520370983E-2</v>
      </c>
      <c r="Q10" s="10">
        <f t="shared" si="4"/>
        <v>1534932252.0299988</v>
      </c>
      <c r="R10" s="11">
        <f t="shared" si="5"/>
        <v>1.5142545229705701E-2</v>
      </c>
    </row>
    <row r="11" spans="2:18" x14ac:dyDescent="0.25">
      <c r="B11" s="76"/>
      <c r="C11" s="78"/>
      <c r="D11" s="7" t="s">
        <v>15</v>
      </c>
      <c r="E11" s="8">
        <v>56527398775</v>
      </c>
      <c r="F11" s="8">
        <v>0</v>
      </c>
      <c r="G11" s="8">
        <v>0</v>
      </c>
      <c r="H11" s="8">
        <f t="shared" si="0"/>
        <v>56527398775</v>
      </c>
      <c r="I11" s="8">
        <v>35647190957</v>
      </c>
      <c r="J11" s="9">
        <f t="shared" si="7"/>
        <v>0.63061792563441732</v>
      </c>
      <c r="K11" s="10">
        <v>24772204478.68</v>
      </c>
      <c r="L11" s="9">
        <f t="shared" si="1"/>
        <v>0.43823358257263095</v>
      </c>
      <c r="M11" s="10">
        <v>4774465213.8299999</v>
      </c>
      <c r="N11" s="9">
        <f t="shared" si="2"/>
        <v>8.4462850180567151E-2</v>
      </c>
      <c r="O11" s="10">
        <v>2784067157</v>
      </c>
      <c r="P11" s="9">
        <f t="shared" si="3"/>
        <v>4.9251641103840976E-2</v>
      </c>
      <c r="Q11" s="10">
        <f t="shared" si="4"/>
        <v>20880207818</v>
      </c>
      <c r="R11" s="11">
        <f t="shared" si="5"/>
        <v>0.36938207436558274</v>
      </c>
    </row>
    <row r="12" spans="2:18" x14ac:dyDescent="0.25">
      <c r="B12" s="76"/>
      <c r="C12" s="78"/>
      <c r="D12" s="7" t="s">
        <v>18</v>
      </c>
      <c r="E12" s="8">
        <v>140754095391</v>
      </c>
      <c r="F12" s="8">
        <v>0</v>
      </c>
      <c r="G12" s="8">
        <v>0</v>
      </c>
      <c r="H12" s="8">
        <f t="shared" si="0"/>
        <v>140754095391</v>
      </c>
      <c r="I12" s="8">
        <v>96684450197.559998</v>
      </c>
      <c r="J12" s="9">
        <f t="shared" si="7"/>
        <v>0.68690328284218527</v>
      </c>
      <c r="K12" s="10">
        <v>30645094210.560001</v>
      </c>
      <c r="L12" s="9">
        <f t="shared" si="1"/>
        <v>0.21772079970697242</v>
      </c>
      <c r="M12" s="10">
        <v>255192511</v>
      </c>
      <c r="N12" s="9">
        <f t="shared" si="2"/>
        <v>1.8130379104856749E-3</v>
      </c>
      <c r="O12" s="10">
        <v>241147577</v>
      </c>
      <c r="P12" s="9">
        <f t="shared" si="3"/>
        <v>1.7132544266660059E-3</v>
      </c>
      <c r="Q12" s="10">
        <f t="shared" si="4"/>
        <v>44069645193.440002</v>
      </c>
      <c r="R12" s="11">
        <f t="shared" si="5"/>
        <v>0.31309671715781473</v>
      </c>
    </row>
    <row r="13" spans="2:18" x14ac:dyDescent="0.25">
      <c r="B13" s="76"/>
      <c r="C13" s="78"/>
      <c r="D13" s="7" t="s">
        <v>19</v>
      </c>
      <c r="E13" s="8">
        <v>15504095766</v>
      </c>
      <c r="F13" s="8"/>
      <c r="G13" s="8">
        <v>0</v>
      </c>
      <c r="H13" s="8">
        <f t="shared" si="0"/>
        <v>15504095766</v>
      </c>
      <c r="I13" s="8">
        <v>14238581171</v>
      </c>
      <c r="J13" s="9">
        <f t="shared" si="7"/>
        <v>0.91837546580593021</v>
      </c>
      <c r="K13" s="10">
        <v>11225975590</v>
      </c>
      <c r="L13" s="9">
        <f t="shared" si="1"/>
        <v>0.72406516055055692</v>
      </c>
      <c r="M13" s="10">
        <v>1591794988</v>
      </c>
      <c r="N13" s="9">
        <f t="shared" si="2"/>
        <v>0.10266932119258169</v>
      </c>
      <c r="O13" s="10">
        <v>1336096233</v>
      </c>
      <c r="P13" s="9">
        <f t="shared" si="3"/>
        <v>8.6176985305393791E-2</v>
      </c>
      <c r="Q13" s="10">
        <f t="shared" si="4"/>
        <v>1265514595</v>
      </c>
      <c r="R13" s="11">
        <f t="shared" si="5"/>
        <v>8.1624534194069814E-2</v>
      </c>
    </row>
    <row r="14" spans="2:18" x14ac:dyDescent="0.25">
      <c r="B14" s="76"/>
      <c r="C14" s="79"/>
      <c r="D14" s="12" t="s">
        <v>16</v>
      </c>
      <c r="E14" s="13">
        <f>SUM(E10:E13)</f>
        <v>314151128469</v>
      </c>
      <c r="F14" s="13">
        <v>0</v>
      </c>
      <c r="G14" s="13">
        <f>SUM(G10:G12)</f>
        <v>0</v>
      </c>
      <c r="H14" s="13">
        <f t="shared" si="0"/>
        <v>314151128469</v>
      </c>
      <c r="I14" s="13">
        <f t="shared" ref="I14:O14" si="8">SUM(I10:I12)</f>
        <v>232162247439.53</v>
      </c>
      <c r="J14" s="14">
        <f t="shared" si="7"/>
        <v>0.73901452645088761</v>
      </c>
      <c r="K14" s="15">
        <f t="shared" si="8"/>
        <v>71304622114.210007</v>
      </c>
      <c r="L14" s="14">
        <f t="shared" si="1"/>
        <v>0.22697554028123201</v>
      </c>
      <c r="M14" s="15">
        <f t="shared" si="8"/>
        <v>7752737364.8600006</v>
      </c>
      <c r="N14" s="14">
        <f t="shared" si="2"/>
        <v>2.4678368664924372E-2</v>
      </c>
      <c r="O14" s="15">
        <f t="shared" si="8"/>
        <v>5295358362.0900002</v>
      </c>
      <c r="P14" s="14">
        <f t="shared" si="3"/>
        <v>1.6856085756866982E-2</v>
      </c>
      <c r="Q14" s="15">
        <f t="shared" si="4"/>
        <v>81988881029.470001</v>
      </c>
      <c r="R14" s="16">
        <f t="shared" si="5"/>
        <v>0.26098547354911239</v>
      </c>
    </row>
    <row r="15" spans="2:18" x14ac:dyDescent="0.25">
      <c r="B15" s="76"/>
      <c r="C15" s="77" t="s">
        <v>16</v>
      </c>
      <c r="D15" s="7" t="s">
        <v>14</v>
      </c>
      <c r="E15" s="8">
        <f>E7+E10</f>
        <v>180406538537</v>
      </c>
      <c r="F15" s="8">
        <v>0</v>
      </c>
      <c r="G15" s="8">
        <f>G7+G10</f>
        <v>18237000000</v>
      </c>
      <c r="H15" s="8">
        <f t="shared" si="0"/>
        <v>162169538537</v>
      </c>
      <c r="I15" s="8">
        <f t="shared" ref="I15:O16" si="9">I7+I10</f>
        <v>122189070469.10001</v>
      </c>
      <c r="J15" s="9">
        <f t="shared" si="7"/>
        <v>0.6772984585813111</v>
      </c>
      <c r="K15" s="10">
        <f t="shared" si="9"/>
        <v>32134877204.25</v>
      </c>
      <c r="L15" s="9">
        <f t="shared" si="1"/>
        <v>0.17812479228772179</v>
      </c>
      <c r="M15" s="10">
        <f>M7+M10</f>
        <v>16590562078.110001</v>
      </c>
      <c r="N15" s="9">
        <f t="shared" si="2"/>
        <v>9.1962088584208401E-2</v>
      </c>
      <c r="O15" s="10">
        <f t="shared" si="9"/>
        <v>15562901050.73</v>
      </c>
      <c r="P15" s="9">
        <f t="shared" si="3"/>
        <v>8.6265726159022602E-2</v>
      </c>
      <c r="Q15" s="10">
        <f t="shared" si="4"/>
        <v>39980468067.899994</v>
      </c>
      <c r="R15" s="11">
        <f t="shared" si="5"/>
        <v>0.2216131875935323</v>
      </c>
    </row>
    <row r="16" spans="2:18" s="22" customFormat="1" x14ac:dyDescent="0.25">
      <c r="B16" s="76"/>
      <c r="C16" s="78"/>
      <c r="D16" s="17" t="s">
        <v>15</v>
      </c>
      <c r="E16" s="18">
        <f>E8+E11</f>
        <v>66325398775</v>
      </c>
      <c r="F16" s="18">
        <v>0</v>
      </c>
      <c r="G16" s="18">
        <f t="shared" ref="G16" si="10">G8+G11</f>
        <v>0</v>
      </c>
      <c r="H16" s="18">
        <f t="shared" si="0"/>
        <v>66325398775</v>
      </c>
      <c r="I16" s="18">
        <f t="shared" si="9"/>
        <v>42633314350.839996</v>
      </c>
      <c r="J16" s="19">
        <f t="shared" si="7"/>
        <v>0.64279016995386318</v>
      </c>
      <c r="K16" s="20">
        <f t="shared" si="9"/>
        <v>30051555417.760002</v>
      </c>
      <c r="L16" s="19">
        <f t="shared" si="1"/>
        <v>0.4530927212319652</v>
      </c>
      <c r="M16" s="20">
        <f t="shared" si="9"/>
        <v>5621205866.5699997</v>
      </c>
      <c r="N16" s="19">
        <f t="shared" si="2"/>
        <v>8.4751934709645468E-2</v>
      </c>
      <c r="O16" s="20">
        <f t="shared" si="9"/>
        <v>3534743279.7399998</v>
      </c>
      <c r="P16" s="19">
        <f t="shared" si="3"/>
        <v>5.3293961966684004E-2</v>
      </c>
      <c r="Q16" s="20">
        <f t="shared" si="4"/>
        <v>23692084424.160004</v>
      </c>
      <c r="R16" s="21">
        <f t="shared" si="5"/>
        <v>0.35720983004613688</v>
      </c>
    </row>
    <row r="17" spans="2:18" x14ac:dyDescent="0.25">
      <c r="B17" s="76"/>
      <c r="C17" s="78"/>
      <c r="D17" s="7" t="s">
        <v>18</v>
      </c>
      <c r="E17" s="8">
        <f>E12</f>
        <v>140754095391</v>
      </c>
      <c r="F17" s="8">
        <v>0</v>
      </c>
      <c r="G17" s="8">
        <f>G12</f>
        <v>0</v>
      </c>
      <c r="H17" s="8">
        <f t="shared" si="0"/>
        <v>140754095391</v>
      </c>
      <c r="I17" s="8">
        <f t="shared" ref="I17:O18" si="11">I12</f>
        <v>96684450197.559998</v>
      </c>
      <c r="J17" s="9">
        <f t="shared" si="7"/>
        <v>0.68690328284218527</v>
      </c>
      <c r="K17" s="10">
        <f t="shared" si="11"/>
        <v>30645094210.560001</v>
      </c>
      <c r="L17" s="9">
        <f t="shared" si="1"/>
        <v>0.21772079970697242</v>
      </c>
      <c r="M17" s="10">
        <f t="shared" si="11"/>
        <v>255192511</v>
      </c>
      <c r="N17" s="9">
        <f t="shared" si="2"/>
        <v>1.8130379104856749E-3</v>
      </c>
      <c r="O17" s="10">
        <f t="shared" si="11"/>
        <v>241147577</v>
      </c>
      <c r="P17" s="9">
        <f t="shared" si="3"/>
        <v>1.7132544266660059E-3</v>
      </c>
      <c r="Q17" s="10">
        <f t="shared" si="4"/>
        <v>44069645193.440002</v>
      </c>
      <c r="R17" s="11">
        <f t="shared" si="5"/>
        <v>0.31309671715781473</v>
      </c>
    </row>
    <row r="18" spans="2:18" x14ac:dyDescent="0.25">
      <c r="B18" s="76"/>
      <c r="C18" s="78"/>
      <c r="D18" s="7" t="s">
        <v>19</v>
      </c>
      <c r="E18" s="8">
        <f>E13</f>
        <v>15504095766</v>
      </c>
      <c r="F18" s="8"/>
      <c r="G18" s="8">
        <f>G13</f>
        <v>0</v>
      </c>
      <c r="H18" s="8">
        <f t="shared" si="0"/>
        <v>15504095766</v>
      </c>
      <c r="I18" s="8">
        <f t="shared" si="11"/>
        <v>14238581171</v>
      </c>
      <c r="J18" s="9">
        <f t="shared" si="7"/>
        <v>0.91837546580593021</v>
      </c>
      <c r="K18" s="10">
        <f t="shared" si="11"/>
        <v>11225975590</v>
      </c>
      <c r="L18" s="9">
        <f t="shared" si="1"/>
        <v>0.72406516055055692</v>
      </c>
      <c r="M18" s="10">
        <f t="shared" si="11"/>
        <v>1591794988</v>
      </c>
      <c r="N18" s="9">
        <f t="shared" si="2"/>
        <v>0.10266932119258169</v>
      </c>
      <c r="O18" s="10">
        <f t="shared" si="11"/>
        <v>1336096233</v>
      </c>
      <c r="P18" s="9">
        <f t="shared" si="3"/>
        <v>8.6176985305393791E-2</v>
      </c>
      <c r="Q18" s="10">
        <f t="shared" si="4"/>
        <v>1265514595</v>
      </c>
      <c r="R18" s="11">
        <f t="shared" si="5"/>
        <v>8.1624534194069814E-2</v>
      </c>
    </row>
    <row r="19" spans="2:18" x14ac:dyDescent="0.25">
      <c r="B19" s="76"/>
      <c r="C19" s="79"/>
      <c r="D19" s="12" t="s">
        <v>16</v>
      </c>
      <c r="E19" s="13">
        <f>SUM(E15:E18)</f>
        <v>402990128469</v>
      </c>
      <c r="F19" s="13">
        <v>0</v>
      </c>
      <c r="G19" s="13">
        <f>G9+G14</f>
        <v>18237000000</v>
      </c>
      <c r="H19" s="13">
        <f t="shared" si="0"/>
        <v>384753128469</v>
      </c>
      <c r="I19" s="13">
        <f>SUM(I15:I18)</f>
        <v>275745416188.5</v>
      </c>
      <c r="J19" s="14">
        <f t="shared" si="7"/>
        <v>0.68424856270322187</v>
      </c>
      <c r="K19" s="15">
        <f>SUM(K15:K18)</f>
        <v>104057502422.57001</v>
      </c>
      <c r="L19" s="14">
        <f t="shared" si="1"/>
        <v>0.25821352701093431</v>
      </c>
      <c r="M19" s="15">
        <f>SUM(M15:M18)</f>
        <v>24058755443.68</v>
      </c>
      <c r="N19" s="14">
        <f t="shared" si="2"/>
        <v>5.9700607394731056E-2</v>
      </c>
      <c r="O19" s="15">
        <f>SUM(O15:O18)</f>
        <v>20674888140.470001</v>
      </c>
      <c r="P19" s="14">
        <f t="shared" si="3"/>
        <v>5.1303708651663449E-2</v>
      </c>
      <c r="Q19" s="15">
        <f t="shared" si="4"/>
        <v>109007712280.5</v>
      </c>
      <c r="R19" s="16">
        <f t="shared" si="5"/>
        <v>0.27049722705275997</v>
      </c>
    </row>
    <row r="20" spans="2:18" ht="23.25" customHeight="1" x14ac:dyDescent="0.25">
      <c r="E20"/>
      <c r="F20"/>
      <c r="G20"/>
      <c r="H20"/>
      <c r="K20" s="1"/>
    </row>
    <row r="21" spans="2:18" ht="21" hidden="1" x14ac:dyDescent="0.35">
      <c r="B21" s="70" t="s">
        <v>20</v>
      </c>
      <c r="C21" s="70"/>
      <c r="D21" s="70"/>
      <c r="E21" s="70"/>
      <c r="F21" s="70"/>
      <c r="G21" s="70"/>
      <c r="H21"/>
      <c r="K21" s="23">
        <f>K11-I11</f>
        <v>-10874986478.32</v>
      </c>
    </row>
    <row r="22" spans="2:18" ht="33.75" hidden="1" customHeight="1" x14ac:dyDescent="0.25">
      <c r="E22"/>
      <c r="F22"/>
      <c r="G22"/>
      <c r="H22"/>
    </row>
    <row r="23" spans="2:18" ht="315" hidden="1" x14ac:dyDescent="0.25">
      <c r="B23" s="71" t="s">
        <v>21</v>
      </c>
      <c r="C23" s="71"/>
      <c r="D23" s="24" t="s">
        <v>1</v>
      </c>
      <c r="E23" s="25" t="s">
        <v>22</v>
      </c>
      <c r="F23" s="5" t="s">
        <v>3</v>
      </c>
      <c r="G23" s="5" t="s">
        <v>23</v>
      </c>
      <c r="H23" s="5" t="s">
        <v>24</v>
      </c>
      <c r="I23" s="25" t="s">
        <v>6</v>
      </c>
      <c r="J23" s="24" t="s">
        <v>7</v>
      </c>
      <c r="K23" s="25" t="s">
        <v>8</v>
      </c>
      <c r="L23" s="26" t="s">
        <v>7</v>
      </c>
      <c r="M23" s="25" t="s">
        <v>9</v>
      </c>
      <c r="N23" s="24" t="s">
        <v>7</v>
      </c>
      <c r="O23" s="25" t="s">
        <v>10</v>
      </c>
      <c r="P23" s="24" t="s">
        <v>7</v>
      </c>
      <c r="Q23" s="25" t="s">
        <v>11</v>
      </c>
      <c r="R23" s="24" t="s">
        <v>7</v>
      </c>
    </row>
    <row r="24" spans="2:18" ht="33.75" hidden="1" customHeight="1" x14ac:dyDescent="0.25">
      <c r="B24" s="62" t="s">
        <v>25</v>
      </c>
      <c r="C24" s="62"/>
      <c r="D24" s="27" t="s">
        <v>14</v>
      </c>
      <c r="E24" s="28">
        <v>10334515783</v>
      </c>
      <c r="F24" s="29">
        <v>0</v>
      </c>
      <c r="G24" s="29">
        <v>0</v>
      </c>
      <c r="H24" s="30">
        <f>E24+F24-G24</f>
        <v>10334515783</v>
      </c>
      <c r="I24" s="30">
        <v>2400090506</v>
      </c>
      <c r="J24" s="31">
        <f t="shared" ref="J24:J54" si="12">IFERROR(I24/H24,0)</f>
        <v>0.23224024776739749</v>
      </c>
      <c r="K24" s="30">
        <v>1658239695</v>
      </c>
      <c r="L24" s="31">
        <f t="shared" ref="L24:L54" si="13">IFERROR(K24/H24,0)</f>
        <v>0.16045644806385218</v>
      </c>
      <c r="M24" s="30">
        <v>0</v>
      </c>
      <c r="N24" s="31">
        <f t="shared" ref="N24:N54" si="14">IFERROR(M24/H24,0)</f>
        <v>0</v>
      </c>
      <c r="O24" s="30">
        <v>0</v>
      </c>
      <c r="P24" s="31">
        <f t="shared" ref="P24:P54" si="15">IFERROR(O24/H24,0)</f>
        <v>0</v>
      </c>
      <c r="Q24" s="30">
        <f t="shared" ref="Q24:Q50" si="16">H24-I24</f>
        <v>7934425277</v>
      </c>
      <c r="R24" s="31">
        <f t="shared" ref="R24:R53" si="17">IFERROR(Q24/H24,0)</f>
        <v>0.76775975223260251</v>
      </c>
    </row>
    <row r="25" spans="2:18" hidden="1" x14ac:dyDescent="0.25">
      <c r="B25" s="62"/>
      <c r="C25" s="62"/>
      <c r="D25" s="27" t="s">
        <v>15</v>
      </c>
      <c r="E25" s="28">
        <v>28514586583</v>
      </c>
      <c r="F25" s="29">
        <v>0</v>
      </c>
      <c r="G25" s="29">
        <v>0</v>
      </c>
      <c r="H25" s="30">
        <f t="shared" ref="H25:H50" si="18">E25+F25-G25</f>
        <v>28514586583</v>
      </c>
      <c r="I25" s="30">
        <v>15220289697</v>
      </c>
      <c r="J25" s="31">
        <f t="shared" si="12"/>
        <v>0.53377206268437094</v>
      </c>
      <c r="K25" s="30">
        <v>3028124791</v>
      </c>
      <c r="L25" s="31">
        <f t="shared" si="13"/>
        <v>0.10619564068326089</v>
      </c>
      <c r="M25" s="30">
        <v>0</v>
      </c>
      <c r="N25" s="31">
        <f t="shared" si="14"/>
        <v>0</v>
      </c>
      <c r="O25" s="30">
        <v>0</v>
      </c>
      <c r="P25" s="31">
        <f t="shared" si="15"/>
        <v>0</v>
      </c>
      <c r="Q25" s="30">
        <f t="shared" si="16"/>
        <v>13294296886</v>
      </c>
      <c r="R25" s="31">
        <f t="shared" si="17"/>
        <v>0.466227937315629</v>
      </c>
    </row>
    <row r="26" spans="2:18" hidden="1" x14ac:dyDescent="0.25">
      <c r="B26" s="62"/>
      <c r="C26" s="62"/>
      <c r="D26" s="27" t="s">
        <v>18</v>
      </c>
      <c r="E26" s="28">
        <v>134445997196</v>
      </c>
      <c r="F26" s="29">
        <v>0</v>
      </c>
      <c r="G26" s="29">
        <v>0</v>
      </c>
      <c r="H26" s="30">
        <f t="shared" si="18"/>
        <v>134445997196</v>
      </c>
      <c r="I26" s="30">
        <v>95432913503.559998</v>
      </c>
      <c r="J26" s="31">
        <f t="shared" si="12"/>
        <v>0.70982339001461392</v>
      </c>
      <c r="K26" s="30">
        <v>28573510431.560001</v>
      </c>
      <c r="L26" s="31">
        <f t="shared" si="13"/>
        <v>0.21252778831269001</v>
      </c>
      <c r="M26" s="30">
        <v>0</v>
      </c>
      <c r="N26" s="31">
        <f t="shared" si="14"/>
        <v>0</v>
      </c>
      <c r="O26" s="30">
        <v>0</v>
      </c>
      <c r="P26" s="31">
        <f t="shared" si="15"/>
        <v>0</v>
      </c>
      <c r="Q26" s="30">
        <f t="shared" si="16"/>
        <v>39013083692.440002</v>
      </c>
      <c r="R26" s="31">
        <f t="shared" si="17"/>
        <v>0.29017660998538608</v>
      </c>
    </row>
    <row r="27" spans="2:18" hidden="1" x14ac:dyDescent="0.25">
      <c r="B27" s="62"/>
      <c r="C27" s="62"/>
      <c r="D27" s="32" t="s">
        <v>16</v>
      </c>
      <c r="E27" s="33">
        <f>SUM(E24:E26)</f>
        <v>173295099562</v>
      </c>
      <c r="F27" s="33">
        <v>0</v>
      </c>
      <c r="G27" s="33">
        <v>0</v>
      </c>
      <c r="H27" s="34">
        <f t="shared" si="18"/>
        <v>173295099562</v>
      </c>
      <c r="I27" s="34">
        <f>SUM(I24:I26)</f>
        <v>113053293706.56</v>
      </c>
      <c r="J27" s="35">
        <f t="shared" si="12"/>
        <v>0.65237444101016129</v>
      </c>
      <c r="K27" s="34">
        <f>SUM(K24:K26)</f>
        <v>33259874917.560001</v>
      </c>
      <c r="L27" s="35">
        <f t="shared" si="13"/>
        <v>0.19192622873712925</v>
      </c>
      <c r="M27" s="34">
        <f>SUM(M24:M26)</f>
        <v>0</v>
      </c>
      <c r="N27" s="35">
        <f t="shared" si="14"/>
        <v>0</v>
      </c>
      <c r="O27" s="34">
        <f>SUM(O24:O26)</f>
        <v>0</v>
      </c>
      <c r="P27" s="35">
        <f t="shared" si="15"/>
        <v>0</v>
      </c>
      <c r="Q27" s="34">
        <f t="shared" si="16"/>
        <v>60241805855.440002</v>
      </c>
      <c r="R27" s="35">
        <f t="shared" si="17"/>
        <v>0.34762555898983871</v>
      </c>
    </row>
    <row r="28" spans="2:18" hidden="1" x14ac:dyDescent="0.25">
      <c r="B28" s="62" t="s">
        <v>26</v>
      </c>
      <c r="C28" s="62"/>
      <c r="D28" s="27" t="s">
        <v>14</v>
      </c>
      <c r="E28" s="28">
        <v>117931087</v>
      </c>
      <c r="F28" s="29">
        <v>0</v>
      </c>
      <c r="G28" s="29">
        <v>0</v>
      </c>
      <c r="H28" s="30">
        <f t="shared" si="18"/>
        <v>117931087</v>
      </c>
      <c r="I28" s="30" t="e">
        <v>#REF!</v>
      </c>
      <c r="J28" s="31">
        <f t="shared" si="12"/>
        <v>0</v>
      </c>
      <c r="K28" s="30" t="e">
        <v>#REF!</v>
      </c>
      <c r="L28" s="31">
        <f t="shared" si="13"/>
        <v>0</v>
      </c>
      <c r="M28" s="30" t="e">
        <v>#REF!</v>
      </c>
      <c r="N28" s="31">
        <f t="shared" si="14"/>
        <v>0</v>
      </c>
      <c r="O28" s="30" t="e">
        <v>#REF!</v>
      </c>
      <c r="P28" s="31">
        <f t="shared" si="15"/>
        <v>0</v>
      </c>
      <c r="Q28" s="30" t="e">
        <f t="shared" si="16"/>
        <v>#REF!</v>
      </c>
      <c r="R28" s="31">
        <f t="shared" si="17"/>
        <v>0</v>
      </c>
    </row>
    <row r="29" spans="2:18" hidden="1" x14ac:dyDescent="0.25">
      <c r="B29" s="62"/>
      <c r="C29" s="62"/>
      <c r="D29" s="27" t="s">
        <v>15</v>
      </c>
      <c r="E29" s="28">
        <v>3673814716</v>
      </c>
      <c r="F29" s="29">
        <v>0</v>
      </c>
      <c r="G29" s="29">
        <v>0</v>
      </c>
      <c r="H29" s="30">
        <f t="shared" si="18"/>
        <v>3673814716</v>
      </c>
      <c r="I29" s="30" t="e">
        <v>#REF!</v>
      </c>
      <c r="J29" s="31">
        <f t="shared" si="12"/>
        <v>0</v>
      </c>
      <c r="K29" s="30" t="e">
        <v>#REF!</v>
      </c>
      <c r="L29" s="31">
        <f t="shared" si="13"/>
        <v>0</v>
      </c>
      <c r="M29" s="30" t="e">
        <v>#REF!</v>
      </c>
      <c r="N29" s="31">
        <f t="shared" si="14"/>
        <v>0</v>
      </c>
      <c r="O29" s="30" t="e">
        <v>#REF!</v>
      </c>
      <c r="P29" s="31">
        <f t="shared" si="15"/>
        <v>0</v>
      </c>
      <c r="Q29" s="30" t="e">
        <f t="shared" si="16"/>
        <v>#REF!</v>
      </c>
      <c r="R29" s="31">
        <f t="shared" si="17"/>
        <v>0</v>
      </c>
    </row>
    <row r="30" spans="2:18" hidden="1" x14ac:dyDescent="0.25">
      <c r="B30" s="62"/>
      <c r="C30" s="62"/>
      <c r="D30" s="32" t="s">
        <v>16</v>
      </c>
      <c r="E30" s="33">
        <f>SUM(E28:E29)</f>
        <v>3791745803</v>
      </c>
      <c r="F30" s="33">
        <v>0</v>
      </c>
      <c r="G30" s="33">
        <v>0</v>
      </c>
      <c r="H30" s="34">
        <f t="shared" si="18"/>
        <v>3791745803</v>
      </c>
      <c r="I30" s="34" t="e">
        <f>SUM(I28:I29)</f>
        <v>#REF!</v>
      </c>
      <c r="J30" s="35">
        <f t="shared" si="12"/>
        <v>0</v>
      </c>
      <c r="K30" s="34" t="e">
        <f>SUM(K28:K29)</f>
        <v>#REF!</v>
      </c>
      <c r="L30" s="35">
        <f t="shared" si="13"/>
        <v>0</v>
      </c>
      <c r="M30" s="34" t="e">
        <f>SUM(M28:M29)</f>
        <v>#REF!</v>
      </c>
      <c r="N30" s="35">
        <f t="shared" si="14"/>
        <v>0</v>
      </c>
      <c r="O30" s="34" t="e">
        <f>SUM(O28:O29)</f>
        <v>#REF!</v>
      </c>
      <c r="P30" s="35">
        <f t="shared" si="15"/>
        <v>0</v>
      </c>
      <c r="Q30" s="34" t="e">
        <f t="shared" si="16"/>
        <v>#REF!</v>
      </c>
      <c r="R30" s="35">
        <f t="shared" si="17"/>
        <v>0</v>
      </c>
    </row>
    <row r="31" spans="2:18" hidden="1" x14ac:dyDescent="0.25">
      <c r="B31" s="62" t="s">
        <v>27</v>
      </c>
      <c r="C31" s="62"/>
      <c r="D31" s="27" t="s">
        <v>14</v>
      </c>
      <c r="E31" s="28">
        <v>2562805098</v>
      </c>
      <c r="F31" s="29">
        <v>0</v>
      </c>
      <c r="G31" s="29">
        <v>0</v>
      </c>
      <c r="H31" s="30">
        <f t="shared" si="18"/>
        <v>2562805098</v>
      </c>
      <c r="I31" s="30">
        <v>3114814578.9699998</v>
      </c>
      <c r="J31" s="31">
        <f t="shared" si="12"/>
        <v>1.2153926888161668</v>
      </c>
      <c r="K31" s="30">
        <v>2688199007.9699998</v>
      </c>
      <c r="L31" s="31">
        <f t="shared" si="13"/>
        <v>1.048928383226589</v>
      </c>
      <c r="M31" s="30">
        <v>0</v>
      </c>
      <c r="N31" s="31">
        <f t="shared" si="14"/>
        <v>0</v>
      </c>
      <c r="O31" s="30">
        <v>0</v>
      </c>
      <c r="P31" s="31">
        <f t="shared" si="15"/>
        <v>0</v>
      </c>
      <c r="Q31" s="30">
        <f t="shared" si="16"/>
        <v>-552009480.96999979</v>
      </c>
      <c r="R31" s="31">
        <f t="shared" si="17"/>
        <v>-0.21539268881616677</v>
      </c>
    </row>
    <row r="32" spans="2:18" hidden="1" x14ac:dyDescent="0.25">
      <c r="B32" s="62"/>
      <c r="C32" s="62"/>
      <c r="D32" s="27" t="s">
        <v>15</v>
      </c>
      <c r="E32" s="28">
        <v>3402445240</v>
      </c>
      <c r="F32" s="29">
        <v>0</v>
      </c>
      <c r="G32" s="29">
        <v>0</v>
      </c>
      <c r="H32" s="30">
        <f t="shared" si="18"/>
        <v>3402445240</v>
      </c>
      <c r="I32" s="30">
        <v>1055516678</v>
      </c>
      <c r="J32" s="31">
        <f t="shared" si="12"/>
        <v>0.31022297305216878</v>
      </c>
      <c r="K32" s="30">
        <v>802563202</v>
      </c>
      <c r="L32" s="31">
        <f t="shared" si="13"/>
        <v>0.23587835964701667</v>
      </c>
      <c r="M32" s="30">
        <v>0</v>
      </c>
      <c r="N32" s="31">
        <f t="shared" si="14"/>
        <v>0</v>
      </c>
      <c r="O32" s="30">
        <v>0</v>
      </c>
      <c r="P32" s="31">
        <f t="shared" si="15"/>
        <v>0</v>
      </c>
      <c r="Q32" s="30">
        <f t="shared" si="16"/>
        <v>2346928562</v>
      </c>
      <c r="R32" s="31">
        <f t="shared" si="17"/>
        <v>0.68977702694783116</v>
      </c>
    </row>
    <row r="33" spans="2:18" hidden="1" x14ac:dyDescent="0.25">
      <c r="B33" s="62"/>
      <c r="C33" s="62"/>
      <c r="D33" s="32" t="s">
        <v>16</v>
      </c>
      <c r="E33" s="33">
        <f>SUM(E31:E32)</f>
        <v>5965250338</v>
      </c>
      <c r="F33" s="33">
        <v>0</v>
      </c>
      <c r="G33" s="33">
        <v>0</v>
      </c>
      <c r="H33" s="34">
        <f t="shared" si="18"/>
        <v>5965250338</v>
      </c>
      <c r="I33" s="34">
        <f>SUM(I31:I32)</f>
        <v>4170331256.9699998</v>
      </c>
      <c r="J33" s="35">
        <f t="shared" si="12"/>
        <v>0.69910414830439593</v>
      </c>
      <c r="K33" s="34">
        <f>SUM(K31:K32)</f>
        <v>3490762209.9699998</v>
      </c>
      <c r="L33" s="35">
        <f t="shared" si="13"/>
        <v>0.58518285271835979</v>
      </c>
      <c r="M33" s="34">
        <f>SUM(M31:M32)</f>
        <v>0</v>
      </c>
      <c r="N33" s="35">
        <f t="shared" si="14"/>
        <v>0</v>
      </c>
      <c r="O33" s="34">
        <f>SUM(O31:O32)</f>
        <v>0</v>
      </c>
      <c r="P33" s="35">
        <f t="shared" si="15"/>
        <v>0</v>
      </c>
      <c r="Q33" s="34">
        <f t="shared" si="16"/>
        <v>1794919081.0300002</v>
      </c>
      <c r="R33" s="35">
        <f t="shared" si="17"/>
        <v>0.30089585169560412</v>
      </c>
    </row>
    <row r="34" spans="2:18" hidden="1" x14ac:dyDescent="0.25">
      <c r="B34" s="62" t="s">
        <v>28</v>
      </c>
      <c r="C34" s="62"/>
      <c r="D34" s="27" t="s">
        <v>14</v>
      </c>
      <c r="E34" s="28">
        <v>1000000000</v>
      </c>
      <c r="F34" s="29">
        <v>0</v>
      </c>
      <c r="G34" s="29">
        <v>0</v>
      </c>
      <c r="H34" s="30">
        <f>E34+F34-G34</f>
        <v>1000000000</v>
      </c>
      <c r="I34" s="30">
        <v>286233739</v>
      </c>
      <c r="J34" s="31">
        <f t="shared" si="12"/>
        <v>0.28623373899999999</v>
      </c>
      <c r="K34" s="30">
        <v>0</v>
      </c>
      <c r="L34" s="31">
        <f t="shared" si="13"/>
        <v>0</v>
      </c>
      <c r="M34" s="30">
        <v>0</v>
      </c>
      <c r="N34" s="31">
        <f t="shared" si="14"/>
        <v>0</v>
      </c>
      <c r="O34" s="30">
        <v>0</v>
      </c>
      <c r="P34" s="31">
        <f t="shared" si="15"/>
        <v>0</v>
      </c>
      <c r="Q34" s="30">
        <f t="shared" si="16"/>
        <v>713766261</v>
      </c>
      <c r="R34" s="31">
        <f t="shared" si="17"/>
        <v>0.71376626099999996</v>
      </c>
    </row>
    <row r="35" spans="2:18" hidden="1" x14ac:dyDescent="0.25">
      <c r="B35" s="62"/>
      <c r="C35" s="62"/>
      <c r="D35" s="27" t="s">
        <v>15</v>
      </c>
      <c r="E35" s="28">
        <v>793530741</v>
      </c>
      <c r="F35" s="29">
        <v>0</v>
      </c>
      <c r="G35" s="29">
        <v>0</v>
      </c>
      <c r="H35" s="30">
        <f t="shared" si="18"/>
        <v>793530741</v>
      </c>
      <c r="I35" s="30">
        <v>0</v>
      </c>
      <c r="J35" s="31">
        <f t="shared" si="12"/>
        <v>0</v>
      </c>
      <c r="K35" s="30">
        <v>0</v>
      </c>
      <c r="L35" s="31">
        <f t="shared" si="13"/>
        <v>0</v>
      </c>
      <c r="M35" s="30">
        <v>0</v>
      </c>
      <c r="N35" s="31">
        <f t="shared" si="14"/>
        <v>0</v>
      </c>
      <c r="O35" s="30">
        <v>0</v>
      </c>
      <c r="P35" s="31">
        <f t="shared" si="15"/>
        <v>0</v>
      </c>
      <c r="Q35" s="30">
        <f t="shared" si="16"/>
        <v>793530741</v>
      </c>
      <c r="R35" s="31">
        <f t="shared" si="17"/>
        <v>1</v>
      </c>
    </row>
    <row r="36" spans="2:18" hidden="1" x14ac:dyDescent="0.25">
      <c r="B36" s="62"/>
      <c r="C36" s="62"/>
      <c r="D36" s="32" t="s">
        <v>16</v>
      </c>
      <c r="E36" s="33">
        <f>SUM(E34:E35)</f>
        <v>1793530741</v>
      </c>
      <c r="F36" s="33">
        <v>0</v>
      </c>
      <c r="G36" s="33">
        <v>0</v>
      </c>
      <c r="H36" s="34">
        <f t="shared" si="18"/>
        <v>1793530741</v>
      </c>
      <c r="I36" s="34">
        <f>SUM(I34:I35)</f>
        <v>286233739</v>
      </c>
      <c r="J36" s="35">
        <f t="shared" si="12"/>
        <v>0.15959232393218289</v>
      </c>
      <c r="K36" s="34">
        <f>SUM(K34:K35)</f>
        <v>0</v>
      </c>
      <c r="L36" s="35">
        <f t="shared" si="13"/>
        <v>0</v>
      </c>
      <c r="M36" s="34">
        <f>SUM(M34:M35)</f>
        <v>0</v>
      </c>
      <c r="N36" s="35">
        <f t="shared" si="14"/>
        <v>0</v>
      </c>
      <c r="O36" s="34">
        <f>SUM(O34:O35)</f>
        <v>0</v>
      </c>
      <c r="P36" s="35">
        <f t="shared" si="15"/>
        <v>0</v>
      </c>
      <c r="Q36" s="34">
        <f t="shared" si="16"/>
        <v>1507297002</v>
      </c>
      <c r="R36" s="35">
        <f t="shared" si="17"/>
        <v>0.84040767606781708</v>
      </c>
    </row>
    <row r="37" spans="2:18" hidden="1" x14ac:dyDescent="0.25">
      <c r="B37" s="62" t="s">
        <v>29</v>
      </c>
      <c r="C37" s="62"/>
      <c r="D37" s="27" t="s">
        <v>14</v>
      </c>
      <c r="E37" s="28">
        <v>54006100</v>
      </c>
      <c r="F37" s="29">
        <v>0</v>
      </c>
      <c r="G37" s="29">
        <v>0</v>
      </c>
      <c r="H37" s="30">
        <f t="shared" si="18"/>
        <v>54006100</v>
      </c>
      <c r="I37" s="30">
        <v>35000000</v>
      </c>
      <c r="J37" s="31">
        <f t="shared" si="12"/>
        <v>0.64807493968273955</v>
      </c>
      <c r="K37" s="30">
        <v>0</v>
      </c>
      <c r="L37" s="31">
        <f t="shared" si="13"/>
        <v>0</v>
      </c>
      <c r="M37" s="30">
        <v>0</v>
      </c>
      <c r="N37" s="31">
        <f t="shared" si="14"/>
        <v>0</v>
      </c>
      <c r="O37" s="30">
        <v>0</v>
      </c>
      <c r="P37" s="31">
        <f t="shared" si="15"/>
        <v>0</v>
      </c>
      <c r="Q37" s="30">
        <f t="shared" si="16"/>
        <v>19006100</v>
      </c>
      <c r="R37" s="31">
        <f t="shared" si="17"/>
        <v>0.35192506031726045</v>
      </c>
    </row>
    <row r="38" spans="2:18" hidden="1" x14ac:dyDescent="0.25">
      <c r="B38" s="62"/>
      <c r="C38" s="62"/>
      <c r="D38" s="27" t="s">
        <v>15</v>
      </c>
      <c r="E38" s="28">
        <v>969041818</v>
      </c>
      <c r="F38" s="29">
        <v>0</v>
      </c>
      <c r="G38" s="29">
        <v>0</v>
      </c>
      <c r="H38" s="30">
        <f t="shared" si="18"/>
        <v>969041818</v>
      </c>
      <c r="I38" s="30">
        <v>865593393</v>
      </c>
      <c r="J38" s="31">
        <f t="shared" si="12"/>
        <v>0.89324668649129446</v>
      </c>
      <c r="K38" s="30">
        <v>810079893</v>
      </c>
      <c r="L38" s="31">
        <f t="shared" si="13"/>
        <v>0.83595968507522134</v>
      </c>
      <c r="M38" s="30">
        <v>0</v>
      </c>
      <c r="N38" s="31">
        <f t="shared" si="14"/>
        <v>0</v>
      </c>
      <c r="O38" s="30">
        <v>0</v>
      </c>
      <c r="P38" s="31">
        <f t="shared" si="15"/>
        <v>0</v>
      </c>
      <c r="Q38" s="30">
        <f t="shared" si="16"/>
        <v>103448425</v>
      </c>
      <c r="R38" s="31">
        <f t="shared" si="17"/>
        <v>0.10675331350870557</v>
      </c>
    </row>
    <row r="39" spans="2:18" hidden="1" x14ac:dyDescent="0.25">
      <c r="B39" s="62"/>
      <c r="C39" s="62"/>
      <c r="D39" s="32" t="s">
        <v>16</v>
      </c>
      <c r="E39" s="33">
        <f>SUM(E37:E38)</f>
        <v>1023047918</v>
      </c>
      <c r="F39" s="33">
        <v>0</v>
      </c>
      <c r="G39" s="33">
        <v>0</v>
      </c>
      <c r="H39" s="34">
        <f t="shared" si="18"/>
        <v>1023047918</v>
      </c>
      <c r="I39" s="34">
        <f>SUM(I37:I38)</f>
        <v>900593393</v>
      </c>
      <c r="J39" s="35">
        <f t="shared" si="12"/>
        <v>0.88030421366831813</v>
      </c>
      <c r="K39" s="34">
        <f>SUM(K37:K38)</f>
        <v>810079893</v>
      </c>
      <c r="L39" s="35">
        <f t="shared" si="13"/>
        <v>0.79182986324204607</v>
      </c>
      <c r="M39" s="34">
        <f>SUM(M37:M38)</f>
        <v>0</v>
      </c>
      <c r="N39" s="35">
        <f t="shared" si="14"/>
        <v>0</v>
      </c>
      <c r="O39" s="34">
        <f>SUM(O37:O38)</f>
        <v>0</v>
      </c>
      <c r="P39" s="35">
        <f t="shared" si="15"/>
        <v>0</v>
      </c>
      <c r="Q39" s="34">
        <f t="shared" si="16"/>
        <v>122454525</v>
      </c>
      <c r="R39" s="35">
        <f t="shared" si="17"/>
        <v>0.11969578633168187</v>
      </c>
    </row>
    <row r="40" spans="2:18" hidden="1" x14ac:dyDescent="0.25">
      <c r="B40" s="62" t="s">
        <v>30</v>
      </c>
      <c r="C40" s="62"/>
      <c r="D40" s="27" t="s">
        <v>14</v>
      </c>
      <c r="E40" s="28">
        <v>1170510266</v>
      </c>
      <c r="F40" s="29">
        <v>0</v>
      </c>
      <c r="G40" s="29">
        <v>0</v>
      </c>
      <c r="H40" s="30">
        <f t="shared" si="18"/>
        <v>1170510266</v>
      </c>
      <c r="I40" s="30" t="e">
        <v>#REF!</v>
      </c>
      <c r="J40" s="31">
        <f t="shared" si="12"/>
        <v>0</v>
      </c>
      <c r="K40" s="30" t="e">
        <v>#REF!</v>
      </c>
      <c r="L40" s="31">
        <f t="shared" si="13"/>
        <v>0</v>
      </c>
      <c r="M40" s="30" t="e">
        <v>#REF!</v>
      </c>
      <c r="N40" s="31">
        <f t="shared" si="14"/>
        <v>0</v>
      </c>
      <c r="O40" s="30" t="e">
        <v>#REF!</v>
      </c>
      <c r="P40" s="31">
        <f t="shared" si="15"/>
        <v>0</v>
      </c>
      <c r="Q40" s="30" t="e">
        <f t="shared" si="16"/>
        <v>#REF!</v>
      </c>
      <c r="R40" s="31">
        <f t="shared" si="17"/>
        <v>0</v>
      </c>
    </row>
    <row r="41" spans="2:18" hidden="1" x14ac:dyDescent="0.25">
      <c r="B41" s="62"/>
      <c r="C41" s="62"/>
      <c r="D41" s="27" t="s">
        <v>15</v>
      </c>
      <c r="E41" s="28">
        <v>11116476893</v>
      </c>
      <c r="F41" s="29">
        <v>0</v>
      </c>
      <c r="G41" s="29">
        <v>0</v>
      </c>
      <c r="H41" s="30">
        <f t="shared" si="18"/>
        <v>11116476893</v>
      </c>
      <c r="I41" s="30" t="e">
        <v>#REF!</v>
      </c>
      <c r="J41" s="31">
        <f t="shared" si="12"/>
        <v>0</v>
      </c>
      <c r="K41" s="30" t="e">
        <v>#REF!</v>
      </c>
      <c r="L41" s="31">
        <f t="shared" si="13"/>
        <v>0</v>
      </c>
      <c r="M41" s="30" t="e">
        <v>#REF!</v>
      </c>
      <c r="N41" s="31">
        <f t="shared" si="14"/>
        <v>0</v>
      </c>
      <c r="O41" s="30" t="e">
        <v>#REF!</v>
      </c>
      <c r="P41" s="31">
        <f t="shared" si="15"/>
        <v>0</v>
      </c>
      <c r="Q41" s="30" t="e">
        <f t="shared" si="16"/>
        <v>#REF!</v>
      </c>
      <c r="R41" s="31">
        <f t="shared" si="17"/>
        <v>0</v>
      </c>
    </row>
    <row r="42" spans="2:18" hidden="1" x14ac:dyDescent="0.25">
      <c r="B42" s="62"/>
      <c r="C42" s="62"/>
      <c r="D42" s="32" t="s">
        <v>16</v>
      </c>
      <c r="E42" s="33">
        <f>SUM(E40:E41)</f>
        <v>12286987159</v>
      </c>
      <c r="F42" s="33">
        <v>0</v>
      </c>
      <c r="G42" s="33">
        <v>0</v>
      </c>
      <c r="H42" s="34">
        <f t="shared" si="18"/>
        <v>12286987159</v>
      </c>
      <c r="I42" s="34" t="e">
        <f>SUM(I40:I41)</f>
        <v>#REF!</v>
      </c>
      <c r="J42" s="35">
        <f t="shared" si="12"/>
        <v>0</v>
      </c>
      <c r="K42" s="34" t="e">
        <f>SUM(K40:K41)</f>
        <v>#REF!</v>
      </c>
      <c r="L42" s="35">
        <f t="shared" si="13"/>
        <v>0</v>
      </c>
      <c r="M42" s="34" t="e">
        <f>SUM(M40:M41)</f>
        <v>#REF!</v>
      </c>
      <c r="N42" s="35">
        <f t="shared" si="14"/>
        <v>0</v>
      </c>
      <c r="O42" s="34" t="e">
        <f>SUM(O40:O41)</f>
        <v>#REF!</v>
      </c>
      <c r="P42" s="35">
        <f t="shared" si="15"/>
        <v>0</v>
      </c>
      <c r="Q42" s="34" t="e">
        <f t="shared" si="16"/>
        <v>#REF!</v>
      </c>
      <c r="R42" s="35">
        <f t="shared" si="17"/>
        <v>0</v>
      </c>
    </row>
    <row r="43" spans="2:18" hidden="1" x14ac:dyDescent="0.25">
      <c r="B43" s="62" t="s">
        <v>31</v>
      </c>
      <c r="C43" s="62"/>
      <c r="D43" s="27" t="s">
        <v>14</v>
      </c>
      <c r="E43" s="28">
        <v>1036559168</v>
      </c>
      <c r="F43" s="29">
        <v>0</v>
      </c>
      <c r="G43" s="29">
        <v>0</v>
      </c>
      <c r="H43" s="30">
        <f t="shared" si="18"/>
        <v>1036559168</v>
      </c>
      <c r="I43" s="30" t="e">
        <v>#REF!</v>
      </c>
      <c r="J43" s="31">
        <f t="shared" si="12"/>
        <v>0</v>
      </c>
      <c r="K43" s="30" t="e">
        <v>#REF!</v>
      </c>
      <c r="L43" s="31">
        <f t="shared" si="13"/>
        <v>0</v>
      </c>
      <c r="M43" s="30" t="e">
        <v>#REF!</v>
      </c>
      <c r="N43" s="31">
        <f t="shared" si="14"/>
        <v>0</v>
      </c>
      <c r="O43" s="30" t="e">
        <v>#REF!</v>
      </c>
      <c r="P43" s="31">
        <f t="shared" si="15"/>
        <v>0</v>
      </c>
      <c r="Q43" s="30" t="e">
        <f t="shared" si="16"/>
        <v>#REF!</v>
      </c>
      <c r="R43" s="31">
        <f t="shared" si="17"/>
        <v>0</v>
      </c>
    </row>
    <row r="44" spans="2:18" hidden="1" x14ac:dyDescent="0.25">
      <c r="B44" s="62"/>
      <c r="C44" s="62"/>
      <c r="D44" s="27" t="s">
        <v>15</v>
      </c>
      <c r="E44" s="28">
        <v>834778626</v>
      </c>
      <c r="F44" s="29">
        <v>0</v>
      </c>
      <c r="G44" s="29">
        <v>0</v>
      </c>
      <c r="H44" s="30">
        <f t="shared" si="18"/>
        <v>834778626</v>
      </c>
      <c r="I44" s="30" t="e">
        <v>#REF!</v>
      </c>
      <c r="J44" s="31">
        <f t="shared" si="12"/>
        <v>0</v>
      </c>
      <c r="K44" s="30" t="e">
        <v>#REF!</v>
      </c>
      <c r="L44" s="31">
        <f t="shared" si="13"/>
        <v>0</v>
      </c>
      <c r="M44" s="30" t="e">
        <v>#REF!</v>
      </c>
      <c r="N44" s="31">
        <f t="shared" si="14"/>
        <v>0</v>
      </c>
      <c r="O44" s="30" t="e">
        <v>#REF!</v>
      </c>
      <c r="P44" s="31">
        <f t="shared" si="15"/>
        <v>0</v>
      </c>
      <c r="Q44" s="30" t="e">
        <f t="shared" si="16"/>
        <v>#REF!</v>
      </c>
      <c r="R44" s="31">
        <f t="shared" si="17"/>
        <v>0</v>
      </c>
    </row>
    <row r="45" spans="2:18" hidden="1" x14ac:dyDescent="0.25">
      <c r="B45" s="62"/>
      <c r="C45" s="62"/>
      <c r="D45" s="32" t="s">
        <v>16</v>
      </c>
      <c r="E45" s="33">
        <f>SUM(E43:E44)</f>
        <v>1871337794</v>
      </c>
      <c r="F45" s="33">
        <v>0</v>
      </c>
      <c r="G45" s="33">
        <v>0</v>
      </c>
      <c r="H45" s="34">
        <f t="shared" si="18"/>
        <v>1871337794</v>
      </c>
      <c r="I45" s="34" t="e">
        <f>SUM(I43:I44)</f>
        <v>#REF!</v>
      </c>
      <c r="J45" s="35">
        <f t="shared" si="12"/>
        <v>0</v>
      </c>
      <c r="K45" s="34" t="e">
        <f>SUM(K43:K44)</f>
        <v>#REF!</v>
      </c>
      <c r="L45" s="35">
        <f t="shared" si="13"/>
        <v>0</v>
      </c>
      <c r="M45" s="34" t="e">
        <f>SUM(M43:M44)</f>
        <v>#REF!</v>
      </c>
      <c r="N45" s="35">
        <f t="shared" si="14"/>
        <v>0</v>
      </c>
      <c r="O45" s="34" t="e">
        <f>SUM(O43:O44)</f>
        <v>#REF!</v>
      </c>
      <c r="P45" s="35">
        <f t="shared" si="15"/>
        <v>0</v>
      </c>
      <c r="Q45" s="34" t="e">
        <f t="shared" si="16"/>
        <v>#REF!</v>
      </c>
      <c r="R45" s="35">
        <f t="shared" si="17"/>
        <v>0</v>
      </c>
    </row>
    <row r="46" spans="2:18" hidden="1" x14ac:dyDescent="0.25">
      <c r="B46" s="62" t="s">
        <v>32</v>
      </c>
      <c r="C46" s="62"/>
      <c r="D46" s="27" t="s">
        <v>14</v>
      </c>
      <c r="E46" s="28">
        <v>206818844</v>
      </c>
      <c r="F46" s="29">
        <v>0</v>
      </c>
      <c r="G46" s="29">
        <v>0</v>
      </c>
      <c r="H46" s="30">
        <f t="shared" si="18"/>
        <v>206818844</v>
      </c>
      <c r="I46" s="30">
        <v>404777044</v>
      </c>
      <c r="J46" s="31">
        <f t="shared" si="12"/>
        <v>1.957157462885732</v>
      </c>
      <c r="K46" s="30">
        <v>194934168</v>
      </c>
      <c r="L46" s="31">
        <f t="shared" si="13"/>
        <v>0.94253581651389562</v>
      </c>
      <c r="M46" s="30">
        <v>0</v>
      </c>
      <c r="N46" s="31">
        <f t="shared" si="14"/>
        <v>0</v>
      </c>
      <c r="O46" s="30">
        <v>0</v>
      </c>
      <c r="P46" s="31">
        <f t="shared" si="15"/>
        <v>0</v>
      </c>
      <c r="Q46" s="30">
        <f t="shared" si="16"/>
        <v>-197958200</v>
      </c>
      <c r="R46" s="31">
        <f t="shared" si="17"/>
        <v>-0.957157462885732</v>
      </c>
    </row>
    <row r="47" spans="2:18" hidden="1" x14ac:dyDescent="0.25">
      <c r="B47" s="62"/>
      <c r="C47" s="62"/>
      <c r="D47" s="32" t="s">
        <v>16</v>
      </c>
      <c r="E47" s="33">
        <f>E46</f>
        <v>206818844</v>
      </c>
      <c r="F47" s="33">
        <v>0</v>
      </c>
      <c r="G47" s="33">
        <v>0</v>
      </c>
      <c r="H47" s="34">
        <f t="shared" si="18"/>
        <v>206818844</v>
      </c>
      <c r="I47" s="34">
        <f>I46</f>
        <v>404777044</v>
      </c>
      <c r="J47" s="35">
        <f t="shared" si="12"/>
        <v>1.957157462885732</v>
      </c>
      <c r="K47" s="34">
        <f>K46</f>
        <v>194934168</v>
      </c>
      <c r="L47" s="35">
        <f t="shared" si="13"/>
        <v>0.94253581651389562</v>
      </c>
      <c r="M47" s="34">
        <f>M46</f>
        <v>0</v>
      </c>
      <c r="N47" s="35">
        <f t="shared" si="14"/>
        <v>0</v>
      </c>
      <c r="O47" s="34">
        <f>O46</f>
        <v>0</v>
      </c>
      <c r="P47" s="35">
        <f t="shared" si="15"/>
        <v>0</v>
      </c>
      <c r="Q47" s="34">
        <f t="shared" si="16"/>
        <v>-197958200</v>
      </c>
      <c r="R47" s="35">
        <f t="shared" si="17"/>
        <v>-0.957157462885732</v>
      </c>
    </row>
    <row r="48" spans="2:18" hidden="1" x14ac:dyDescent="0.25">
      <c r="B48" s="62" t="s">
        <v>33</v>
      </c>
      <c r="C48" s="62"/>
      <c r="D48" s="27" t="s">
        <v>14</v>
      </c>
      <c r="E48" s="28">
        <v>3839249599</v>
      </c>
      <c r="F48" s="29">
        <v>0</v>
      </c>
      <c r="G48" s="29">
        <v>0</v>
      </c>
      <c r="H48" s="30">
        <f t="shared" si="18"/>
        <v>3839249599</v>
      </c>
      <c r="I48" s="30" t="e">
        <v>#REF!</v>
      </c>
      <c r="J48" s="31">
        <f t="shared" si="12"/>
        <v>0</v>
      </c>
      <c r="K48" s="30" t="e">
        <v>#REF!</v>
      </c>
      <c r="L48" s="31">
        <f t="shared" si="13"/>
        <v>0</v>
      </c>
      <c r="M48" s="30" t="e">
        <v>#REF!</v>
      </c>
      <c r="N48" s="31">
        <f t="shared" si="14"/>
        <v>0</v>
      </c>
      <c r="O48" s="30" t="e">
        <v>#REF!</v>
      </c>
      <c r="P48" s="31">
        <f t="shared" si="15"/>
        <v>0</v>
      </c>
      <c r="Q48" s="30" t="e">
        <f t="shared" si="16"/>
        <v>#REF!</v>
      </c>
      <c r="R48" s="31">
        <f t="shared" si="17"/>
        <v>0</v>
      </c>
    </row>
    <row r="49" spans="2:18" hidden="1" x14ac:dyDescent="0.25">
      <c r="B49" s="62"/>
      <c r="C49" s="62"/>
      <c r="D49" s="27" t="s">
        <v>15</v>
      </c>
      <c r="E49" s="28">
        <v>5990764260</v>
      </c>
      <c r="F49" s="29">
        <v>0</v>
      </c>
      <c r="G49" s="29">
        <v>0</v>
      </c>
      <c r="H49" s="30">
        <f t="shared" si="18"/>
        <v>5990764260</v>
      </c>
      <c r="I49" s="30" t="e">
        <v>#REF!</v>
      </c>
      <c r="J49" s="31">
        <f t="shared" si="12"/>
        <v>0</v>
      </c>
      <c r="K49" s="30" t="e">
        <v>#REF!</v>
      </c>
      <c r="L49" s="31">
        <f t="shared" si="13"/>
        <v>0</v>
      </c>
      <c r="M49" s="30" t="e">
        <v>#REF!</v>
      </c>
      <c r="N49" s="31">
        <f t="shared" si="14"/>
        <v>0</v>
      </c>
      <c r="O49" s="30" t="e">
        <v>#REF!</v>
      </c>
      <c r="P49" s="31">
        <f t="shared" si="15"/>
        <v>0</v>
      </c>
      <c r="Q49" s="30" t="e">
        <f t="shared" si="16"/>
        <v>#REF!</v>
      </c>
      <c r="R49" s="31">
        <f t="shared" si="17"/>
        <v>0</v>
      </c>
    </row>
    <row r="50" spans="2:18" hidden="1" x14ac:dyDescent="0.25">
      <c r="B50" s="62"/>
      <c r="C50" s="62"/>
      <c r="D50" s="32" t="s">
        <v>16</v>
      </c>
      <c r="E50" s="33">
        <f>SUM(E48:E49)</f>
        <v>9830013859</v>
      </c>
      <c r="F50" s="33">
        <v>0</v>
      </c>
      <c r="G50" s="33">
        <v>0</v>
      </c>
      <c r="H50" s="34">
        <f t="shared" si="18"/>
        <v>9830013859</v>
      </c>
      <c r="I50" s="34" t="e">
        <f>SUM(I48:I49)</f>
        <v>#REF!</v>
      </c>
      <c r="J50" s="35">
        <f t="shared" si="12"/>
        <v>0</v>
      </c>
      <c r="K50" s="34" t="e">
        <f>SUM(K48:K49)</f>
        <v>#REF!</v>
      </c>
      <c r="L50" s="35">
        <f t="shared" si="13"/>
        <v>0</v>
      </c>
      <c r="M50" s="34" t="e">
        <f>SUM(M48:M49)</f>
        <v>#REF!</v>
      </c>
      <c r="N50" s="35">
        <f t="shared" si="14"/>
        <v>0</v>
      </c>
      <c r="O50" s="34" t="e">
        <f>SUM(O48:O49)</f>
        <v>#REF!</v>
      </c>
      <c r="P50" s="35">
        <f t="shared" si="15"/>
        <v>0</v>
      </c>
      <c r="Q50" s="34" t="e">
        <f t="shared" si="16"/>
        <v>#REF!</v>
      </c>
      <c r="R50" s="35">
        <f t="shared" si="17"/>
        <v>0</v>
      </c>
    </row>
    <row r="51" spans="2:18" hidden="1" x14ac:dyDescent="0.25">
      <c r="B51" s="36"/>
      <c r="C51" s="63" t="s">
        <v>34</v>
      </c>
      <c r="D51" s="29" t="s">
        <v>14</v>
      </c>
      <c r="E51" s="30">
        <f>SUMIF($D$24:$D$50,$D51,E$24:E$50)</f>
        <v>20322395945</v>
      </c>
      <c r="F51" s="30">
        <f t="shared" ref="F51:Q54" si="19">SUMIF($D$24:$D$50,$D51,F$24:F$50)</f>
        <v>0</v>
      </c>
      <c r="G51" s="30">
        <f t="shared" si="19"/>
        <v>0</v>
      </c>
      <c r="H51" s="30">
        <f t="shared" si="19"/>
        <v>20322395945</v>
      </c>
      <c r="I51" s="30" t="e">
        <f t="shared" si="19"/>
        <v>#REF!</v>
      </c>
      <c r="J51" s="31">
        <f t="shared" si="12"/>
        <v>0</v>
      </c>
      <c r="K51" s="30" t="e">
        <f t="shared" si="19"/>
        <v>#REF!</v>
      </c>
      <c r="L51" s="31">
        <f t="shared" si="13"/>
        <v>0</v>
      </c>
      <c r="M51" s="30" t="e">
        <f t="shared" si="19"/>
        <v>#REF!</v>
      </c>
      <c r="N51" s="31">
        <f t="shared" si="14"/>
        <v>0</v>
      </c>
      <c r="O51" s="30" t="e">
        <f t="shared" si="19"/>
        <v>#REF!</v>
      </c>
      <c r="P51" s="31">
        <f t="shared" si="15"/>
        <v>0</v>
      </c>
      <c r="Q51" s="30" t="e">
        <f t="shared" si="19"/>
        <v>#REF!</v>
      </c>
      <c r="R51" s="31">
        <f t="shared" si="17"/>
        <v>0</v>
      </c>
    </row>
    <row r="52" spans="2:18" hidden="1" x14ac:dyDescent="0.25">
      <c r="B52" s="36"/>
      <c r="C52" s="64"/>
      <c r="D52" s="29" t="s">
        <v>15</v>
      </c>
      <c r="E52" s="30">
        <f>SUMIF($D$24:$D$50,$D52,E$24:E$50)</f>
        <v>55295438877</v>
      </c>
      <c r="F52" s="30">
        <f t="shared" si="19"/>
        <v>0</v>
      </c>
      <c r="G52" s="30">
        <f t="shared" si="19"/>
        <v>0</v>
      </c>
      <c r="H52" s="30">
        <f t="shared" si="19"/>
        <v>55295438877</v>
      </c>
      <c r="I52" s="30" t="e">
        <f t="shared" si="19"/>
        <v>#REF!</v>
      </c>
      <c r="J52" s="31">
        <f t="shared" si="12"/>
        <v>0</v>
      </c>
      <c r="K52" s="30" t="e">
        <f>SUMIF($D$24:$D$50,$D52,K$24:K$50)</f>
        <v>#REF!</v>
      </c>
      <c r="L52" s="31">
        <f t="shared" si="13"/>
        <v>0</v>
      </c>
      <c r="M52" s="30" t="e">
        <f>SUMIF($D$24:$D$50,$D52,M$24:M$50)</f>
        <v>#REF!</v>
      </c>
      <c r="N52" s="31">
        <f t="shared" si="14"/>
        <v>0</v>
      </c>
      <c r="O52" s="30" t="e">
        <f>SUMIF($D$24:$D$50,$D52,O$24:O$50)</f>
        <v>#REF!</v>
      </c>
      <c r="P52" s="31">
        <f t="shared" si="15"/>
        <v>0</v>
      </c>
      <c r="Q52" s="30" t="e">
        <f>SUMIF($D$24:$D$50,$D52,Q$24:Q$50)</f>
        <v>#REF!</v>
      </c>
      <c r="R52" s="31">
        <f t="shared" si="17"/>
        <v>0</v>
      </c>
    </row>
    <row r="53" spans="2:18" hidden="1" x14ac:dyDescent="0.25">
      <c r="B53" s="36"/>
      <c r="C53" s="64"/>
      <c r="D53" s="29" t="s">
        <v>18</v>
      </c>
      <c r="E53" s="30">
        <f>SUMIF($D$24:$D$50,$D53,E$24:E$50)</f>
        <v>134445997196</v>
      </c>
      <c r="F53" s="30">
        <f t="shared" si="19"/>
        <v>0</v>
      </c>
      <c r="G53" s="30">
        <f t="shared" si="19"/>
        <v>0</v>
      </c>
      <c r="H53" s="30">
        <f t="shared" si="19"/>
        <v>134445997196</v>
      </c>
      <c r="I53" s="30">
        <f t="shared" si="19"/>
        <v>95432913503.559998</v>
      </c>
      <c r="J53" s="31">
        <f t="shared" si="12"/>
        <v>0.70982339001461392</v>
      </c>
      <c r="K53" s="30">
        <f>SUMIF($D$24:$D$50,$D53,K$24:K$50)</f>
        <v>28573510431.560001</v>
      </c>
      <c r="L53" s="31">
        <f t="shared" si="13"/>
        <v>0.21252778831269001</v>
      </c>
      <c r="M53" s="30">
        <f>SUMIF($D$24:$D$50,$D53,M$24:M$50)</f>
        <v>0</v>
      </c>
      <c r="N53" s="31">
        <f t="shared" si="14"/>
        <v>0</v>
      </c>
      <c r="O53" s="30">
        <f>SUMIF($D$24:$D$50,$D53,O$24:O$50)</f>
        <v>0</v>
      </c>
      <c r="P53" s="31">
        <f t="shared" si="15"/>
        <v>0</v>
      </c>
      <c r="Q53" s="30">
        <f>SUMIF($D$24:$D$50,$D53,Q$24:Q$50)</f>
        <v>39013083692.440002</v>
      </c>
      <c r="R53" s="31">
        <f t="shared" si="17"/>
        <v>0.29017660998538608</v>
      </c>
    </row>
    <row r="54" spans="2:18" hidden="1" x14ac:dyDescent="0.25">
      <c r="C54" s="65"/>
      <c r="D54" s="32" t="s">
        <v>16</v>
      </c>
      <c r="E54" s="34">
        <f>SUMIF($D$24:$D$50,$D54,E$24:E$50)</f>
        <v>210063832018</v>
      </c>
      <c r="F54" s="34">
        <f t="shared" si="19"/>
        <v>0</v>
      </c>
      <c r="G54" s="34">
        <f t="shared" si="19"/>
        <v>0</v>
      </c>
      <c r="H54" s="34">
        <f t="shared" si="19"/>
        <v>210063832018</v>
      </c>
      <c r="I54" s="34" t="e">
        <f t="shared" si="19"/>
        <v>#REF!</v>
      </c>
      <c r="J54" s="37">
        <f t="shared" si="12"/>
        <v>0</v>
      </c>
      <c r="K54" s="34" t="e">
        <f>SUMIF($D$24:$D$50,$D54,K$24:K$50)</f>
        <v>#REF!</v>
      </c>
      <c r="L54" s="37">
        <f t="shared" si="13"/>
        <v>0</v>
      </c>
      <c r="M54" s="34" t="e">
        <f>SUMIF($D$24:$D$50,$D54,M$24:M$50)</f>
        <v>#REF!</v>
      </c>
      <c r="N54" s="37">
        <f t="shared" si="14"/>
        <v>0</v>
      </c>
      <c r="O54" s="34" t="e">
        <f>SUMIF($D$24:$D$50,$D54,O$24:O$50)</f>
        <v>#REF!</v>
      </c>
      <c r="P54" s="37">
        <f t="shared" si="15"/>
        <v>0</v>
      </c>
      <c r="Q54" s="34" t="e">
        <f>SUMIF($D$24:$D$50,$D54,Q$24:Q$50)</f>
        <v>#REF!</v>
      </c>
      <c r="R54" s="37">
        <f>IFERROR(Q54/H54,0)</f>
        <v>0</v>
      </c>
    </row>
    <row r="55" spans="2:18" hidden="1" x14ac:dyDescent="0.25">
      <c r="E55"/>
      <c r="F55"/>
      <c r="G55"/>
      <c r="H55"/>
      <c r="I55" s="1"/>
      <c r="K55" s="1"/>
      <c r="M55" s="1"/>
      <c r="O55" s="1"/>
      <c r="Q55" s="1"/>
    </row>
    <row r="56" spans="2:18" ht="21" hidden="1" x14ac:dyDescent="0.35">
      <c r="B56" s="70" t="s">
        <v>35</v>
      </c>
      <c r="C56" s="70"/>
      <c r="D56" s="70"/>
      <c r="E56" s="70"/>
      <c r="F56" s="70"/>
      <c r="G56" s="70"/>
      <c r="H56"/>
      <c r="I56" s="1"/>
      <c r="K56" s="1"/>
      <c r="M56" s="1"/>
      <c r="O56" s="1"/>
      <c r="Q56" s="1"/>
    </row>
    <row r="57" spans="2:18" hidden="1" x14ac:dyDescent="0.25">
      <c r="E57"/>
      <c r="F57"/>
      <c r="G57"/>
      <c r="H57"/>
      <c r="I57" s="1"/>
      <c r="K57" s="1"/>
      <c r="M57" s="1"/>
      <c r="O57" s="1"/>
      <c r="Q57" s="1"/>
    </row>
    <row r="58" spans="2:18" ht="315" hidden="1" x14ac:dyDescent="0.25">
      <c r="C58" s="24" t="s">
        <v>36</v>
      </c>
      <c r="D58" s="24" t="s">
        <v>1</v>
      </c>
      <c r="E58" s="25" t="s">
        <v>22</v>
      </c>
      <c r="F58" s="5" t="s">
        <v>3</v>
      </c>
      <c r="G58" s="5" t="s">
        <v>23</v>
      </c>
      <c r="H58" s="5" t="s">
        <v>24</v>
      </c>
      <c r="I58" s="25" t="s">
        <v>6</v>
      </c>
      <c r="J58" s="24" t="s">
        <v>7</v>
      </c>
      <c r="K58" s="25" t="s">
        <v>8</v>
      </c>
      <c r="L58" s="24" t="s">
        <v>7</v>
      </c>
      <c r="M58" s="25" t="s">
        <v>9</v>
      </c>
      <c r="N58" s="24" t="s">
        <v>7</v>
      </c>
      <c r="O58" s="25" t="s">
        <v>10</v>
      </c>
      <c r="P58" s="24" t="s">
        <v>7</v>
      </c>
      <c r="Q58" s="25" t="s">
        <v>11</v>
      </c>
      <c r="R58" s="24" t="s">
        <v>7</v>
      </c>
    </row>
    <row r="59" spans="2:18" ht="33.75" hidden="1" customHeight="1" x14ac:dyDescent="0.25">
      <c r="B59" s="62" t="s">
        <v>37</v>
      </c>
      <c r="C59" s="67" t="s">
        <v>38</v>
      </c>
      <c r="D59" s="38" t="s">
        <v>14</v>
      </c>
      <c r="E59" s="39">
        <v>177158518</v>
      </c>
      <c r="F59" s="39">
        <v>0</v>
      </c>
      <c r="G59" s="39">
        <v>0</v>
      </c>
      <c r="H59" s="39">
        <f t="shared" ref="H59:H127" si="20">(E59+F59)-G59</f>
        <v>177158518</v>
      </c>
      <c r="I59" s="40">
        <v>171544207</v>
      </c>
      <c r="J59" s="41">
        <f t="shared" ref="J59:J125" si="21">IFERROR(I59/H59,0)</f>
        <v>0.96830911060116232</v>
      </c>
      <c r="K59" s="40">
        <v>171544207</v>
      </c>
      <c r="L59" s="41">
        <f t="shared" ref="L59:L126" si="22">IFERROR(K59/H59,0)</f>
        <v>0.96830911060116232</v>
      </c>
      <c r="M59" s="40">
        <v>165041819</v>
      </c>
      <c r="N59" s="41">
        <f t="shared" ref="N59:N126" si="23">IFERROR(M59/H59,0)</f>
        <v>0.93160532647941885</v>
      </c>
      <c r="O59" s="40">
        <v>165041819</v>
      </c>
      <c r="P59" s="41">
        <f>IFERROR(O59/H59,0)</f>
        <v>0.93160532647941885</v>
      </c>
      <c r="Q59" s="40">
        <f t="shared" ref="Q59:Q127" si="24">H59-I59</f>
        <v>5614311</v>
      </c>
      <c r="R59" s="42">
        <f>IFERROR(Q59/H59,0)</f>
        <v>3.1690889398837713E-2</v>
      </c>
    </row>
    <row r="60" spans="2:18" ht="33.75" hidden="1" customHeight="1" x14ac:dyDescent="0.25">
      <c r="B60" s="62"/>
      <c r="C60" s="68"/>
      <c r="D60" s="38" t="s">
        <v>15</v>
      </c>
      <c r="E60" s="39">
        <v>2139559118</v>
      </c>
      <c r="F60" s="39">
        <v>669600617</v>
      </c>
      <c r="G60" s="39">
        <v>752924594</v>
      </c>
      <c r="H60" s="39">
        <f>(E60+F60)-G60</f>
        <v>2056235141</v>
      </c>
      <c r="I60" s="40">
        <v>1810282546.97</v>
      </c>
      <c r="J60" s="41">
        <f t="shared" si="21"/>
        <v>0.88038693186111638</v>
      </c>
      <c r="K60" s="40">
        <v>1588650231.4100001</v>
      </c>
      <c r="L60" s="41">
        <f t="shared" si="22"/>
        <v>0.77260144024063249</v>
      </c>
      <c r="M60" s="40">
        <v>1353261756.1700001</v>
      </c>
      <c r="N60" s="41">
        <f t="shared" si="23"/>
        <v>0.65812597459640443</v>
      </c>
      <c r="O60" s="40">
        <v>1282780819.1700001</v>
      </c>
      <c r="P60" s="41">
        <f t="shared" ref="P60:P127" si="25">IFERROR(O60/H60,0)</f>
        <v>0.62384928337823797</v>
      </c>
      <c r="Q60" s="40">
        <f t="shared" si="24"/>
        <v>245952594.02999997</v>
      </c>
      <c r="R60" s="42">
        <f t="shared" ref="R60:R127" si="26">IFERROR(Q60/H60,0)</f>
        <v>0.11961306813888362</v>
      </c>
    </row>
    <row r="61" spans="2:18" ht="33.75" hidden="1" customHeight="1" x14ac:dyDescent="0.25">
      <c r="B61" s="62"/>
      <c r="C61" s="68"/>
      <c r="D61" s="43" t="s">
        <v>39</v>
      </c>
      <c r="E61" s="44"/>
      <c r="F61" s="44">
        <v>0</v>
      </c>
      <c r="G61" s="44">
        <v>0</v>
      </c>
      <c r="H61" s="44">
        <f t="shared" si="20"/>
        <v>0</v>
      </c>
      <c r="I61" s="45">
        <v>0</v>
      </c>
      <c r="J61" s="46">
        <f t="shared" si="21"/>
        <v>0</v>
      </c>
      <c r="K61" s="45"/>
      <c r="L61" s="46">
        <f t="shared" si="22"/>
        <v>0</v>
      </c>
      <c r="M61" s="45"/>
      <c r="N61" s="46">
        <f t="shared" si="23"/>
        <v>0</v>
      </c>
      <c r="O61" s="43"/>
      <c r="P61" s="46">
        <f t="shared" si="25"/>
        <v>0</v>
      </c>
      <c r="Q61" s="45">
        <f t="shared" si="24"/>
        <v>0</v>
      </c>
      <c r="R61" s="47">
        <f t="shared" si="26"/>
        <v>0</v>
      </c>
    </row>
    <row r="62" spans="2:18" ht="33.75" hidden="1" customHeight="1" x14ac:dyDescent="0.25">
      <c r="B62" s="62"/>
      <c r="C62" s="69"/>
      <c r="D62" s="48" t="s">
        <v>16</v>
      </c>
      <c r="E62" s="49">
        <f>SUM(E59:E61)</f>
        <v>2316717636</v>
      </c>
      <c r="F62" s="49">
        <f t="shared" ref="F62:Q62" si="27">SUM(F59:F61)</f>
        <v>669600617</v>
      </c>
      <c r="G62" s="49">
        <f t="shared" si="27"/>
        <v>752924594</v>
      </c>
      <c r="H62" s="49">
        <f t="shared" si="27"/>
        <v>2233393659</v>
      </c>
      <c r="I62" s="50">
        <f t="shared" si="27"/>
        <v>1981826753.97</v>
      </c>
      <c r="J62" s="51">
        <f t="shared" si="21"/>
        <v>0.88736114476897066</v>
      </c>
      <c r="K62" s="50">
        <f t="shared" si="27"/>
        <v>1760194438.4100001</v>
      </c>
      <c r="L62" s="51">
        <f t="shared" si="22"/>
        <v>0.78812547502177721</v>
      </c>
      <c r="M62" s="50">
        <f t="shared" si="27"/>
        <v>1518303575.1700001</v>
      </c>
      <c r="N62" s="51">
        <f t="shared" si="23"/>
        <v>0.67981905879047722</v>
      </c>
      <c r="O62" s="49">
        <f t="shared" si="27"/>
        <v>1447822638.1700001</v>
      </c>
      <c r="P62" s="51">
        <f t="shared" si="25"/>
        <v>0.64826128270564776</v>
      </c>
      <c r="Q62" s="49">
        <f t="shared" si="27"/>
        <v>251566905.02999997</v>
      </c>
      <c r="R62" s="52">
        <f t="shared" si="26"/>
        <v>0.11263885523102937</v>
      </c>
    </row>
    <row r="63" spans="2:18" ht="33.75" hidden="1" customHeight="1" x14ac:dyDescent="0.25">
      <c r="B63" s="62"/>
      <c r="C63" s="67" t="s">
        <v>40</v>
      </c>
      <c r="D63" s="38" t="s">
        <v>14</v>
      </c>
      <c r="E63" s="39">
        <v>9761868182</v>
      </c>
      <c r="F63" s="39">
        <v>0</v>
      </c>
      <c r="G63" s="39">
        <v>5162366981.5299997</v>
      </c>
      <c r="H63" s="39">
        <f t="shared" si="20"/>
        <v>4599501200.4700003</v>
      </c>
      <c r="I63" s="40">
        <v>4470140873.000001</v>
      </c>
      <c r="J63" s="41">
        <f t="shared" si="21"/>
        <v>0.97187513997022534</v>
      </c>
      <c r="K63" s="40">
        <v>3829439011.8000002</v>
      </c>
      <c r="L63" s="41">
        <f t="shared" si="22"/>
        <v>0.83257702191896132</v>
      </c>
      <c r="M63" s="40">
        <v>3409058806.7799997</v>
      </c>
      <c r="N63" s="41">
        <f t="shared" si="23"/>
        <v>0.74118011023274544</v>
      </c>
      <c r="O63" s="40">
        <v>3399474951.7799997</v>
      </c>
      <c r="P63" s="41">
        <f>IFERROR(O63/H63,0)</f>
        <v>0.73909643755123366</v>
      </c>
      <c r="Q63" s="40">
        <f t="shared" si="24"/>
        <v>129360327.46999931</v>
      </c>
      <c r="R63" s="42">
        <f t="shared" si="26"/>
        <v>2.8124860029774667E-2</v>
      </c>
    </row>
    <row r="64" spans="2:18" ht="33.75" hidden="1" customHeight="1" x14ac:dyDescent="0.25">
      <c r="B64" s="62"/>
      <c r="C64" s="68"/>
      <c r="D64" s="38" t="s">
        <v>15</v>
      </c>
      <c r="E64" s="39">
        <f>24975027467+1400000000</f>
        <v>26375027467</v>
      </c>
      <c r="F64" s="39">
        <v>0</v>
      </c>
      <c r="G64" s="39">
        <v>10315601672.93</v>
      </c>
      <c r="H64" s="39">
        <f t="shared" si="20"/>
        <v>16059425794.07</v>
      </c>
      <c r="I64" s="40">
        <v>6241730599</v>
      </c>
      <c r="J64" s="41">
        <f t="shared" si="21"/>
        <v>0.38866461846380468</v>
      </c>
      <c r="K64" s="40">
        <v>4582748894.2700005</v>
      </c>
      <c r="L64" s="41">
        <f t="shared" si="22"/>
        <v>0.28536193965055695</v>
      </c>
      <c r="M64" s="40">
        <v>3976791531.7900004</v>
      </c>
      <c r="N64" s="41">
        <f t="shared" si="23"/>
        <v>0.24762974609331578</v>
      </c>
      <c r="O64" s="40">
        <v>3509242518.7900004</v>
      </c>
      <c r="P64" s="41">
        <f t="shared" ref="P64:P65" si="28">IFERROR(O64/H64,0)</f>
        <v>0.21851606425964501</v>
      </c>
      <c r="Q64" s="40">
        <f t="shared" si="24"/>
        <v>9817695195.0699997</v>
      </c>
      <c r="R64" s="42">
        <f t="shared" si="26"/>
        <v>0.61133538153619527</v>
      </c>
    </row>
    <row r="65" spans="2:18" ht="33.75" hidden="1" customHeight="1" x14ac:dyDescent="0.25">
      <c r="B65" s="62"/>
      <c r="C65" s="68"/>
      <c r="D65" s="43" t="s">
        <v>39</v>
      </c>
      <c r="E65" s="44">
        <v>64595934331</v>
      </c>
      <c r="F65" s="44">
        <v>0</v>
      </c>
      <c r="G65" s="44">
        <v>0</v>
      </c>
      <c r="H65" s="44">
        <f t="shared" si="20"/>
        <v>64595934331</v>
      </c>
      <c r="I65" s="45">
        <v>25963114845</v>
      </c>
      <c r="J65" s="46">
        <f t="shared" si="21"/>
        <v>0.40193109851094971</v>
      </c>
      <c r="K65" s="45">
        <f>8729074804+1318812</f>
        <v>8730393616</v>
      </c>
      <c r="L65" s="46">
        <f t="shared" si="22"/>
        <v>0.13515391806648469</v>
      </c>
      <c r="M65" s="45">
        <f>15468023+834288260</f>
        <v>849756283</v>
      </c>
      <c r="N65" s="46">
        <f t="shared" si="23"/>
        <v>1.3154949948486101E-2</v>
      </c>
      <c r="O65" s="45">
        <f>6846943+4044941+10221760</f>
        <v>21113644</v>
      </c>
      <c r="P65" s="46">
        <f t="shared" si="28"/>
        <v>3.2685716552701717E-4</v>
      </c>
      <c r="Q65" s="45">
        <f t="shared" si="24"/>
        <v>38632819486</v>
      </c>
      <c r="R65" s="47">
        <f t="shared" si="26"/>
        <v>0.59806890148905023</v>
      </c>
    </row>
    <row r="66" spans="2:18" ht="33.75" hidden="1" customHeight="1" x14ac:dyDescent="0.25">
      <c r="B66" s="62"/>
      <c r="C66" s="69"/>
      <c r="D66" s="48" t="s">
        <v>16</v>
      </c>
      <c r="E66" s="49">
        <f>SUM(E63:E65)</f>
        <v>100732829980</v>
      </c>
      <c r="F66" s="49">
        <f t="shared" ref="F66:I66" si="29">SUM(F63:F65)</f>
        <v>0</v>
      </c>
      <c r="G66" s="49">
        <f t="shared" si="29"/>
        <v>15477968654.459999</v>
      </c>
      <c r="H66" s="49">
        <f t="shared" si="29"/>
        <v>85254861325.540009</v>
      </c>
      <c r="I66" s="50">
        <f t="shared" si="29"/>
        <v>36674986317</v>
      </c>
      <c r="J66" s="51">
        <f t="shared" si="21"/>
        <v>0.43018058732110309</v>
      </c>
      <c r="K66" s="50">
        <f t="shared" ref="K66" si="30">SUM(K63:K65)</f>
        <v>17142581522.07</v>
      </c>
      <c r="L66" s="51">
        <f t="shared" si="22"/>
        <v>0.20107453411497783</v>
      </c>
      <c r="M66" s="50">
        <f t="shared" ref="M66" si="31">SUM(M63:M65)</f>
        <v>8235606621.5699997</v>
      </c>
      <c r="N66" s="51">
        <f t="shared" si="23"/>
        <v>9.659984772156141E-2</v>
      </c>
      <c r="O66" s="49">
        <f t="shared" ref="O66" si="32">SUM(O63:O65)</f>
        <v>6929831114.5699997</v>
      </c>
      <c r="P66" s="51">
        <f t="shared" si="25"/>
        <v>8.128370636964502E-2</v>
      </c>
      <c r="Q66" s="49">
        <f t="shared" ref="Q66" si="33">SUM(Q63:Q65)</f>
        <v>48579875008.540001</v>
      </c>
      <c r="R66" s="52">
        <f t="shared" si="26"/>
        <v>0.5698194126788968</v>
      </c>
    </row>
    <row r="67" spans="2:18" ht="33.75" hidden="1" customHeight="1" x14ac:dyDescent="0.25">
      <c r="B67" s="62" t="s">
        <v>41</v>
      </c>
      <c r="C67" s="67" t="s">
        <v>42</v>
      </c>
      <c r="D67" s="38" t="s">
        <v>14</v>
      </c>
      <c r="E67" s="39">
        <v>248862633</v>
      </c>
      <c r="F67" s="39">
        <v>0</v>
      </c>
      <c r="G67" s="39">
        <v>0</v>
      </c>
      <c r="H67" s="39">
        <f t="shared" si="20"/>
        <v>248862633</v>
      </c>
      <c r="I67" s="40">
        <v>248413201</v>
      </c>
      <c r="J67" s="41">
        <f t="shared" si="21"/>
        <v>0.99819405591517629</v>
      </c>
      <c r="K67" s="40">
        <v>248413201</v>
      </c>
      <c r="L67" s="41">
        <f t="shared" si="22"/>
        <v>0.99819405591517629</v>
      </c>
      <c r="M67" s="40">
        <v>242554944</v>
      </c>
      <c r="N67" s="41">
        <f t="shared" si="23"/>
        <v>0.97465393287870583</v>
      </c>
      <c r="O67" s="40">
        <v>242554944</v>
      </c>
      <c r="P67" s="41">
        <f t="shared" si="25"/>
        <v>0.97465393287870583</v>
      </c>
      <c r="Q67" s="40">
        <f t="shared" si="24"/>
        <v>449432</v>
      </c>
      <c r="R67" s="42">
        <f t="shared" si="26"/>
        <v>1.8059440848236946E-3</v>
      </c>
    </row>
    <row r="68" spans="2:18" ht="33.75" hidden="1" customHeight="1" x14ac:dyDescent="0.25">
      <c r="B68" s="62"/>
      <c r="C68" s="68"/>
      <c r="D68" s="38" t="s">
        <v>15</v>
      </c>
      <c r="E68" s="39">
        <v>9216091434</v>
      </c>
      <c r="F68" s="39">
        <v>0</v>
      </c>
      <c r="G68" s="39">
        <v>0</v>
      </c>
      <c r="H68" s="39">
        <f t="shared" si="20"/>
        <v>9216091434</v>
      </c>
      <c r="I68" s="40">
        <v>91942219</v>
      </c>
      <c r="J68" s="41">
        <f t="shared" si="21"/>
        <v>9.9762702723203041E-3</v>
      </c>
      <c r="K68" s="40">
        <v>90745964</v>
      </c>
      <c r="L68" s="41">
        <f t="shared" si="22"/>
        <v>9.8464695852756006E-3</v>
      </c>
      <c r="M68" s="40">
        <v>71890124</v>
      </c>
      <c r="N68" s="41">
        <f t="shared" si="23"/>
        <v>7.8005003004617546E-3</v>
      </c>
      <c r="O68" s="40">
        <v>53721040</v>
      </c>
      <c r="P68" s="41">
        <f t="shared" si="25"/>
        <v>5.8290480714863965E-3</v>
      </c>
      <c r="Q68" s="40">
        <f t="shared" si="24"/>
        <v>9124149215</v>
      </c>
      <c r="R68" s="42">
        <f t="shared" si="26"/>
        <v>0.99002372972767971</v>
      </c>
    </row>
    <row r="69" spans="2:18" ht="33.75" hidden="1" customHeight="1" x14ac:dyDescent="0.25">
      <c r="B69" s="62"/>
      <c r="C69" s="68"/>
      <c r="D69" s="43" t="s">
        <v>39</v>
      </c>
      <c r="E69" s="44"/>
      <c r="F69" s="44">
        <v>0</v>
      </c>
      <c r="G69" s="44">
        <v>0</v>
      </c>
      <c r="H69" s="44">
        <f t="shared" si="20"/>
        <v>0</v>
      </c>
      <c r="I69" s="45"/>
      <c r="J69" s="46">
        <f t="shared" si="21"/>
        <v>0</v>
      </c>
      <c r="K69" s="45"/>
      <c r="L69" s="46">
        <f t="shared" si="22"/>
        <v>0</v>
      </c>
      <c r="M69" s="45"/>
      <c r="N69" s="46">
        <f t="shared" si="23"/>
        <v>0</v>
      </c>
      <c r="O69" s="43"/>
      <c r="P69" s="46">
        <f t="shared" si="25"/>
        <v>0</v>
      </c>
      <c r="Q69" s="45">
        <f t="shared" si="24"/>
        <v>0</v>
      </c>
      <c r="R69" s="47">
        <f t="shared" si="26"/>
        <v>0</v>
      </c>
    </row>
    <row r="70" spans="2:18" ht="33.75" hidden="1" customHeight="1" x14ac:dyDescent="0.25">
      <c r="B70" s="62"/>
      <c r="C70" s="69"/>
      <c r="D70" s="48" t="s">
        <v>16</v>
      </c>
      <c r="E70" s="49">
        <f>SUM(E67:E69)</f>
        <v>9464954067</v>
      </c>
      <c r="F70" s="49">
        <f t="shared" ref="F70:I70" si="34">SUM(F67:F69)</f>
        <v>0</v>
      </c>
      <c r="G70" s="49">
        <f t="shared" si="34"/>
        <v>0</v>
      </c>
      <c r="H70" s="49">
        <f t="shared" si="34"/>
        <v>9464954067</v>
      </c>
      <c r="I70" s="50">
        <f t="shared" si="34"/>
        <v>340355420</v>
      </c>
      <c r="J70" s="51">
        <f t="shared" si="21"/>
        <v>3.5959542707836786E-2</v>
      </c>
      <c r="K70" s="50">
        <f t="shared" ref="K70" si="35">SUM(K67:K69)</f>
        <v>339159165</v>
      </c>
      <c r="L70" s="51">
        <f t="shared" si="22"/>
        <v>3.5833154878426102E-2</v>
      </c>
      <c r="M70" s="50">
        <f t="shared" ref="M70" si="36">SUM(M67:M69)</f>
        <v>314445068</v>
      </c>
      <c r="N70" s="51">
        <f t="shared" si="23"/>
        <v>3.3222038456195709E-2</v>
      </c>
      <c r="O70" s="49">
        <f t="shared" ref="O70" si="37">SUM(O67:O69)</f>
        <v>296275984</v>
      </c>
      <c r="P70" s="51">
        <f t="shared" si="25"/>
        <v>3.130242174475837E-2</v>
      </c>
      <c r="Q70" s="49">
        <f t="shared" ref="Q70" si="38">SUM(Q67:Q69)</f>
        <v>9124598647</v>
      </c>
      <c r="R70" s="52">
        <f t="shared" si="26"/>
        <v>0.96404045729216326</v>
      </c>
    </row>
    <row r="71" spans="2:18" ht="33.75" hidden="1" customHeight="1" x14ac:dyDescent="0.25">
      <c r="B71" s="62"/>
      <c r="C71" s="67" t="s">
        <v>43</v>
      </c>
      <c r="D71" s="38" t="s">
        <v>14</v>
      </c>
      <c r="E71" s="39">
        <v>3839249599</v>
      </c>
      <c r="F71" s="39">
        <v>0</v>
      </c>
      <c r="G71" s="39">
        <v>9086443</v>
      </c>
      <c r="H71" s="39">
        <f t="shared" si="20"/>
        <v>3830163156</v>
      </c>
      <c r="I71" s="40" t="e">
        <v>#REF!</v>
      </c>
      <c r="J71" s="41">
        <f t="shared" si="21"/>
        <v>0</v>
      </c>
      <c r="K71" s="40" t="e">
        <v>#REF!</v>
      </c>
      <c r="L71" s="41">
        <f t="shared" si="22"/>
        <v>0</v>
      </c>
      <c r="M71" s="40" t="e">
        <v>#REF!</v>
      </c>
      <c r="N71" s="41">
        <f t="shared" si="23"/>
        <v>0</v>
      </c>
      <c r="O71" s="40" t="e">
        <v>#REF!</v>
      </c>
      <c r="P71" s="41">
        <f t="shared" si="25"/>
        <v>0</v>
      </c>
      <c r="Q71" s="40" t="e">
        <f t="shared" si="24"/>
        <v>#REF!</v>
      </c>
      <c r="R71" s="42">
        <f t="shared" si="26"/>
        <v>0</v>
      </c>
    </row>
    <row r="72" spans="2:18" ht="33.75" hidden="1" customHeight="1" x14ac:dyDescent="0.25">
      <c r="B72" s="62"/>
      <c r="C72" s="68"/>
      <c r="D72" s="38" t="s">
        <v>15</v>
      </c>
      <c r="E72" s="39">
        <v>5990764260</v>
      </c>
      <c r="F72" s="39">
        <v>0</v>
      </c>
      <c r="G72" s="39">
        <v>1866167</v>
      </c>
      <c r="H72" s="39">
        <f t="shared" si="20"/>
        <v>5988898093</v>
      </c>
      <c r="I72" s="40" t="e">
        <v>#REF!</v>
      </c>
      <c r="J72" s="41">
        <f t="shared" si="21"/>
        <v>0</v>
      </c>
      <c r="K72" s="40" t="e">
        <v>#REF!</v>
      </c>
      <c r="L72" s="41">
        <f t="shared" si="22"/>
        <v>0</v>
      </c>
      <c r="M72" s="40" t="e">
        <v>#REF!</v>
      </c>
      <c r="N72" s="41">
        <f t="shared" si="23"/>
        <v>0</v>
      </c>
      <c r="O72" s="40" t="e">
        <v>#REF!</v>
      </c>
      <c r="P72" s="41">
        <f t="shared" si="25"/>
        <v>0</v>
      </c>
      <c r="Q72" s="40" t="e">
        <f t="shared" si="24"/>
        <v>#REF!</v>
      </c>
      <c r="R72" s="42">
        <f t="shared" si="26"/>
        <v>0</v>
      </c>
    </row>
    <row r="73" spans="2:18" ht="33.75" hidden="1" customHeight="1" x14ac:dyDescent="0.25">
      <c r="B73" s="62"/>
      <c r="C73" s="68"/>
      <c r="D73" s="43" t="s">
        <v>39</v>
      </c>
      <c r="E73" s="44">
        <v>30734260738</v>
      </c>
      <c r="F73" s="44">
        <v>0</v>
      </c>
      <c r="G73" s="44">
        <v>0</v>
      </c>
      <c r="H73" s="44">
        <f t="shared" si="20"/>
        <v>30734260738</v>
      </c>
      <c r="I73" s="45">
        <v>22000113954</v>
      </c>
      <c r="J73" s="46">
        <f t="shared" si="21"/>
        <v>0.71581724842982619</v>
      </c>
      <c r="K73" s="45">
        <f>7214040462+41434193+8147889828</f>
        <v>15403364483</v>
      </c>
      <c r="L73" s="46">
        <f t="shared" si="22"/>
        <v>0.50117894861076651</v>
      </c>
      <c r="M73" s="45">
        <v>517932021</v>
      </c>
      <c r="N73" s="46">
        <f t="shared" si="23"/>
        <v>1.6851943354525726E-2</v>
      </c>
      <c r="O73" s="45">
        <v>522508160</v>
      </c>
      <c r="P73" s="46">
        <f t="shared" si="25"/>
        <v>1.7000837093633692E-2</v>
      </c>
      <c r="Q73" s="45">
        <f t="shared" si="24"/>
        <v>8734146784</v>
      </c>
      <c r="R73" s="47">
        <f t="shared" si="26"/>
        <v>0.28418275157017381</v>
      </c>
    </row>
    <row r="74" spans="2:18" ht="33.75" hidden="1" customHeight="1" x14ac:dyDescent="0.25">
      <c r="B74" s="62"/>
      <c r="C74" s="69"/>
      <c r="D74" s="48" t="s">
        <v>16</v>
      </c>
      <c r="E74" s="49">
        <f>SUM(E71:E73)</f>
        <v>40564274597</v>
      </c>
      <c r="F74" s="49">
        <f t="shared" ref="F74:I74" si="39">SUM(F71:F73)</f>
        <v>0</v>
      </c>
      <c r="G74" s="49">
        <f t="shared" si="39"/>
        <v>10952610</v>
      </c>
      <c r="H74" s="49">
        <f t="shared" si="39"/>
        <v>40553321987</v>
      </c>
      <c r="I74" s="50" t="e">
        <f t="shared" si="39"/>
        <v>#REF!</v>
      </c>
      <c r="J74" s="51">
        <f t="shared" si="21"/>
        <v>0</v>
      </c>
      <c r="K74" s="50" t="e">
        <f t="shared" ref="K74" si="40">SUM(K71:K73)</f>
        <v>#REF!</v>
      </c>
      <c r="L74" s="51">
        <f t="shared" si="22"/>
        <v>0</v>
      </c>
      <c r="M74" s="50" t="e">
        <f t="shared" ref="M74" si="41">SUM(M71:M73)</f>
        <v>#REF!</v>
      </c>
      <c r="N74" s="51">
        <f t="shared" si="23"/>
        <v>0</v>
      </c>
      <c r="O74" s="49" t="e">
        <f t="shared" ref="O74" si="42">SUM(O71:O73)</f>
        <v>#REF!</v>
      </c>
      <c r="P74" s="51">
        <f t="shared" si="25"/>
        <v>0</v>
      </c>
      <c r="Q74" s="49" t="e">
        <f t="shared" ref="Q74" si="43">SUM(Q71:Q73)</f>
        <v>#REF!</v>
      </c>
      <c r="R74" s="52">
        <f t="shared" si="26"/>
        <v>0</v>
      </c>
    </row>
    <row r="75" spans="2:18" ht="33.75" hidden="1" customHeight="1" x14ac:dyDescent="0.25">
      <c r="B75" s="62"/>
      <c r="C75" s="67" t="s">
        <v>44</v>
      </c>
      <c r="D75" s="38" t="s">
        <v>14</v>
      </c>
      <c r="E75" s="39">
        <v>921647633</v>
      </c>
      <c r="F75" s="39">
        <v>0</v>
      </c>
      <c r="G75" s="39">
        <v>0</v>
      </c>
      <c r="H75" s="39">
        <f t="shared" si="20"/>
        <v>921647633</v>
      </c>
      <c r="I75" s="40">
        <v>920502639</v>
      </c>
      <c r="J75" s="41">
        <f t="shared" si="21"/>
        <v>0.99875766620669004</v>
      </c>
      <c r="K75" s="40">
        <v>919732358</v>
      </c>
      <c r="L75" s="41">
        <f t="shared" si="22"/>
        <v>0.99792190102657163</v>
      </c>
      <c r="M75" s="40">
        <v>919732351</v>
      </c>
      <c r="N75" s="41">
        <f t="shared" si="23"/>
        <v>0.99792189343147808</v>
      </c>
      <c r="O75" s="40">
        <v>919732351</v>
      </c>
      <c r="P75" s="41">
        <f t="shared" si="25"/>
        <v>0.99792189343147808</v>
      </c>
      <c r="Q75" s="40">
        <f t="shared" si="24"/>
        <v>1144994</v>
      </c>
      <c r="R75" s="42">
        <f t="shared" si="26"/>
        <v>1.242333793309921E-3</v>
      </c>
    </row>
    <row r="76" spans="2:18" ht="33.75" hidden="1" customHeight="1" x14ac:dyDescent="0.25">
      <c r="B76" s="62"/>
      <c r="C76" s="68"/>
      <c r="D76" s="38" t="s">
        <v>15</v>
      </c>
      <c r="E76" s="39">
        <v>1900385459</v>
      </c>
      <c r="F76" s="39">
        <v>0</v>
      </c>
      <c r="G76" s="39">
        <v>0</v>
      </c>
      <c r="H76" s="39">
        <f t="shared" si="20"/>
        <v>1900385459</v>
      </c>
      <c r="I76" s="40">
        <v>312009337.77999997</v>
      </c>
      <c r="J76" s="41">
        <f t="shared" si="21"/>
        <v>0.16418213278909327</v>
      </c>
      <c r="K76" s="40">
        <v>311093099.77999997</v>
      </c>
      <c r="L76" s="41">
        <f t="shared" si="22"/>
        <v>0.16370000007456381</v>
      </c>
      <c r="M76" s="40">
        <v>295827069.77999997</v>
      </c>
      <c r="N76" s="41">
        <f t="shared" si="23"/>
        <v>0.15566687714800073</v>
      </c>
      <c r="O76" s="40">
        <v>277924944.77999997</v>
      </c>
      <c r="P76" s="41">
        <f t="shared" si="25"/>
        <v>0.1462466172132503</v>
      </c>
      <c r="Q76" s="40">
        <f t="shared" si="24"/>
        <v>1588376121.22</v>
      </c>
      <c r="R76" s="42">
        <f t="shared" si="26"/>
        <v>0.83581786721090667</v>
      </c>
    </row>
    <row r="77" spans="2:18" ht="33.75" hidden="1" customHeight="1" x14ac:dyDescent="0.25">
      <c r="B77" s="62"/>
      <c r="C77" s="68"/>
      <c r="D77" s="43" t="s">
        <v>39</v>
      </c>
      <c r="E77" s="44">
        <v>3705794144</v>
      </c>
      <c r="F77" s="44">
        <v>0</v>
      </c>
      <c r="G77" s="44">
        <v>0</v>
      </c>
      <c r="H77" s="44">
        <f t="shared" si="20"/>
        <v>3705794144</v>
      </c>
      <c r="I77" s="45">
        <v>493164000</v>
      </c>
      <c r="J77" s="46">
        <f t="shared" si="21"/>
        <v>0.13307916760526889</v>
      </c>
      <c r="K77" s="45">
        <v>417781952</v>
      </c>
      <c r="L77" s="46">
        <f t="shared" si="22"/>
        <v>0.1127374958688477</v>
      </c>
      <c r="M77" s="45">
        <f>154971241+24535760</f>
        <v>179507001</v>
      </c>
      <c r="N77" s="46">
        <f t="shared" si="23"/>
        <v>4.8439550073399867E-2</v>
      </c>
      <c r="O77" s="45">
        <v>154971241</v>
      </c>
      <c r="P77" s="46">
        <f t="shared" si="25"/>
        <v>4.1818631844651108E-2</v>
      </c>
      <c r="Q77" s="45">
        <f t="shared" si="24"/>
        <v>3212630144</v>
      </c>
      <c r="R77" s="47">
        <f t="shared" si="26"/>
        <v>0.86692083239473106</v>
      </c>
    </row>
    <row r="78" spans="2:18" ht="33.75" hidden="1" customHeight="1" x14ac:dyDescent="0.25">
      <c r="B78" s="62"/>
      <c r="C78" s="69"/>
      <c r="D78" s="48" t="s">
        <v>16</v>
      </c>
      <c r="E78" s="49">
        <f>SUM(E75:E77)</f>
        <v>6527827236</v>
      </c>
      <c r="F78" s="49">
        <f t="shared" ref="F78:I78" si="44">SUM(F75:F77)</f>
        <v>0</v>
      </c>
      <c r="G78" s="49">
        <f t="shared" si="44"/>
        <v>0</v>
      </c>
      <c r="H78" s="49">
        <f t="shared" si="44"/>
        <v>6527827236</v>
      </c>
      <c r="I78" s="50">
        <f t="shared" si="44"/>
        <v>1725675976.78</v>
      </c>
      <c r="J78" s="51">
        <f t="shared" si="21"/>
        <v>0.2643568701180008</v>
      </c>
      <c r="K78" s="50">
        <f t="shared" ref="K78" si="45">SUM(K75:K77)</f>
        <v>1648607409.78</v>
      </c>
      <c r="L78" s="51">
        <f t="shared" si="22"/>
        <v>0.2525507110065926</v>
      </c>
      <c r="M78" s="50">
        <f t="shared" ref="M78" si="46">SUM(M75:M77)</f>
        <v>1395066421.78</v>
      </c>
      <c r="N78" s="51">
        <f t="shared" si="23"/>
        <v>0.21371068371515953</v>
      </c>
      <c r="O78" s="49">
        <f t="shared" ref="O78" si="47">SUM(O75:O77)</f>
        <v>1352628536.78</v>
      </c>
      <c r="P78" s="51">
        <f t="shared" si="25"/>
        <v>0.20720961016254444</v>
      </c>
      <c r="Q78" s="49">
        <f t="shared" ref="Q78" si="48">SUM(Q75:Q77)</f>
        <v>4802151259.2200003</v>
      </c>
      <c r="R78" s="52">
        <f t="shared" si="26"/>
        <v>0.73564312988199931</v>
      </c>
    </row>
    <row r="79" spans="2:18" ht="33.75" hidden="1" customHeight="1" x14ac:dyDescent="0.25">
      <c r="B79" s="62"/>
      <c r="C79" s="67" t="s">
        <v>45</v>
      </c>
      <c r="D79" s="38" t="s">
        <v>14</v>
      </c>
      <c r="E79" s="39">
        <v>1036559170</v>
      </c>
      <c r="F79" s="39">
        <v>0</v>
      </c>
      <c r="G79" s="39">
        <v>1714223</v>
      </c>
      <c r="H79" s="39">
        <f t="shared" si="20"/>
        <v>1034844947</v>
      </c>
      <c r="I79" s="40" t="e">
        <v>#REF!</v>
      </c>
      <c r="J79" s="41">
        <f t="shared" si="21"/>
        <v>0</v>
      </c>
      <c r="K79" s="40" t="e">
        <v>#REF!</v>
      </c>
      <c r="L79" s="41">
        <f t="shared" si="22"/>
        <v>0</v>
      </c>
      <c r="M79" s="40" t="e">
        <v>#REF!</v>
      </c>
      <c r="N79" s="41">
        <f t="shared" si="23"/>
        <v>0</v>
      </c>
      <c r="O79" s="40" t="e">
        <v>#REF!</v>
      </c>
      <c r="P79" s="41">
        <f t="shared" si="25"/>
        <v>0</v>
      </c>
      <c r="Q79" s="40" t="e">
        <f t="shared" si="24"/>
        <v>#REF!</v>
      </c>
      <c r="R79" s="42">
        <f t="shared" si="26"/>
        <v>0</v>
      </c>
    </row>
    <row r="80" spans="2:18" ht="33.75" hidden="1" customHeight="1" x14ac:dyDescent="0.25">
      <c r="B80" s="62"/>
      <c r="C80" s="68"/>
      <c r="D80" s="38" t="s">
        <v>15</v>
      </c>
      <c r="E80" s="39">
        <v>834778624</v>
      </c>
      <c r="F80" s="39">
        <v>0</v>
      </c>
      <c r="G80" s="39">
        <v>0</v>
      </c>
      <c r="H80" s="39">
        <f t="shared" si="20"/>
        <v>834778624</v>
      </c>
      <c r="I80" s="40" t="e">
        <v>#REF!</v>
      </c>
      <c r="J80" s="41">
        <f t="shared" si="21"/>
        <v>0</v>
      </c>
      <c r="K80" s="40" t="e">
        <v>#REF!</v>
      </c>
      <c r="L80" s="41">
        <f t="shared" si="22"/>
        <v>0</v>
      </c>
      <c r="M80" s="40" t="e">
        <v>#REF!</v>
      </c>
      <c r="N80" s="41">
        <f t="shared" si="23"/>
        <v>0</v>
      </c>
      <c r="O80" s="40" t="e">
        <v>#REF!</v>
      </c>
      <c r="P80" s="41">
        <f t="shared" si="25"/>
        <v>0</v>
      </c>
      <c r="Q80" s="40" t="e">
        <f t="shared" si="24"/>
        <v>#REF!</v>
      </c>
      <c r="R80" s="42">
        <f t="shared" si="26"/>
        <v>0</v>
      </c>
    </row>
    <row r="81" spans="2:18" ht="33.75" hidden="1" customHeight="1" x14ac:dyDescent="0.25">
      <c r="B81" s="62"/>
      <c r="C81" s="68"/>
      <c r="D81" s="43" t="s">
        <v>39</v>
      </c>
      <c r="E81" s="44"/>
      <c r="F81" s="44">
        <v>0</v>
      </c>
      <c r="G81" s="44">
        <v>0</v>
      </c>
      <c r="H81" s="44">
        <f t="shared" si="20"/>
        <v>0</v>
      </c>
      <c r="I81" s="45"/>
      <c r="J81" s="46">
        <f t="shared" si="21"/>
        <v>0</v>
      </c>
      <c r="K81" s="45"/>
      <c r="L81" s="46">
        <f t="shared" si="22"/>
        <v>0</v>
      </c>
      <c r="M81" s="45"/>
      <c r="N81" s="46">
        <f t="shared" si="23"/>
        <v>0</v>
      </c>
      <c r="O81" s="43"/>
      <c r="P81" s="46">
        <f t="shared" si="25"/>
        <v>0</v>
      </c>
      <c r="Q81" s="45">
        <f t="shared" si="24"/>
        <v>0</v>
      </c>
      <c r="R81" s="47">
        <f t="shared" si="26"/>
        <v>0</v>
      </c>
    </row>
    <row r="82" spans="2:18" ht="33.75" hidden="1" customHeight="1" x14ac:dyDescent="0.25">
      <c r="B82" s="62"/>
      <c r="C82" s="69"/>
      <c r="D82" s="48" t="s">
        <v>16</v>
      </c>
      <c r="E82" s="49">
        <f>SUM(E79:E81)</f>
        <v>1871337794</v>
      </c>
      <c r="F82" s="49">
        <f t="shared" ref="F82:I82" si="49">SUM(F79:F81)</f>
        <v>0</v>
      </c>
      <c r="G82" s="49">
        <f t="shared" si="49"/>
        <v>1714223</v>
      </c>
      <c r="H82" s="49">
        <f t="shared" si="49"/>
        <v>1869623571</v>
      </c>
      <c r="I82" s="50" t="e">
        <f t="shared" si="49"/>
        <v>#REF!</v>
      </c>
      <c r="J82" s="51">
        <f t="shared" si="21"/>
        <v>0</v>
      </c>
      <c r="K82" s="50" t="e">
        <f t="shared" ref="K82" si="50">SUM(K79:K81)</f>
        <v>#REF!</v>
      </c>
      <c r="L82" s="51">
        <f t="shared" si="22"/>
        <v>0</v>
      </c>
      <c r="M82" s="50" t="e">
        <f t="shared" ref="M82" si="51">SUM(M79:M81)</f>
        <v>#REF!</v>
      </c>
      <c r="N82" s="51">
        <f t="shared" si="23"/>
        <v>0</v>
      </c>
      <c r="O82" s="49" t="e">
        <f t="shared" ref="O82" si="52">SUM(O79:O81)</f>
        <v>#REF!</v>
      </c>
      <c r="P82" s="51">
        <f t="shared" si="25"/>
        <v>0</v>
      </c>
      <c r="Q82" s="49" t="e">
        <f t="shared" ref="Q82" si="53">SUM(Q79:Q81)</f>
        <v>#REF!</v>
      </c>
      <c r="R82" s="52">
        <f t="shared" si="26"/>
        <v>0</v>
      </c>
    </row>
    <row r="83" spans="2:18" ht="33.75" hidden="1" customHeight="1" x14ac:dyDescent="0.25">
      <c r="B83" s="62" t="s">
        <v>46</v>
      </c>
      <c r="C83" s="73" t="s">
        <v>47</v>
      </c>
      <c r="D83" s="38" t="s">
        <v>14</v>
      </c>
      <c r="E83" s="39">
        <v>117931087</v>
      </c>
      <c r="F83" s="39">
        <v>0</v>
      </c>
      <c r="G83" s="39">
        <v>0</v>
      </c>
      <c r="H83" s="39">
        <f t="shared" si="20"/>
        <v>117931087</v>
      </c>
      <c r="I83" s="40" t="e">
        <v>#REF!</v>
      </c>
      <c r="J83" s="41">
        <f t="shared" si="21"/>
        <v>0</v>
      </c>
      <c r="K83" s="40" t="e">
        <v>#REF!</v>
      </c>
      <c r="L83" s="41">
        <f t="shared" si="22"/>
        <v>0</v>
      </c>
      <c r="M83" s="40" t="e">
        <v>#REF!</v>
      </c>
      <c r="N83" s="41">
        <f t="shared" si="23"/>
        <v>0</v>
      </c>
      <c r="O83" s="40" t="e">
        <v>#REF!</v>
      </c>
      <c r="P83" s="41">
        <f t="shared" si="25"/>
        <v>0</v>
      </c>
      <c r="Q83" s="40" t="e">
        <f t="shared" si="24"/>
        <v>#REF!</v>
      </c>
      <c r="R83" s="42">
        <f t="shared" si="26"/>
        <v>0</v>
      </c>
    </row>
    <row r="84" spans="2:18" ht="33.75" hidden="1" customHeight="1" x14ac:dyDescent="0.25">
      <c r="B84" s="62"/>
      <c r="C84" s="74"/>
      <c r="D84" s="38" t="s">
        <v>15</v>
      </c>
      <c r="E84" s="39">
        <v>3673814716</v>
      </c>
      <c r="F84" s="39">
        <v>0</v>
      </c>
      <c r="G84" s="39">
        <v>0</v>
      </c>
      <c r="H84" s="39">
        <f t="shared" si="20"/>
        <v>3673814716</v>
      </c>
      <c r="I84" s="40" t="e">
        <v>#REF!</v>
      </c>
      <c r="J84" s="41">
        <f t="shared" si="21"/>
        <v>0</v>
      </c>
      <c r="K84" s="40" t="e">
        <v>#REF!</v>
      </c>
      <c r="L84" s="41">
        <f t="shared" si="22"/>
        <v>0</v>
      </c>
      <c r="M84" s="40" t="e">
        <v>#REF!</v>
      </c>
      <c r="N84" s="41">
        <f t="shared" si="23"/>
        <v>0</v>
      </c>
      <c r="O84" s="40" t="e">
        <v>#REF!</v>
      </c>
      <c r="P84" s="41">
        <f t="shared" si="25"/>
        <v>0</v>
      </c>
      <c r="Q84" s="40" t="e">
        <f t="shared" si="24"/>
        <v>#REF!</v>
      </c>
      <c r="R84" s="42">
        <f t="shared" si="26"/>
        <v>0</v>
      </c>
    </row>
    <row r="85" spans="2:18" ht="33.75" hidden="1" customHeight="1" x14ac:dyDescent="0.25">
      <c r="B85" s="62"/>
      <c r="C85" s="74"/>
      <c r="D85" s="43" t="s">
        <v>39</v>
      </c>
      <c r="E85" s="44"/>
      <c r="F85" s="44">
        <v>0</v>
      </c>
      <c r="G85" s="44">
        <v>0</v>
      </c>
      <c r="H85" s="44">
        <f t="shared" si="20"/>
        <v>0</v>
      </c>
      <c r="I85" s="45"/>
      <c r="J85" s="46">
        <f t="shared" si="21"/>
        <v>0</v>
      </c>
      <c r="K85" s="45"/>
      <c r="L85" s="46">
        <f t="shared" si="22"/>
        <v>0</v>
      </c>
      <c r="M85" s="45"/>
      <c r="N85" s="46">
        <f t="shared" si="23"/>
        <v>0</v>
      </c>
      <c r="O85" s="43"/>
      <c r="P85" s="46">
        <f t="shared" si="25"/>
        <v>0</v>
      </c>
      <c r="Q85" s="45">
        <f t="shared" si="24"/>
        <v>0</v>
      </c>
      <c r="R85" s="47">
        <f t="shared" si="26"/>
        <v>0</v>
      </c>
    </row>
    <row r="86" spans="2:18" ht="33.75" hidden="1" customHeight="1" x14ac:dyDescent="0.25">
      <c r="B86" s="62"/>
      <c r="C86" s="75"/>
      <c r="D86" s="48" t="s">
        <v>16</v>
      </c>
      <c r="E86" s="49">
        <f>SUM(E83:E85)</f>
        <v>3791745803</v>
      </c>
      <c r="F86" s="49">
        <f t="shared" ref="F86:I86" si="54">SUM(F83:F85)</f>
        <v>0</v>
      </c>
      <c r="G86" s="49">
        <f t="shared" si="54"/>
        <v>0</v>
      </c>
      <c r="H86" s="49">
        <f t="shared" si="54"/>
        <v>3791745803</v>
      </c>
      <c r="I86" s="50" t="e">
        <f t="shared" si="54"/>
        <v>#REF!</v>
      </c>
      <c r="J86" s="51">
        <f t="shared" si="21"/>
        <v>0</v>
      </c>
      <c r="K86" s="50" t="e">
        <f t="shared" ref="K86" si="55">SUM(K83:K85)</f>
        <v>#REF!</v>
      </c>
      <c r="L86" s="51">
        <f t="shared" si="22"/>
        <v>0</v>
      </c>
      <c r="M86" s="50" t="e">
        <f t="shared" ref="M86" si="56">SUM(M83:M85)</f>
        <v>#REF!</v>
      </c>
      <c r="N86" s="51">
        <f t="shared" si="23"/>
        <v>0</v>
      </c>
      <c r="O86" s="49" t="e">
        <f t="shared" ref="O86" si="57">SUM(O83:O85)</f>
        <v>#REF!</v>
      </c>
      <c r="P86" s="51">
        <f t="shared" si="25"/>
        <v>0</v>
      </c>
      <c r="Q86" s="49" t="e">
        <f t="shared" ref="Q86" si="58">SUM(Q83:Q85)</f>
        <v>#REF!</v>
      </c>
      <c r="R86" s="52">
        <f t="shared" si="26"/>
        <v>0</v>
      </c>
    </row>
    <row r="87" spans="2:18" ht="33.75" hidden="1" customHeight="1" x14ac:dyDescent="0.25">
      <c r="B87" s="62" t="s">
        <v>48</v>
      </c>
      <c r="C87" s="67" t="s">
        <v>48</v>
      </c>
      <c r="D87" s="43" t="s">
        <v>14</v>
      </c>
      <c r="E87" s="44">
        <v>395489081</v>
      </c>
      <c r="F87" s="44">
        <v>0</v>
      </c>
      <c r="G87" s="44">
        <v>0</v>
      </c>
      <c r="H87" s="44">
        <f t="shared" si="20"/>
        <v>395489081</v>
      </c>
      <c r="I87" s="45">
        <v>392690437</v>
      </c>
      <c r="J87" s="46">
        <f t="shared" si="21"/>
        <v>0.99292358718748042</v>
      </c>
      <c r="K87" s="45">
        <v>392690437</v>
      </c>
      <c r="L87" s="46">
        <f t="shared" si="22"/>
        <v>0.99292358718748042</v>
      </c>
      <c r="M87" s="45">
        <v>223507723</v>
      </c>
      <c r="N87" s="46">
        <f t="shared" si="23"/>
        <v>0.56514258860158018</v>
      </c>
      <c r="O87" s="45">
        <v>223507723</v>
      </c>
      <c r="P87" s="46">
        <f t="shared" si="25"/>
        <v>0.56514258860158018</v>
      </c>
      <c r="Q87" s="45">
        <f t="shared" si="24"/>
        <v>2798644</v>
      </c>
      <c r="R87" s="47">
        <f t="shared" si="26"/>
        <v>7.0764128125195948E-3</v>
      </c>
    </row>
    <row r="88" spans="2:18" ht="33.75" hidden="1" customHeight="1" x14ac:dyDescent="0.25">
      <c r="B88" s="62"/>
      <c r="C88" s="68"/>
      <c r="D88" s="43" t="s">
        <v>15</v>
      </c>
      <c r="E88" s="44">
        <v>0</v>
      </c>
      <c r="F88" s="44">
        <v>0</v>
      </c>
      <c r="G88" s="44">
        <v>0</v>
      </c>
      <c r="H88" s="44">
        <f t="shared" si="20"/>
        <v>0</v>
      </c>
      <c r="I88" s="45"/>
      <c r="J88" s="46">
        <f t="shared" si="21"/>
        <v>0</v>
      </c>
      <c r="K88" s="45"/>
      <c r="L88" s="46">
        <f t="shared" si="22"/>
        <v>0</v>
      </c>
      <c r="M88" s="45"/>
      <c r="N88" s="46">
        <f t="shared" si="23"/>
        <v>0</v>
      </c>
      <c r="O88" s="43"/>
      <c r="P88" s="46">
        <f t="shared" si="25"/>
        <v>0</v>
      </c>
      <c r="Q88" s="45">
        <f t="shared" si="24"/>
        <v>0</v>
      </c>
      <c r="R88" s="47">
        <f t="shared" si="26"/>
        <v>0</v>
      </c>
    </row>
    <row r="89" spans="2:18" ht="33.75" hidden="1" customHeight="1" x14ac:dyDescent="0.25">
      <c r="B89" s="62"/>
      <c r="C89" s="68"/>
      <c r="D89" s="43" t="s">
        <v>39</v>
      </c>
      <c r="E89" s="44">
        <v>0</v>
      </c>
      <c r="F89" s="44">
        <v>0</v>
      </c>
      <c r="G89" s="44">
        <v>0</v>
      </c>
      <c r="H89" s="44">
        <f t="shared" si="20"/>
        <v>0</v>
      </c>
      <c r="I89" s="45"/>
      <c r="J89" s="46">
        <f t="shared" si="21"/>
        <v>0</v>
      </c>
      <c r="K89" s="45"/>
      <c r="L89" s="46">
        <f t="shared" si="22"/>
        <v>0</v>
      </c>
      <c r="M89" s="45"/>
      <c r="N89" s="46">
        <f t="shared" si="23"/>
        <v>0</v>
      </c>
      <c r="O89" s="43"/>
      <c r="P89" s="46">
        <f t="shared" si="25"/>
        <v>0</v>
      </c>
      <c r="Q89" s="45">
        <f t="shared" si="24"/>
        <v>0</v>
      </c>
      <c r="R89" s="47">
        <f t="shared" si="26"/>
        <v>0</v>
      </c>
    </row>
    <row r="90" spans="2:18" ht="33.75" hidden="1" customHeight="1" x14ac:dyDescent="0.25">
      <c r="B90" s="62"/>
      <c r="C90" s="69"/>
      <c r="D90" s="48" t="s">
        <v>16</v>
      </c>
      <c r="E90" s="49">
        <f>SUM(E87:E89)</f>
        <v>395489081</v>
      </c>
      <c r="F90" s="49">
        <f t="shared" ref="F90:I90" si="59">SUM(F87:F89)</f>
        <v>0</v>
      </c>
      <c r="G90" s="49">
        <f t="shared" si="59"/>
        <v>0</v>
      </c>
      <c r="H90" s="49">
        <f t="shared" si="59"/>
        <v>395489081</v>
      </c>
      <c r="I90" s="50">
        <f t="shared" si="59"/>
        <v>392690437</v>
      </c>
      <c r="J90" s="51">
        <f t="shared" si="21"/>
        <v>0.99292358718748042</v>
      </c>
      <c r="K90" s="50">
        <f t="shared" ref="K90" si="60">SUM(K87:K89)</f>
        <v>392690437</v>
      </c>
      <c r="L90" s="51">
        <f t="shared" si="22"/>
        <v>0.99292358718748042</v>
      </c>
      <c r="M90" s="50">
        <f t="shared" ref="M90" si="61">SUM(M87:M89)</f>
        <v>223507723</v>
      </c>
      <c r="N90" s="51">
        <f t="shared" si="23"/>
        <v>0.56514258860158018</v>
      </c>
      <c r="O90" s="49">
        <f t="shared" ref="O90" si="62">SUM(O87:O89)</f>
        <v>223507723</v>
      </c>
      <c r="P90" s="51">
        <f t="shared" si="25"/>
        <v>0.56514258860158018</v>
      </c>
      <c r="Q90" s="49">
        <f t="shared" ref="Q90" si="63">SUM(Q87:Q89)</f>
        <v>2798644</v>
      </c>
      <c r="R90" s="52">
        <f t="shared" si="26"/>
        <v>7.0764128125195948E-3</v>
      </c>
    </row>
    <row r="91" spans="2:18" ht="33.75" hidden="1" customHeight="1" x14ac:dyDescent="0.25">
      <c r="B91" s="62" t="s">
        <v>49</v>
      </c>
      <c r="C91" s="67" t="s">
        <v>50</v>
      </c>
      <c r="D91" s="43" t="s">
        <v>14</v>
      </c>
      <c r="E91" s="44">
        <v>0</v>
      </c>
      <c r="F91" s="44">
        <v>0</v>
      </c>
      <c r="G91" s="44">
        <v>0</v>
      </c>
      <c r="H91" s="44">
        <f t="shared" si="20"/>
        <v>0</v>
      </c>
      <c r="I91" s="45"/>
      <c r="J91" s="46">
        <f t="shared" si="21"/>
        <v>0</v>
      </c>
      <c r="K91" s="45"/>
      <c r="L91" s="46">
        <f t="shared" si="22"/>
        <v>0</v>
      </c>
      <c r="M91" s="45"/>
      <c r="N91" s="46">
        <f t="shared" si="23"/>
        <v>0</v>
      </c>
      <c r="O91" s="43"/>
      <c r="P91" s="46">
        <f t="shared" si="25"/>
        <v>0</v>
      </c>
      <c r="Q91" s="45">
        <f t="shared" si="24"/>
        <v>0</v>
      </c>
      <c r="R91" s="47">
        <f t="shared" si="26"/>
        <v>0</v>
      </c>
    </row>
    <row r="92" spans="2:18" ht="33.75" hidden="1" customHeight="1" x14ac:dyDescent="0.25">
      <c r="B92" s="62"/>
      <c r="C92" s="68"/>
      <c r="D92" s="43" t="s">
        <v>15</v>
      </c>
      <c r="E92" s="44">
        <v>332212187</v>
      </c>
      <c r="F92" s="44">
        <v>71646848</v>
      </c>
      <c r="G92" s="44">
        <v>0</v>
      </c>
      <c r="H92" s="44">
        <f t="shared" si="20"/>
        <v>403859035</v>
      </c>
      <c r="I92" s="44">
        <v>401539609</v>
      </c>
      <c r="J92" s="46">
        <f t="shared" si="21"/>
        <v>0.99425684261341341</v>
      </c>
      <c r="K92" s="45">
        <v>401539609</v>
      </c>
      <c r="L92" s="46">
        <f t="shared" si="22"/>
        <v>0.99425684261341341</v>
      </c>
      <c r="M92" s="45">
        <v>193194771</v>
      </c>
      <c r="N92" s="46">
        <f t="shared" si="23"/>
        <v>0.47837179376214772</v>
      </c>
      <c r="O92" s="45">
        <v>193194771</v>
      </c>
      <c r="P92" s="46">
        <f t="shared" si="25"/>
        <v>0.47837179376214772</v>
      </c>
      <c r="Q92" s="45">
        <f t="shared" si="24"/>
        <v>2319426</v>
      </c>
      <c r="R92" s="47">
        <f t="shared" si="26"/>
        <v>5.7431573865866338E-3</v>
      </c>
    </row>
    <row r="93" spans="2:18" ht="33.75" hidden="1" customHeight="1" x14ac:dyDescent="0.25">
      <c r="B93" s="62"/>
      <c r="C93" s="68"/>
      <c r="D93" s="38" t="s">
        <v>39</v>
      </c>
      <c r="E93" s="39">
        <v>2328163163</v>
      </c>
      <c r="F93" s="39">
        <v>0</v>
      </c>
      <c r="G93" s="39">
        <v>0</v>
      </c>
      <c r="H93" s="39">
        <f t="shared" si="20"/>
        <v>2328163163</v>
      </c>
      <c r="I93" s="40">
        <v>1806588996</v>
      </c>
      <c r="J93" s="41">
        <f t="shared" si="21"/>
        <v>0.7759718153396451</v>
      </c>
      <c r="K93" s="40">
        <v>934662403</v>
      </c>
      <c r="L93" s="41">
        <f t="shared" si="22"/>
        <v>0.40145914936461008</v>
      </c>
      <c r="M93" s="40">
        <v>804954147.59000003</v>
      </c>
      <c r="N93" s="41">
        <f t="shared" si="23"/>
        <v>0.3457464495541458</v>
      </c>
      <c r="O93" s="40">
        <v>804954147.59000003</v>
      </c>
      <c r="P93" s="41">
        <f t="shared" si="25"/>
        <v>0.3457464495541458</v>
      </c>
      <c r="Q93" s="40">
        <f t="shared" si="24"/>
        <v>521574167</v>
      </c>
      <c r="R93" s="42">
        <f t="shared" si="26"/>
        <v>0.22402818466035493</v>
      </c>
    </row>
    <row r="94" spans="2:18" ht="33.75" hidden="1" customHeight="1" x14ac:dyDescent="0.25">
      <c r="B94" s="62"/>
      <c r="C94" s="69"/>
      <c r="D94" s="48" t="s">
        <v>16</v>
      </c>
      <c r="E94" s="49">
        <f>SUM(E91:E93)</f>
        <v>2660375350</v>
      </c>
      <c r="F94" s="49">
        <f t="shared" ref="F94:I94" si="64">SUM(F91:F93)</f>
        <v>71646848</v>
      </c>
      <c r="G94" s="49">
        <f t="shared" si="64"/>
        <v>0</v>
      </c>
      <c r="H94" s="49">
        <f t="shared" si="64"/>
        <v>2732022198</v>
      </c>
      <c r="I94" s="50">
        <f t="shared" si="64"/>
        <v>2208128605</v>
      </c>
      <c r="J94" s="51">
        <f t="shared" si="21"/>
        <v>0.80823962800027005</v>
      </c>
      <c r="K94" s="50">
        <f t="shared" ref="K94" si="65">SUM(K91:K93)</f>
        <v>1336202012</v>
      </c>
      <c r="L94" s="51">
        <f t="shared" si="22"/>
        <v>0.48908900263628091</v>
      </c>
      <c r="M94" s="50">
        <f t="shared" ref="M94" si="66">SUM(M91:M93)</f>
        <v>998148918.59000003</v>
      </c>
      <c r="N94" s="51">
        <f t="shared" si="23"/>
        <v>0.36535168686429542</v>
      </c>
      <c r="O94" s="49">
        <f t="shared" ref="O94" si="67">SUM(O91:O93)</f>
        <v>998148918.59000003</v>
      </c>
      <c r="P94" s="51">
        <f t="shared" si="25"/>
        <v>0.36535168686429542</v>
      </c>
      <c r="Q94" s="49">
        <f t="shared" ref="Q94" si="68">SUM(Q91:Q93)</f>
        <v>523893593</v>
      </c>
      <c r="R94" s="52">
        <f t="shared" si="26"/>
        <v>0.19176037199973001</v>
      </c>
    </row>
    <row r="95" spans="2:18" ht="33.75" hidden="1" customHeight="1" x14ac:dyDescent="0.25">
      <c r="B95" s="62"/>
      <c r="C95" s="67" t="s">
        <v>51</v>
      </c>
      <c r="D95" s="43" t="s">
        <v>14</v>
      </c>
      <c r="E95" s="44">
        <v>1778948515</v>
      </c>
      <c r="F95" s="44">
        <v>0</v>
      </c>
      <c r="G95" s="44">
        <v>25238970</v>
      </c>
      <c r="H95" s="44">
        <f t="shared" si="20"/>
        <v>1753709545</v>
      </c>
      <c r="I95" s="45">
        <v>1751646745</v>
      </c>
      <c r="J95" s="46">
        <f t="shared" si="21"/>
        <v>0.99882375048600192</v>
      </c>
      <c r="K95" s="53">
        <v>1336889939</v>
      </c>
      <c r="L95" s="46">
        <f t="shared" si="22"/>
        <v>0.76232118529069193</v>
      </c>
      <c r="M95" s="45">
        <v>25785105.07</v>
      </c>
      <c r="N95" s="46">
        <f t="shared" si="23"/>
        <v>1.4703178837975703E-2</v>
      </c>
      <c r="O95" s="45">
        <v>25785105.07</v>
      </c>
      <c r="P95" s="46">
        <f t="shared" si="25"/>
        <v>1.4703178837975703E-2</v>
      </c>
      <c r="Q95" s="45">
        <f t="shared" si="24"/>
        <v>2062800</v>
      </c>
      <c r="R95" s="47">
        <f t="shared" si="26"/>
        <v>1.1762495139980549E-3</v>
      </c>
    </row>
    <row r="96" spans="2:18" ht="33.75" hidden="1" customHeight="1" x14ac:dyDescent="0.25">
      <c r="B96" s="62"/>
      <c r="C96" s="68"/>
      <c r="D96" s="43" t="s">
        <v>15</v>
      </c>
      <c r="E96" s="44">
        <v>809225741</v>
      </c>
      <c r="F96" s="44">
        <v>0</v>
      </c>
      <c r="G96" s="44">
        <v>0</v>
      </c>
      <c r="H96" s="44">
        <f t="shared" si="20"/>
        <v>809225741</v>
      </c>
      <c r="I96" s="44">
        <v>741486848</v>
      </c>
      <c r="J96" s="46">
        <f t="shared" si="21"/>
        <v>0.91629172236131329</v>
      </c>
      <c r="K96" s="44">
        <v>696699028</v>
      </c>
      <c r="L96" s="46">
        <f t="shared" si="22"/>
        <v>0.86094521306138239</v>
      </c>
      <c r="M96" s="53">
        <v>434949897</v>
      </c>
      <c r="N96" s="46">
        <f t="shared" si="23"/>
        <v>0.53748895390118345</v>
      </c>
      <c r="O96" s="45">
        <v>429973473</v>
      </c>
      <c r="P96" s="46">
        <f t="shared" si="25"/>
        <v>0.53133934230596847</v>
      </c>
      <c r="Q96" s="45">
        <f t="shared" si="24"/>
        <v>67738893</v>
      </c>
      <c r="R96" s="47">
        <f t="shared" si="26"/>
        <v>8.3708277638686726E-2</v>
      </c>
    </row>
    <row r="97" spans="2:18" ht="33.75" hidden="1" customHeight="1" x14ac:dyDescent="0.25">
      <c r="B97" s="62"/>
      <c r="C97" s="68"/>
      <c r="D97" s="43" t="s">
        <v>39</v>
      </c>
      <c r="E97" s="44"/>
      <c r="F97" s="44">
        <v>0</v>
      </c>
      <c r="G97" s="44">
        <v>0</v>
      </c>
      <c r="H97" s="44">
        <f t="shared" si="20"/>
        <v>0</v>
      </c>
      <c r="I97" s="45"/>
      <c r="J97" s="46">
        <f t="shared" si="21"/>
        <v>0</v>
      </c>
      <c r="K97" s="45"/>
      <c r="L97" s="46">
        <f t="shared" si="22"/>
        <v>0</v>
      </c>
      <c r="M97" s="45"/>
      <c r="N97" s="46">
        <f t="shared" si="23"/>
        <v>0</v>
      </c>
      <c r="O97" s="43"/>
      <c r="P97" s="46">
        <f t="shared" si="25"/>
        <v>0</v>
      </c>
      <c r="Q97" s="45">
        <f t="shared" si="24"/>
        <v>0</v>
      </c>
      <c r="R97" s="47">
        <f t="shared" si="26"/>
        <v>0</v>
      </c>
    </row>
    <row r="98" spans="2:18" ht="33.75" hidden="1" customHeight="1" x14ac:dyDescent="0.25">
      <c r="B98" s="62"/>
      <c r="C98" s="69"/>
      <c r="D98" s="48" t="s">
        <v>16</v>
      </c>
      <c r="E98" s="49">
        <f>SUM(E95:E97)</f>
        <v>2588174256</v>
      </c>
      <c r="F98" s="49">
        <f t="shared" ref="F98:I98" si="69">SUM(F95:F97)</f>
        <v>0</v>
      </c>
      <c r="G98" s="49">
        <f t="shared" si="69"/>
        <v>25238970</v>
      </c>
      <c r="H98" s="49">
        <f t="shared" si="69"/>
        <v>2562935286</v>
      </c>
      <c r="I98" s="50">
        <f t="shared" si="69"/>
        <v>2493133593</v>
      </c>
      <c r="J98" s="51">
        <f t="shared" si="21"/>
        <v>0.97276494128381208</v>
      </c>
      <c r="K98" s="50">
        <f t="shared" ref="K98" si="70">SUM(K95:K97)</f>
        <v>2033588967</v>
      </c>
      <c r="L98" s="51">
        <f t="shared" si="22"/>
        <v>0.79346091105321803</v>
      </c>
      <c r="M98" s="50">
        <f t="shared" ref="M98" si="71">SUM(M95:M97)</f>
        <v>460735002.06999999</v>
      </c>
      <c r="N98" s="51">
        <f t="shared" si="23"/>
        <v>0.17976848833708711</v>
      </c>
      <c r="O98" s="49">
        <f t="shared" ref="O98" si="72">SUM(O95:O97)</f>
        <v>455758578.06999999</v>
      </c>
      <c r="P98" s="51">
        <f t="shared" si="25"/>
        <v>0.17782679904544418</v>
      </c>
      <c r="Q98" s="49">
        <f t="shared" ref="Q98" si="73">SUM(Q95:Q97)</f>
        <v>69801693</v>
      </c>
      <c r="R98" s="52">
        <f t="shared" si="26"/>
        <v>2.7235058716187966E-2</v>
      </c>
    </row>
    <row r="99" spans="2:18" ht="33.75" hidden="1" customHeight="1" x14ac:dyDescent="0.25">
      <c r="B99" s="62"/>
      <c r="C99" s="67" t="s">
        <v>52</v>
      </c>
      <c r="D99" s="43" t="s">
        <v>14</v>
      </c>
      <c r="E99" s="44">
        <v>162242850</v>
      </c>
      <c r="F99" s="44">
        <v>0</v>
      </c>
      <c r="G99" s="44">
        <v>0</v>
      </c>
      <c r="H99" s="44">
        <f t="shared" si="20"/>
        <v>162242850</v>
      </c>
      <c r="I99" s="45">
        <v>162242850</v>
      </c>
      <c r="J99" s="46">
        <f t="shared" si="21"/>
        <v>1</v>
      </c>
      <c r="K99" s="45">
        <v>134180709</v>
      </c>
      <c r="L99" s="46">
        <f t="shared" si="22"/>
        <v>0.82703619296628483</v>
      </c>
      <c r="M99" s="45"/>
      <c r="N99" s="46">
        <f t="shared" si="23"/>
        <v>0</v>
      </c>
      <c r="O99" s="43"/>
      <c r="P99" s="46">
        <f t="shared" si="25"/>
        <v>0</v>
      </c>
      <c r="Q99" s="45">
        <f t="shared" si="24"/>
        <v>0</v>
      </c>
      <c r="R99" s="47">
        <f t="shared" si="26"/>
        <v>0</v>
      </c>
    </row>
    <row r="100" spans="2:18" ht="33.75" hidden="1" customHeight="1" x14ac:dyDescent="0.25">
      <c r="B100" s="62"/>
      <c r="C100" s="68"/>
      <c r="D100" s="43" t="s">
        <v>15</v>
      </c>
      <c r="E100" s="44">
        <v>834272550</v>
      </c>
      <c r="F100" s="44">
        <v>1400000000</v>
      </c>
      <c r="G100" s="44">
        <v>0</v>
      </c>
      <c r="H100" s="44">
        <f t="shared" si="20"/>
        <v>2234272550</v>
      </c>
      <c r="I100" s="45">
        <f>834272550+1077307523</f>
        <v>1911580073</v>
      </c>
      <c r="J100" s="46">
        <f t="shared" si="21"/>
        <v>0.85557156981586691</v>
      </c>
      <c r="K100" s="45">
        <f>834272550+1004260323</f>
        <v>1838532873</v>
      </c>
      <c r="L100" s="46">
        <f t="shared" si="22"/>
        <v>0.82287761759414713</v>
      </c>
      <c r="M100" s="45">
        <f>507500153+477257955.06</f>
        <v>984758108.05999994</v>
      </c>
      <c r="N100" s="46">
        <f t="shared" si="23"/>
        <v>0.44075111071834094</v>
      </c>
      <c r="O100" s="45">
        <f>485716145+477257955.06</f>
        <v>962974100.05999994</v>
      </c>
      <c r="P100" s="54">
        <f t="shared" si="25"/>
        <v>0.43100117756895862</v>
      </c>
      <c r="Q100" s="30">
        <f t="shared" si="24"/>
        <v>322692477</v>
      </c>
      <c r="R100" s="55">
        <f t="shared" si="26"/>
        <v>0.14442843018413309</v>
      </c>
    </row>
    <row r="101" spans="2:18" ht="33.75" hidden="1" customHeight="1" x14ac:dyDescent="0.25">
      <c r="B101" s="62"/>
      <c r="C101" s="68"/>
      <c r="D101" s="38" t="s">
        <v>39</v>
      </c>
      <c r="E101" s="39">
        <v>30341844820</v>
      </c>
      <c r="F101" s="39">
        <v>0</v>
      </c>
      <c r="G101" s="39">
        <v>0</v>
      </c>
      <c r="H101" s="39">
        <f t="shared" si="20"/>
        <v>30341844820</v>
      </c>
      <c r="I101" s="40">
        <v>9505438079</v>
      </c>
      <c r="J101" s="41">
        <f t="shared" si="21"/>
        <v>0.31327818513969974</v>
      </c>
      <c r="K101" s="40">
        <v>8070355435</v>
      </c>
      <c r="L101" s="41">
        <f t="shared" si="22"/>
        <v>0.26598103981074939</v>
      </c>
      <c r="M101" s="40">
        <v>2308574641</v>
      </c>
      <c r="N101" s="41">
        <f t="shared" si="23"/>
        <v>7.6085506820544074E-2</v>
      </c>
      <c r="O101" s="40">
        <v>2308574641</v>
      </c>
      <c r="P101" s="41">
        <f t="shared" si="25"/>
        <v>7.6085506820544074E-2</v>
      </c>
      <c r="Q101" s="40">
        <f t="shared" si="24"/>
        <v>20836406741</v>
      </c>
      <c r="R101" s="42">
        <f t="shared" si="26"/>
        <v>0.68672181486030026</v>
      </c>
    </row>
    <row r="102" spans="2:18" ht="33.75" hidden="1" customHeight="1" x14ac:dyDescent="0.25">
      <c r="B102" s="62"/>
      <c r="C102" s="69"/>
      <c r="D102" s="48" t="s">
        <v>16</v>
      </c>
      <c r="E102" s="49">
        <f>SUM(E99:E101)</f>
        <v>31338360220</v>
      </c>
      <c r="F102" s="49">
        <f t="shared" ref="F102:I102" si="74">SUM(F99:F101)</f>
        <v>1400000000</v>
      </c>
      <c r="G102" s="49">
        <f t="shared" si="74"/>
        <v>0</v>
      </c>
      <c r="H102" s="49">
        <f t="shared" si="74"/>
        <v>32738360220</v>
      </c>
      <c r="I102" s="50">
        <f t="shared" si="74"/>
        <v>11579261002</v>
      </c>
      <c r="J102" s="51">
        <f t="shared" si="21"/>
        <v>0.35369092783474787</v>
      </c>
      <c r="K102" s="50">
        <f t="shared" ref="K102" si="75">SUM(K99:K101)</f>
        <v>10043069017</v>
      </c>
      <c r="L102" s="51">
        <f t="shared" si="22"/>
        <v>0.30676762518070921</v>
      </c>
      <c r="M102" s="50">
        <f t="shared" ref="M102" si="76">SUM(M99:M101)</f>
        <v>3293332749.0599999</v>
      </c>
      <c r="N102" s="51">
        <f t="shared" si="23"/>
        <v>0.10059553156996817</v>
      </c>
      <c r="O102" s="49">
        <f t="shared" ref="O102" si="77">SUM(O99:O101)</f>
        <v>3271548741.0599999</v>
      </c>
      <c r="P102" s="51">
        <f t="shared" si="25"/>
        <v>9.9930134529505152E-2</v>
      </c>
      <c r="Q102" s="49">
        <f t="shared" ref="Q102" si="78">SUM(Q99:Q101)</f>
        <v>21159099218</v>
      </c>
      <c r="R102" s="52">
        <f t="shared" si="26"/>
        <v>0.64630907216525213</v>
      </c>
    </row>
    <row r="103" spans="2:18" ht="33.75" hidden="1" customHeight="1" x14ac:dyDescent="0.25">
      <c r="B103" s="62" t="s">
        <v>53</v>
      </c>
      <c r="C103" s="67" t="s">
        <v>54</v>
      </c>
      <c r="D103" s="43" t="s">
        <v>14</v>
      </c>
      <c r="E103" s="44">
        <v>17000000</v>
      </c>
      <c r="F103" s="44">
        <v>0</v>
      </c>
      <c r="G103" s="44">
        <v>0</v>
      </c>
      <c r="H103" s="44">
        <f t="shared" si="20"/>
        <v>17000000</v>
      </c>
      <c r="I103" s="45"/>
      <c r="J103" s="46">
        <f t="shared" si="21"/>
        <v>0</v>
      </c>
      <c r="K103" s="45"/>
      <c r="L103" s="46">
        <f t="shared" si="22"/>
        <v>0</v>
      </c>
      <c r="M103" s="45"/>
      <c r="N103" s="46">
        <f t="shared" si="23"/>
        <v>0</v>
      </c>
      <c r="O103" s="43"/>
      <c r="P103" s="46">
        <f t="shared" si="25"/>
        <v>0</v>
      </c>
      <c r="Q103" s="45">
        <f t="shared" si="24"/>
        <v>17000000</v>
      </c>
      <c r="R103" s="47">
        <f t="shared" si="26"/>
        <v>1</v>
      </c>
    </row>
    <row r="104" spans="2:18" ht="33.75" hidden="1" customHeight="1" x14ac:dyDescent="0.25">
      <c r="B104" s="62"/>
      <c r="C104" s="68"/>
      <c r="D104" s="43" t="s">
        <v>15</v>
      </c>
      <c r="E104" s="44">
        <v>395367782</v>
      </c>
      <c r="F104" s="44">
        <v>0</v>
      </c>
      <c r="G104" s="44">
        <v>0</v>
      </c>
      <c r="H104" s="44">
        <f t="shared" si="20"/>
        <v>395367782</v>
      </c>
      <c r="I104" s="45">
        <v>378656924</v>
      </c>
      <c r="J104" s="46">
        <f t="shared" si="21"/>
        <v>0.95773338455787482</v>
      </c>
      <c r="K104" s="45">
        <v>378656924</v>
      </c>
      <c r="L104" s="46">
        <f t="shared" si="22"/>
        <v>0.95773338455787482</v>
      </c>
      <c r="M104" s="45">
        <v>237428634</v>
      </c>
      <c r="N104" s="46">
        <f t="shared" si="23"/>
        <v>0.60052600340611462</v>
      </c>
      <c r="O104" s="45">
        <v>237428634</v>
      </c>
      <c r="P104" s="46">
        <f t="shared" si="25"/>
        <v>0.60052600340611462</v>
      </c>
      <c r="Q104" s="45">
        <f t="shared" si="24"/>
        <v>16710858</v>
      </c>
      <c r="R104" s="47">
        <f t="shared" si="26"/>
        <v>4.2266615442125226E-2</v>
      </c>
    </row>
    <row r="105" spans="2:18" ht="33.75" hidden="1" customHeight="1" x14ac:dyDescent="0.25">
      <c r="B105" s="62"/>
      <c r="C105" s="68"/>
      <c r="D105" s="43" t="s">
        <v>39</v>
      </c>
      <c r="E105" s="44"/>
      <c r="F105" s="44">
        <v>0</v>
      </c>
      <c r="G105" s="44">
        <v>0</v>
      </c>
      <c r="H105" s="44">
        <f t="shared" si="20"/>
        <v>0</v>
      </c>
      <c r="I105" s="45"/>
      <c r="J105" s="46">
        <f t="shared" si="21"/>
        <v>0</v>
      </c>
      <c r="K105" s="45"/>
      <c r="L105" s="46">
        <f t="shared" si="22"/>
        <v>0</v>
      </c>
      <c r="M105" s="45"/>
      <c r="N105" s="46">
        <f t="shared" si="23"/>
        <v>0</v>
      </c>
      <c r="O105" s="43"/>
      <c r="P105" s="46">
        <f t="shared" si="25"/>
        <v>0</v>
      </c>
      <c r="Q105" s="45">
        <f t="shared" si="24"/>
        <v>0</v>
      </c>
      <c r="R105" s="47">
        <f t="shared" si="26"/>
        <v>0</v>
      </c>
    </row>
    <row r="106" spans="2:18" ht="33.75" hidden="1" customHeight="1" x14ac:dyDescent="0.25">
      <c r="B106" s="62"/>
      <c r="C106" s="69"/>
      <c r="D106" s="48" t="s">
        <v>16</v>
      </c>
      <c r="E106" s="49">
        <f>SUM(E103:E105)</f>
        <v>412367782</v>
      </c>
      <c r="F106" s="49">
        <f t="shared" ref="F106:I106" si="79">SUM(F103:F105)</f>
        <v>0</v>
      </c>
      <c r="G106" s="49">
        <f t="shared" si="79"/>
        <v>0</v>
      </c>
      <c r="H106" s="49">
        <f t="shared" si="79"/>
        <v>412367782</v>
      </c>
      <c r="I106" s="50">
        <f t="shared" si="79"/>
        <v>378656924</v>
      </c>
      <c r="J106" s="51">
        <f t="shared" si="21"/>
        <v>0.91825050483696613</v>
      </c>
      <c r="K106" s="50">
        <f t="shared" ref="K106" si="80">SUM(K103:K105)</f>
        <v>378656924</v>
      </c>
      <c r="L106" s="51">
        <f t="shared" si="22"/>
        <v>0.91825050483696613</v>
      </c>
      <c r="M106" s="50">
        <f t="shared" ref="M106" si="81">SUM(M103:M105)</f>
        <v>237428634</v>
      </c>
      <c r="N106" s="51">
        <f t="shared" si="23"/>
        <v>0.57576911767563843</v>
      </c>
      <c r="O106" s="49">
        <f t="shared" ref="O106" si="82">SUM(O103:O105)</f>
        <v>237428634</v>
      </c>
      <c r="P106" s="51">
        <f t="shared" si="25"/>
        <v>0.57576911767563843</v>
      </c>
      <c r="Q106" s="49">
        <f t="shared" ref="Q106" si="83">SUM(Q103:Q105)</f>
        <v>33710858</v>
      </c>
      <c r="R106" s="52">
        <f t="shared" si="26"/>
        <v>8.1749495163033856E-2</v>
      </c>
    </row>
    <row r="107" spans="2:18" ht="33.75" hidden="1" customHeight="1" x14ac:dyDescent="0.25">
      <c r="B107" s="62"/>
      <c r="C107" s="67" t="s">
        <v>55</v>
      </c>
      <c r="D107" s="43" t="s">
        <v>14</v>
      </c>
      <c r="E107" s="44">
        <v>587066975</v>
      </c>
      <c r="F107" s="44">
        <v>0</v>
      </c>
      <c r="G107" s="44">
        <v>0</v>
      </c>
      <c r="H107" s="44">
        <f t="shared" si="20"/>
        <v>587066975</v>
      </c>
      <c r="I107" s="45">
        <v>525359945</v>
      </c>
      <c r="J107" s="46">
        <f t="shared" si="21"/>
        <v>0.89488928414002511</v>
      </c>
      <c r="K107" s="45">
        <v>525359945</v>
      </c>
      <c r="L107" s="46">
        <f t="shared" si="22"/>
        <v>0.89488928414002511</v>
      </c>
      <c r="M107" s="45">
        <v>268021047</v>
      </c>
      <c r="N107" s="46">
        <f t="shared" si="23"/>
        <v>0.45654253843865089</v>
      </c>
      <c r="O107" s="45">
        <v>268021047</v>
      </c>
      <c r="P107" s="46">
        <f t="shared" si="25"/>
        <v>0.45654253843865089</v>
      </c>
      <c r="Q107" s="45">
        <f t="shared" si="24"/>
        <v>61707030</v>
      </c>
      <c r="R107" s="47">
        <f t="shared" si="26"/>
        <v>0.10511071585997492</v>
      </c>
    </row>
    <row r="108" spans="2:18" ht="33.75" hidden="1" customHeight="1" x14ac:dyDescent="0.25">
      <c r="B108" s="62"/>
      <c r="C108" s="68"/>
      <c r="D108" s="43" t="s">
        <v>15</v>
      </c>
      <c r="E108" s="44">
        <v>693264604</v>
      </c>
      <c r="F108" s="44">
        <v>0</v>
      </c>
      <c r="G108" s="44">
        <v>71646848</v>
      </c>
      <c r="H108" s="44">
        <f t="shared" si="20"/>
        <v>621617756</v>
      </c>
      <c r="I108" s="45">
        <v>615461349</v>
      </c>
      <c r="J108" s="46">
        <f t="shared" si="21"/>
        <v>0.99009615323793931</v>
      </c>
      <c r="K108" s="45">
        <v>615461349</v>
      </c>
      <c r="L108" s="46">
        <f t="shared" si="22"/>
        <v>0.99009615323793931</v>
      </c>
      <c r="M108" s="45">
        <v>365725521</v>
      </c>
      <c r="N108" s="46">
        <f t="shared" si="23"/>
        <v>0.58834471420729495</v>
      </c>
      <c r="O108" s="45">
        <v>365725521</v>
      </c>
      <c r="P108" s="46">
        <f t="shared" si="25"/>
        <v>0.58834471420729495</v>
      </c>
      <c r="Q108" s="45">
        <f t="shared" si="24"/>
        <v>6156407</v>
      </c>
      <c r="R108" s="47">
        <f t="shared" si="26"/>
        <v>9.9038467620606377E-3</v>
      </c>
    </row>
    <row r="109" spans="2:18" ht="33.75" hidden="1" customHeight="1" x14ac:dyDescent="0.25">
      <c r="B109" s="62"/>
      <c r="C109" s="68"/>
      <c r="D109" s="38" t="s">
        <v>39</v>
      </c>
      <c r="E109" s="39">
        <v>1140000000</v>
      </c>
      <c r="F109" s="39">
        <v>0</v>
      </c>
      <c r="G109" s="39">
        <v>0</v>
      </c>
      <c r="H109" s="39">
        <f t="shared" si="20"/>
        <v>1140000000</v>
      </c>
      <c r="I109" s="40">
        <v>549167292</v>
      </c>
      <c r="J109" s="41">
        <f t="shared" si="21"/>
        <v>0.48172569473684212</v>
      </c>
      <c r="K109" s="40">
        <v>140040684</v>
      </c>
      <c r="L109" s="41">
        <f t="shared" si="22"/>
        <v>0.12284270526315789</v>
      </c>
      <c r="M109" s="40">
        <f>69353482+13337208</f>
        <v>82690690</v>
      </c>
      <c r="N109" s="41">
        <f t="shared" si="23"/>
        <v>7.2535692982456143E-2</v>
      </c>
      <c r="O109" s="40">
        <f>69353482+13337208</f>
        <v>82690690</v>
      </c>
      <c r="P109" s="41">
        <f t="shared" si="25"/>
        <v>7.2535692982456143E-2</v>
      </c>
      <c r="Q109" s="40">
        <f t="shared" si="24"/>
        <v>590832708</v>
      </c>
      <c r="R109" s="42">
        <f t="shared" si="26"/>
        <v>0.51827430526315788</v>
      </c>
    </row>
    <row r="110" spans="2:18" ht="33.75" hidden="1" customHeight="1" x14ac:dyDescent="0.25">
      <c r="B110" s="62"/>
      <c r="C110" s="69"/>
      <c r="D110" s="48" t="s">
        <v>16</v>
      </c>
      <c r="E110" s="49">
        <f>SUM(E107:E109)</f>
        <v>2420331579</v>
      </c>
      <c r="F110" s="49">
        <f t="shared" ref="F110:I110" si="84">SUM(F107:F109)</f>
        <v>0</v>
      </c>
      <c r="G110" s="49">
        <f t="shared" si="84"/>
        <v>71646848</v>
      </c>
      <c r="H110" s="49">
        <f t="shared" si="84"/>
        <v>2348684731</v>
      </c>
      <c r="I110" s="50">
        <f t="shared" si="84"/>
        <v>1689988586</v>
      </c>
      <c r="J110" s="51">
        <f t="shared" si="21"/>
        <v>0.7195468015328107</v>
      </c>
      <c r="K110" s="50">
        <f t="shared" ref="K110" si="85">SUM(K107:K109)</f>
        <v>1280861978</v>
      </c>
      <c r="L110" s="51">
        <f t="shared" si="22"/>
        <v>0.54535287818499467</v>
      </c>
      <c r="M110" s="50">
        <f t="shared" ref="M110" si="86">SUM(M107:M109)</f>
        <v>716437258</v>
      </c>
      <c r="N110" s="51">
        <f t="shared" si="23"/>
        <v>0.30503764449261028</v>
      </c>
      <c r="O110" s="49">
        <f t="shared" ref="O110" si="87">SUM(O107:O109)</f>
        <v>716437258</v>
      </c>
      <c r="P110" s="51">
        <f t="shared" si="25"/>
        <v>0.30503764449261028</v>
      </c>
      <c r="Q110" s="49">
        <f t="shared" ref="Q110" si="88">SUM(Q107:Q109)</f>
        <v>658696145</v>
      </c>
      <c r="R110" s="52">
        <f t="shared" si="26"/>
        <v>0.28045319846718925</v>
      </c>
    </row>
    <row r="111" spans="2:18" ht="33.75" hidden="1" customHeight="1" x14ac:dyDescent="0.25">
      <c r="B111" s="62"/>
      <c r="C111" s="67" t="s">
        <v>56</v>
      </c>
      <c r="D111" s="43" t="s">
        <v>14</v>
      </c>
      <c r="E111" s="44">
        <v>0</v>
      </c>
      <c r="F111" s="44">
        <v>0</v>
      </c>
      <c r="G111" s="44">
        <v>0</v>
      </c>
      <c r="H111" s="44">
        <f t="shared" ref="H111:H113" si="89">(E111+F111)-G111</f>
        <v>0</v>
      </c>
      <c r="I111" s="45"/>
      <c r="J111" s="46">
        <f t="shared" si="21"/>
        <v>0</v>
      </c>
      <c r="K111" s="45"/>
      <c r="L111" s="46">
        <f t="shared" si="22"/>
        <v>0</v>
      </c>
      <c r="M111" s="45"/>
      <c r="N111" s="46">
        <f t="shared" si="23"/>
        <v>0</v>
      </c>
      <c r="O111" s="43"/>
      <c r="P111" s="46">
        <f t="shared" si="25"/>
        <v>0</v>
      </c>
      <c r="Q111" s="45">
        <f t="shared" ref="Q111:Q113" si="90">H111-I111</f>
        <v>0</v>
      </c>
      <c r="R111" s="47">
        <f t="shared" si="26"/>
        <v>0</v>
      </c>
    </row>
    <row r="112" spans="2:18" ht="33.75" hidden="1" customHeight="1" x14ac:dyDescent="0.25">
      <c r="B112" s="62"/>
      <c r="C112" s="68"/>
      <c r="D112" s="43" t="s">
        <v>15</v>
      </c>
      <c r="E112" s="44">
        <v>73517994</v>
      </c>
      <c r="F112" s="44">
        <v>0</v>
      </c>
      <c r="G112" s="44">
        <v>0</v>
      </c>
      <c r="H112" s="44">
        <f t="shared" si="89"/>
        <v>73517994</v>
      </c>
      <c r="I112" s="45">
        <v>73517994</v>
      </c>
      <c r="J112" s="46">
        <f t="shared" si="21"/>
        <v>1</v>
      </c>
      <c r="K112" s="45">
        <v>73517994</v>
      </c>
      <c r="L112" s="46">
        <f t="shared" si="22"/>
        <v>1</v>
      </c>
      <c r="M112" s="45">
        <v>42996887</v>
      </c>
      <c r="N112" s="46">
        <f t="shared" si="23"/>
        <v>0.58484847940763995</v>
      </c>
      <c r="O112" s="45">
        <v>42996887</v>
      </c>
      <c r="P112" s="46">
        <f t="shared" si="25"/>
        <v>0.58484847940763995</v>
      </c>
      <c r="Q112" s="45">
        <f t="shared" si="90"/>
        <v>0</v>
      </c>
      <c r="R112" s="47">
        <f t="shared" si="26"/>
        <v>0</v>
      </c>
    </row>
    <row r="113" spans="2:18" ht="33.75" hidden="1" customHeight="1" x14ac:dyDescent="0.25">
      <c r="B113" s="62"/>
      <c r="C113" s="68"/>
      <c r="D113" s="43" t="s">
        <v>39</v>
      </c>
      <c r="E113" s="44">
        <v>0</v>
      </c>
      <c r="F113" s="44">
        <v>0</v>
      </c>
      <c r="G113" s="44">
        <v>0</v>
      </c>
      <c r="H113" s="44">
        <f t="shared" si="89"/>
        <v>0</v>
      </c>
      <c r="I113" s="45"/>
      <c r="J113" s="46">
        <f t="shared" si="21"/>
        <v>0</v>
      </c>
      <c r="K113" s="45"/>
      <c r="L113" s="46">
        <f t="shared" si="22"/>
        <v>0</v>
      </c>
      <c r="M113" s="45"/>
      <c r="N113" s="46">
        <f t="shared" si="23"/>
        <v>0</v>
      </c>
      <c r="O113" s="43"/>
      <c r="P113" s="46">
        <f t="shared" si="25"/>
        <v>0</v>
      </c>
      <c r="Q113" s="45">
        <f t="shared" si="90"/>
        <v>0</v>
      </c>
      <c r="R113" s="47">
        <f t="shared" si="26"/>
        <v>0</v>
      </c>
    </row>
    <row r="114" spans="2:18" ht="33.75" hidden="1" customHeight="1" x14ac:dyDescent="0.25">
      <c r="B114" s="62"/>
      <c r="C114" s="69"/>
      <c r="D114" s="48" t="s">
        <v>16</v>
      </c>
      <c r="E114" s="49">
        <f>SUM(E111:E113)</f>
        <v>73517994</v>
      </c>
      <c r="F114" s="49">
        <f t="shared" ref="F114:I114" si="91">SUM(F111:F113)</f>
        <v>0</v>
      </c>
      <c r="G114" s="49">
        <f t="shared" si="91"/>
        <v>0</v>
      </c>
      <c r="H114" s="49">
        <f t="shared" si="91"/>
        <v>73517994</v>
      </c>
      <c r="I114" s="50">
        <f t="shared" si="91"/>
        <v>73517994</v>
      </c>
      <c r="J114" s="51">
        <f t="shared" si="21"/>
        <v>1</v>
      </c>
      <c r="K114" s="50">
        <f t="shared" ref="K114" si="92">SUM(K111:K113)</f>
        <v>73517994</v>
      </c>
      <c r="L114" s="51">
        <f t="shared" si="22"/>
        <v>1</v>
      </c>
      <c r="M114" s="50">
        <f t="shared" ref="M114" si="93">SUM(M111:M113)</f>
        <v>42996887</v>
      </c>
      <c r="N114" s="51">
        <f t="shared" si="23"/>
        <v>0.58484847940763995</v>
      </c>
      <c r="O114" s="49">
        <f t="shared" ref="O114" si="94">SUM(O111:O113)</f>
        <v>42996887</v>
      </c>
      <c r="P114" s="51">
        <f t="shared" si="25"/>
        <v>0.58484847940763995</v>
      </c>
      <c r="Q114" s="49">
        <f t="shared" ref="Q114" si="95">SUM(Q111:Q113)</f>
        <v>0</v>
      </c>
      <c r="R114" s="52">
        <f t="shared" si="26"/>
        <v>0</v>
      </c>
    </row>
    <row r="115" spans="2:18" ht="33.75" hidden="1" customHeight="1" x14ac:dyDescent="0.25">
      <c r="B115" s="62"/>
      <c r="C115" s="67" t="s">
        <v>57</v>
      </c>
      <c r="D115" s="43" t="s">
        <v>14</v>
      </c>
      <c r="E115" s="44"/>
      <c r="F115" s="44">
        <v>0</v>
      </c>
      <c r="G115" s="44">
        <v>0</v>
      </c>
      <c r="H115" s="44">
        <f t="shared" si="20"/>
        <v>0</v>
      </c>
      <c r="I115" s="45"/>
      <c r="J115" s="46">
        <f t="shared" si="21"/>
        <v>0</v>
      </c>
      <c r="K115" s="45"/>
      <c r="L115" s="46">
        <f t="shared" si="22"/>
        <v>0</v>
      </c>
      <c r="M115" s="45"/>
      <c r="N115" s="46">
        <f t="shared" si="23"/>
        <v>0</v>
      </c>
      <c r="O115" s="43"/>
      <c r="P115" s="46">
        <f t="shared" si="25"/>
        <v>0</v>
      </c>
      <c r="Q115" s="45">
        <f t="shared" si="24"/>
        <v>0</v>
      </c>
      <c r="R115" s="47">
        <f t="shared" si="26"/>
        <v>0</v>
      </c>
    </row>
    <row r="116" spans="2:18" ht="33.75" hidden="1" customHeight="1" x14ac:dyDescent="0.25">
      <c r="B116" s="62"/>
      <c r="C116" s="68"/>
      <c r="D116" s="43" t="s">
        <v>15</v>
      </c>
      <c r="E116" s="44">
        <v>253342879</v>
      </c>
      <c r="F116" s="44">
        <v>0</v>
      </c>
      <c r="G116" s="44">
        <v>0</v>
      </c>
      <c r="H116" s="44">
        <f t="shared" si="20"/>
        <v>253342879</v>
      </c>
      <c r="I116" s="45">
        <v>252575188</v>
      </c>
      <c r="J116" s="46">
        <f t="shared" si="21"/>
        <v>0.99696975496990381</v>
      </c>
      <c r="K116" s="45">
        <v>252575188</v>
      </c>
      <c r="L116" s="46">
        <f t="shared" si="22"/>
        <v>0.99696975496990381</v>
      </c>
      <c r="M116" s="45">
        <v>150470324</v>
      </c>
      <c r="N116" s="46">
        <f t="shared" si="23"/>
        <v>0.59393942546930634</v>
      </c>
      <c r="O116" s="45">
        <v>150470324</v>
      </c>
      <c r="P116" s="46">
        <f t="shared" si="25"/>
        <v>0.59393942546930634</v>
      </c>
      <c r="Q116" s="45">
        <f t="shared" si="24"/>
        <v>767691</v>
      </c>
      <c r="R116" s="47">
        <f t="shared" si="26"/>
        <v>3.0302450300961487E-3</v>
      </c>
    </row>
    <row r="117" spans="2:18" ht="33.75" hidden="1" customHeight="1" x14ac:dyDescent="0.25">
      <c r="B117" s="62"/>
      <c r="C117" s="68"/>
      <c r="D117" s="43" t="s">
        <v>39</v>
      </c>
      <c r="E117" s="44"/>
      <c r="F117" s="44">
        <v>0</v>
      </c>
      <c r="G117" s="44">
        <v>0</v>
      </c>
      <c r="H117" s="44">
        <f t="shared" si="20"/>
        <v>0</v>
      </c>
      <c r="I117" s="45"/>
      <c r="J117" s="46">
        <f t="shared" si="21"/>
        <v>0</v>
      </c>
      <c r="K117" s="45"/>
      <c r="L117" s="46">
        <f t="shared" si="22"/>
        <v>0</v>
      </c>
      <c r="M117" s="45"/>
      <c r="N117" s="46">
        <f t="shared" si="23"/>
        <v>0</v>
      </c>
      <c r="O117" s="43"/>
      <c r="P117" s="46">
        <f t="shared" si="25"/>
        <v>0</v>
      </c>
      <c r="Q117" s="45">
        <f t="shared" si="24"/>
        <v>0</v>
      </c>
      <c r="R117" s="47">
        <f t="shared" si="26"/>
        <v>0</v>
      </c>
    </row>
    <row r="118" spans="2:18" ht="33.75" hidden="1" customHeight="1" x14ac:dyDescent="0.25">
      <c r="B118" s="62"/>
      <c r="C118" s="69"/>
      <c r="D118" s="48" t="s">
        <v>16</v>
      </c>
      <c r="E118" s="49">
        <f>SUM(E115:E117)</f>
        <v>253342879</v>
      </c>
      <c r="F118" s="49">
        <f t="shared" ref="F118:I118" si="96">SUM(F115:F117)</f>
        <v>0</v>
      </c>
      <c r="G118" s="49">
        <f t="shared" si="96"/>
        <v>0</v>
      </c>
      <c r="H118" s="49">
        <f t="shared" si="96"/>
        <v>253342879</v>
      </c>
      <c r="I118" s="50">
        <f t="shared" si="96"/>
        <v>252575188</v>
      </c>
      <c r="J118" s="51">
        <f t="shared" si="21"/>
        <v>0.99696975496990381</v>
      </c>
      <c r="K118" s="50">
        <f t="shared" ref="K118" si="97">SUM(K115:K117)</f>
        <v>252575188</v>
      </c>
      <c r="L118" s="51">
        <f t="shared" si="22"/>
        <v>0.99696975496990381</v>
      </c>
      <c r="M118" s="50">
        <f t="shared" ref="M118" si="98">SUM(M115:M117)</f>
        <v>150470324</v>
      </c>
      <c r="N118" s="51">
        <f t="shared" si="23"/>
        <v>0.59393942546930634</v>
      </c>
      <c r="O118" s="49">
        <f t="shared" ref="O118" si="99">SUM(O115:O117)</f>
        <v>150470324</v>
      </c>
      <c r="P118" s="51">
        <f t="shared" si="25"/>
        <v>0.59393942546930634</v>
      </c>
      <c r="Q118" s="49">
        <f t="shared" ref="Q118" si="100">SUM(Q115:Q117)</f>
        <v>767691</v>
      </c>
      <c r="R118" s="52">
        <f t="shared" si="26"/>
        <v>3.0302450300961487E-3</v>
      </c>
    </row>
    <row r="119" spans="2:18" ht="33.75" hidden="1" customHeight="1" x14ac:dyDescent="0.25">
      <c r="B119" s="62"/>
      <c r="C119" s="67" t="s">
        <v>58</v>
      </c>
      <c r="D119" s="43" t="s">
        <v>14</v>
      </c>
      <c r="E119" s="44">
        <v>32155860</v>
      </c>
      <c r="F119" s="44">
        <v>0</v>
      </c>
      <c r="G119" s="44">
        <v>0</v>
      </c>
      <c r="H119" s="44">
        <f t="shared" si="20"/>
        <v>32155860</v>
      </c>
      <c r="I119" s="45">
        <v>11489011</v>
      </c>
      <c r="J119" s="46">
        <f t="shared" si="21"/>
        <v>0.35729136151233398</v>
      </c>
      <c r="K119" s="45">
        <v>10241865</v>
      </c>
      <c r="L119" s="46">
        <f t="shared" si="22"/>
        <v>0.3185069533204834</v>
      </c>
      <c r="M119" s="45">
        <v>8131000</v>
      </c>
      <c r="N119" s="46">
        <f t="shared" si="23"/>
        <v>0.2528621532747064</v>
      </c>
      <c r="O119" s="45">
        <v>8131000</v>
      </c>
      <c r="P119" s="46">
        <f t="shared" si="25"/>
        <v>0.2528621532747064</v>
      </c>
      <c r="Q119" s="45">
        <f t="shared" si="24"/>
        <v>20666849</v>
      </c>
      <c r="R119" s="47">
        <f t="shared" si="26"/>
        <v>0.64270863848766602</v>
      </c>
    </row>
    <row r="120" spans="2:18" ht="33.75" hidden="1" customHeight="1" x14ac:dyDescent="0.25">
      <c r="B120" s="62"/>
      <c r="C120" s="68"/>
      <c r="D120" s="43" t="s">
        <v>15</v>
      </c>
      <c r="E120" s="44">
        <v>197786950</v>
      </c>
      <c r="F120" s="44">
        <v>0</v>
      </c>
      <c r="G120" s="44">
        <v>0</v>
      </c>
      <c r="H120" s="44">
        <f t="shared" si="20"/>
        <v>197786950</v>
      </c>
      <c r="I120" s="45">
        <v>179624912</v>
      </c>
      <c r="J120" s="46">
        <f t="shared" si="21"/>
        <v>0.90817372935878737</v>
      </c>
      <c r="K120" s="45">
        <v>174624912</v>
      </c>
      <c r="L120" s="46">
        <f t="shared" si="22"/>
        <v>0.88289400286520425</v>
      </c>
      <c r="M120" s="45">
        <v>96548925</v>
      </c>
      <c r="N120" s="46">
        <f t="shared" si="23"/>
        <v>0.48814608344989396</v>
      </c>
      <c r="O120" s="45">
        <v>96548925</v>
      </c>
      <c r="P120" s="46">
        <f t="shared" si="25"/>
        <v>0.48814608344989396</v>
      </c>
      <c r="Q120" s="45">
        <f t="shared" si="24"/>
        <v>18162038</v>
      </c>
      <c r="R120" s="47">
        <f t="shared" si="26"/>
        <v>9.1826270641212682E-2</v>
      </c>
    </row>
    <row r="121" spans="2:18" ht="33.75" hidden="1" customHeight="1" x14ac:dyDescent="0.25">
      <c r="B121" s="62"/>
      <c r="C121" s="68"/>
      <c r="D121" s="43" t="s">
        <v>39</v>
      </c>
      <c r="E121" s="44"/>
      <c r="F121" s="44">
        <v>0</v>
      </c>
      <c r="G121" s="44">
        <v>0</v>
      </c>
      <c r="H121" s="44">
        <f t="shared" si="20"/>
        <v>0</v>
      </c>
      <c r="I121" s="45"/>
      <c r="J121" s="46">
        <f t="shared" si="21"/>
        <v>0</v>
      </c>
      <c r="K121" s="45"/>
      <c r="L121" s="46">
        <f t="shared" si="22"/>
        <v>0</v>
      </c>
      <c r="M121" s="45"/>
      <c r="N121" s="46">
        <f t="shared" si="23"/>
        <v>0</v>
      </c>
      <c r="O121" s="43"/>
      <c r="P121" s="46">
        <f t="shared" si="25"/>
        <v>0</v>
      </c>
      <c r="Q121" s="45">
        <f t="shared" si="24"/>
        <v>0</v>
      </c>
      <c r="R121" s="47">
        <f t="shared" si="26"/>
        <v>0</v>
      </c>
    </row>
    <row r="122" spans="2:18" ht="33.75" hidden="1" customHeight="1" x14ac:dyDescent="0.25">
      <c r="B122" s="62"/>
      <c r="C122" s="69"/>
      <c r="D122" s="48" t="s">
        <v>16</v>
      </c>
      <c r="E122" s="49">
        <f>SUM(E119:E121)</f>
        <v>229942810</v>
      </c>
      <c r="F122" s="49">
        <f t="shared" ref="F122:I122" si="101">SUM(F119:F121)</f>
        <v>0</v>
      </c>
      <c r="G122" s="49">
        <f t="shared" si="101"/>
        <v>0</v>
      </c>
      <c r="H122" s="49">
        <f t="shared" si="101"/>
        <v>229942810</v>
      </c>
      <c r="I122" s="50">
        <f t="shared" si="101"/>
        <v>191113923</v>
      </c>
      <c r="J122" s="51">
        <f t="shared" si="21"/>
        <v>0.83113676396317848</v>
      </c>
      <c r="K122" s="50">
        <f t="shared" ref="K122" si="102">SUM(K119:K121)</f>
        <v>184866777</v>
      </c>
      <c r="L122" s="51">
        <f t="shared" si="22"/>
        <v>0.80396850416849308</v>
      </c>
      <c r="M122" s="50">
        <f t="shared" ref="M122" si="103">SUM(M119:M121)</f>
        <v>104679925</v>
      </c>
      <c r="N122" s="51">
        <f t="shared" si="23"/>
        <v>0.45524330593333184</v>
      </c>
      <c r="O122" s="49">
        <f t="shared" ref="O122" si="104">SUM(O119:O121)</f>
        <v>104679925</v>
      </c>
      <c r="P122" s="51">
        <f t="shared" si="25"/>
        <v>0.45524330593333184</v>
      </c>
      <c r="Q122" s="49">
        <f t="shared" ref="Q122" si="105">SUM(Q119:Q121)</f>
        <v>38828887</v>
      </c>
      <c r="R122" s="52">
        <f t="shared" si="26"/>
        <v>0.16886323603682149</v>
      </c>
    </row>
    <row r="123" spans="2:18" ht="33.75" hidden="1" customHeight="1" x14ac:dyDescent="0.25">
      <c r="B123" s="62" t="s">
        <v>59</v>
      </c>
      <c r="C123" s="67" t="s">
        <v>59</v>
      </c>
      <c r="D123" s="29" t="s">
        <v>14</v>
      </c>
      <c r="E123" s="56">
        <v>0</v>
      </c>
      <c r="F123" s="56">
        <v>0</v>
      </c>
      <c r="G123" s="56">
        <v>0</v>
      </c>
      <c r="H123" s="56">
        <f t="shared" si="20"/>
        <v>0</v>
      </c>
      <c r="I123" s="30"/>
      <c r="J123" s="54">
        <f t="shared" si="21"/>
        <v>0</v>
      </c>
      <c r="K123" s="30"/>
      <c r="L123" s="54">
        <f t="shared" si="22"/>
        <v>0</v>
      </c>
      <c r="M123" s="30"/>
      <c r="N123" s="54">
        <f t="shared" si="23"/>
        <v>0</v>
      </c>
      <c r="O123" s="29"/>
      <c r="P123" s="54">
        <f t="shared" si="25"/>
        <v>0</v>
      </c>
      <c r="Q123" s="30">
        <f t="shared" si="24"/>
        <v>0</v>
      </c>
      <c r="R123" s="55">
        <f t="shared" si="26"/>
        <v>0</v>
      </c>
    </row>
    <row r="124" spans="2:18" ht="33.75" hidden="1" customHeight="1" x14ac:dyDescent="0.25">
      <c r="B124" s="62"/>
      <c r="C124" s="68"/>
      <c r="D124" s="43" t="s">
        <v>15</v>
      </c>
      <c r="E124" s="44">
        <v>232115074</v>
      </c>
      <c r="F124" s="44">
        <v>0</v>
      </c>
      <c r="G124" s="44">
        <v>0</v>
      </c>
      <c r="H124" s="44">
        <f>(E124+F124)-G124</f>
        <v>232115074</v>
      </c>
      <c r="I124" s="45">
        <v>232115074</v>
      </c>
      <c r="J124" s="46">
        <f t="shared" si="21"/>
        <v>1</v>
      </c>
      <c r="K124" s="45">
        <v>232115074</v>
      </c>
      <c r="L124" s="46">
        <f t="shared" si="22"/>
        <v>1</v>
      </c>
      <c r="M124" s="45">
        <v>118261974</v>
      </c>
      <c r="N124" s="46">
        <f t="shared" si="23"/>
        <v>0.50949717294103869</v>
      </c>
      <c r="O124" s="45">
        <v>118261974</v>
      </c>
      <c r="P124" s="46">
        <f t="shared" si="25"/>
        <v>0.50949717294103869</v>
      </c>
      <c r="Q124" s="45">
        <f t="shared" si="24"/>
        <v>0</v>
      </c>
      <c r="R124" s="47">
        <f t="shared" si="26"/>
        <v>0</v>
      </c>
    </row>
    <row r="125" spans="2:18" ht="33.75" hidden="1" customHeight="1" x14ac:dyDescent="0.25">
      <c r="B125" s="62"/>
      <c r="C125" s="68"/>
      <c r="D125" s="43" t="s">
        <v>39</v>
      </c>
      <c r="E125" s="44">
        <v>1600000000</v>
      </c>
      <c r="F125" s="44">
        <v>0</v>
      </c>
      <c r="G125" s="44">
        <v>0</v>
      </c>
      <c r="H125" s="44">
        <f t="shared" si="20"/>
        <v>1600000000</v>
      </c>
      <c r="I125" s="45">
        <v>1413692991</v>
      </c>
      <c r="J125" s="46">
        <f t="shared" si="21"/>
        <v>0.88355811937499995</v>
      </c>
      <c r="K125" s="45">
        <v>1305103115</v>
      </c>
      <c r="L125" s="46">
        <f t="shared" si="22"/>
        <v>0.815689446875</v>
      </c>
      <c r="M125" s="45">
        <f>516853385+28130257</f>
        <v>544983642</v>
      </c>
      <c r="N125" s="46">
        <f t="shared" si="23"/>
        <v>0.34061477624999997</v>
      </c>
      <c r="O125" s="45">
        <f>503041987+9865284</f>
        <v>512907271</v>
      </c>
      <c r="P125" s="46">
        <f t="shared" si="25"/>
        <v>0.320567044375</v>
      </c>
      <c r="Q125" s="45">
        <f t="shared" si="24"/>
        <v>186307009</v>
      </c>
      <c r="R125" s="47">
        <f t="shared" si="26"/>
        <v>0.11644188062499999</v>
      </c>
    </row>
    <row r="126" spans="2:18" ht="33.75" hidden="1" customHeight="1" x14ac:dyDescent="0.25">
      <c r="B126" s="62"/>
      <c r="C126" s="69"/>
      <c r="D126" s="48" t="s">
        <v>16</v>
      </c>
      <c r="E126" s="49">
        <f>SUM(E123:E125)</f>
        <v>1832115074</v>
      </c>
      <c r="F126" s="49">
        <f t="shared" ref="F126:I126" si="106">SUM(F123:F125)</f>
        <v>0</v>
      </c>
      <c r="G126" s="49">
        <f t="shared" si="106"/>
        <v>0</v>
      </c>
      <c r="H126" s="49">
        <f t="shared" si="106"/>
        <v>1832115074</v>
      </c>
      <c r="I126" s="50">
        <f t="shared" si="106"/>
        <v>1645808065</v>
      </c>
      <c r="J126" s="51">
        <f t="shared" ref="J126:J146" si="107">IFERROR(I126/H126,0)</f>
        <v>0.89831042184853505</v>
      </c>
      <c r="K126" s="50">
        <f t="shared" ref="K126" si="108">SUM(K123:K125)</f>
        <v>1537218189</v>
      </c>
      <c r="L126" s="51">
        <f t="shared" si="22"/>
        <v>0.83904019502652705</v>
      </c>
      <c r="M126" s="50">
        <f t="shared" ref="M126" si="109">SUM(M123:M125)</f>
        <v>663245616</v>
      </c>
      <c r="N126" s="51">
        <f t="shared" si="23"/>
        <v>0.36201089408208209</v>
      </c>
      <c r="O126" s="49">
        <f t="shared" ref="O126" si="110">SUM(O123:O125)</f>
        <v>631169245</v>
      </c>
      <c r="P126" s="51">
        <f t="shared" si="25"/>
        <v>0.34450305767202044</v>
      </c>
      <c r="Q126" s="49">
        <f t="shared" ref="Q126" si="111">SUM(Q123:Q125)</f>
        <v>186307009</v>
      </c>
      <c r="R126" s="52">
        <f t="shared" si="26"/>
        <v>0.10168957815146495</v>
      </c>
    </row>
    <row r="127" spans="2:18" ht="33.75" hidden="1" customHeight="1" x14ac:dyDescent="0.25">
      <c r="B127" s="62"/>
      <c r="C127" s="67" t="s">
        <v>60</v>
      </c>
      <c r="D127" s="38" t="s">
        <v>14</v>
      </c>
      <c r="E127" s="39">
        <v>1206818844</v>
      </c>
      <c r="F127" s="39">
        <v>0</v>
      </c>
      <c r="G127" s="39">
        <v>293962073</v>
      </c>
      <c r="H127" s="39">
        <f t="shared" si="20"/>
        <v>912856771</v>
      </c>
      <c r="I127" s="40">
        <v>439165587.07999998</v>
      </c>
      <c r="J127" s="41">
        <f t="shared" si="107"/>
        <v>0.48108925850318307</v>
      </c>
      <c r="K127" s="40">
        <v>-56911027.920000017</v>
      </c>
      <c r="L127" s="41">
        <f t="shared" ref="L127:L146" si="112">IFERROR(K127/H127,0)</f>
        <v>-6.2343874447747312E-2</v>
      </c>
      <c r="M127" s="40">
        <v>-239574795.92000002</v>
      </c>
      <c r="N127" s="41">
        <f t="shared" ref="N127:N146" si="113">IFERROR(M127/H127,0)</f>
        <v>-0.26244511026363415</v>
      </c>
      <c r="O127" s="40">
        <v>-212784374.92000002</v>
      </c>
      <c r="P127" s="41">
        <f t="shared" si="25"/>
        <v>-0.23309721927888294</v>
      </c>
      <c r="Q127" s="40">
        <f t="shared" si="24"/>
        <v>473691183.92000002</v>
      </c>
      <c r="R127" s="42">
        <f t="shared" si="26"/>
        <v>0.51891074149681693</v>
      </c>
    </row>
    <row r="128" spans="2:18" ht="33.75" hidden="1" customHeight="1" x14ac:dyDescent="0.25">
      <c r="B128" s="62"/>
      <c r="C128" s="68"/>
      <c r="D128" s="38" t="s">
        <v>15</v>
      </c>
      <c r="E128" s="39">
        <v>793530741</v>
      </c>
      <c r="F128" s="39">
        <v>0</v>
      </c>
      <c r="G128" s="39">
        <v>0</v>
      </c>
      <c r="H128" s="39">
        <f t="shared" ref="H128:H129" si="114">(E128+F128)-G128</f>
        <v>793530741</v>
      </c>
      <c r="I128" s="40">
        <v>0</v>
      </c>
      <c r="J128" s="41">
        <f t="shared" si="107"/>
        <v>0</v>
      </c>
      <c r="K128" s="40">
        <v>0</v>
      </c>
      <c r="L128" s="41">
        <f t="shared" si="112"/>
        <v>0</v>
      </c>
      <c r="M128" s="40">
        <v>0</v>
      </c>
      <c r="N128" s="41">
        <f t="shared" si="113"/>
        <v>0</v>
      </c>
      <c r="O128" s="40">
        <v>0</v>
      </c>
      <c r="P128" s="41">
        <f t="shared" ref="P128:P146" si="115">IFERROR(O128/H128,0)</f>
        <v>0</v>
      </c>
      <c r="Q128" s="40">
        <f t="shared" ref="Q128:Q129" si="116">H128-I128</f>
        <v>793530741</v>
      </c>
      <c r="R128" s="42">
        <f t="shared" ref="R128:R146" si="117">IFERROR(Q128/H128,0)</f>
        <v>1</v>
      </c>
    </row>
    <row r="129" spans="2:18" ht="33.75" hidden="1" customHeight="1" x14ac:dyDescent="0.25">
      <c r="B129" s="62"/>
      <c r="C129" s="68"/>
      <c r="D129" s="43" t="s">
        <v>39</v>
      </c>
      <c r="E129" s="44"/>
      <c r="F129" s="44">
        <v>0</v>
      </c>
      <c r="G129" s="44">
        <v>0</v>
      </c>
      <c r="H129" s="44">
        <f t="shared" si="114"/>
        <v>0</v>
      </c>
      <c r="I129" s="45"/>
      <c r="J129" s="46">
        <f t="shared" si="107"/>
        <v>0</v>
      </c>
      <c r="K129" s="45"/>
      <c r="L129" s="46">
        <f t="shared" si="112"/>
        <v>0</v>
      </c>
      <c r="M129" s="45"/>
      <c r="N129" s="46">
        <f t="shared" si="113"/>
        <v>0</v>
      </c>
      <c r="O129" s="43"/>
      <c r="P129" s="46">
        <f t="shared" si="115"/>
        <v>0</v>
      </c>
      <c r="Q129" s="45">
        <f t="shared" si="116"/>
        <v>0</v>
      </c>
      <c r="R129" s="47">
        <f t="shared" si="117"/>
        <v>0</v>
      </c>
    </row>
    <row r="130" spans="2:18" ht="33.75" hidden="1" customHeight="1" x14ac:dyDescent="0.25">
      <c r="B130" s="62"/>
      <c r="C130" s="69"/>
      <c r="D130" s="48" t="s">
        <v>16</v>
      </c>
      <c r="E130" s="49">
        <f>SUM(E127:E129)</f>
        <v>2000349585</v>
      </c>
      <c r="F130" s="49">
        <f t="shared" ref="F130:I130" si="118">SUM(F127:F129)</f>
        <v>0</v>
      </c>
      <c r="G130" s="49">
        <f t="shared" si="118"/>
        <v>293962073</v>
      </c>
      <c r="H130" s="49">
        <f t="shared" si="118"/>
        <v>1706387512</v>
      </c>
      <c r="I130" s="50">
        <f t="shared" si="118"/>
        <v>439165587.07999998</v>
      </c>
      <c r="J130" s="51">
        <f t="shared" si="107"/>
        <v>0.25736568276057564</v>
      </c>
      <c r="K130" s="50">
        <f t="shared" ref="K130" si="119">SUM(K127:K129)</f>
        <v>-56911027.920000017</v>
      </c>
      <c r="L130" s="51">
        <f t="shared" si="112"/>
        <v>-3.3351760675566888E-2</v>
      </c>
      <c r="M130" s="50">
        <f t="shared" ref="M130" si="120">SUM(M127:M129)</f>
        <v>-239574795.92000002</v>
      </c>
      <c r="N130" s="51">
        <f t="shared" si="113"/>
        <v>-0.14039882162475648</v>
      </c>
      <c r="O130" s="49">
        <f t="shared" ref="O130" si="121">SUM(O127:O129)</f>
        <v>-212784374.92000002</v>
      </c>
      <c r="P130" s="51">
        <f t="shared" si="115"/>
        <v>-0.12469874130208708</v>
      </c>
      <c r="Q130" s="49">
        <f t="shared" ref="Q130" si="122">SUM(Q127:Q129)</f>
        <v>1267221924.9200001</v>
      </c>
      <c r="R130" s="52">
        <f t="shared" si="117"/>
        <v>0.74263431723942441</v>
      </c>
    </row>
    <row r="131" spans="2:18" ht="33.75" hidden="1" customHeight="1" x14ac:dyDescent="0.25">
      <c r="B131" s="62"/>
      <c r="C131" s="67" t="s">
        <v>61</v>
      </c>
      <c r="D131" s="38" t="s">
        <v>14</v>
      </c>
      <c r="E131" s="39">
        <v>34546758</v>
      </c>
      <c r="F131" s="39">
        <v>0</v>
      </c>
      <c r="G131" s="39">
        <v>0</v>
      </c>
      <c r="H131" s="39">
        <f t="shared" ref="H131:H133" si="123">(E131+F131)-G131</f>
        <v>34546758</v>
      </c>
      <c r="I131" s="40">
        <v>53163622</v>
      </c>
      <c r="J131" s="41">
        <f t="shared" si="107"/>
        <v>1.538888887924013</v>
      </c>
      <c r="K131" s="40">
        <v>53163622</v>
      </c>
      <c r="L131" s="41">
        <f t="shared" si="112"/>
        <v>1.538888887924013</v>
      </c>
      <c r="M131" s="40">
        <v>51052392</v>
      </c>
      <c r="N131" s="41">
        <f t="shared" si="113"/>
        <v>1.4777766411539976</v>
      </c>
      <c r="O131" s="40">
        <v>51052392</v>
      </c>
      <c r="P131" s="41">
        <f t="shared" si="115"/>
        <v>1.4777766411539976</v>
      </c>
      <c r="Q131" s="40">
        <f t="shared" ref="Q131:Q133" si="124">H131-I131</f>
        <v>-18616864</v>
      </c>
      <c r="R131" s="42">
        <f t="shared" si="117"/>
        <v>-0.53888888792401302</v>
      </c>
    </row>
    <row r="132" spans="2:18" ht="33.75" hidden="1" customHeight="1" x14ac:dyDescent="0.25">
      <c r="B132" s="62"/>
      <c r="C132" s="68"/>
      <c r="D132" s="38" t="s">
        <v>15</v>
      </c>
      <c r="E132" s="39">
        <v>174494211</v>
      </c>
      <c r="F132" s="39">
        <v>0</v>
      </c>
      <c r="G132" s="39">
        <v>0</v>
      </c>
      <c r="H132" s="39">
        <f t="shared" si="123"/>
        <v>174494211</v>
      </c>
      <c r="I132" s="40">
        <v>174494211</v>
      </c>
      <c r="J132" s="41">
        <f t="shared" si="107"/>
        <v>1</v>
      </c>
      <c r="K132" s="40">
        <v>174494211</v>
      </c>
      <c r="L132" s="41">
        <f t="shared" si="112"/>
        <v>1</v>
      </c>
      <c r="M132" s="40">
        <v>174494211</v>
      </c>
      <c r="N132" s="41">
        <f t="shared" si="113"/>
        <v>1</v>
      </c>
      <c r="O132" s="40">
        <v>174494211</v>
      </c>
      <c r="P132" s="41">
        <f t="shared" si="115"/>
        <v>1</v>
      </c>
      <c r="Q132" s="40">
        <f t="shared" si="124"/>
        <v>0</v>
      </c>
      <c r="R132" s="42">
        <f t="shared" si="117"/>
        <v>0</v>
      </c>
    </row>
    <row r="133" spans="2:18" ht="33.75" hidden="1" customHeight="1" x14ac:dyDescent="0.25">
      <c r="B133" s="62"/>
      <c r="C133" s="68"/>
      <c r="D133" s="43" t="s">
        <v>39</v>
      </c>
      <c r="E133" s="44"/>
      <c r="F133" s="44">
        <v>0</v>
      </c>
      <c r="G133" s="44">
        <v>0</v>
      </c>
      <c r="H133" s="44">
        <f t="shared" si="123"/>
        <v>0</v>
      </c>
      <c r="I133" s="45"/>
      <c r="J133" s="46">
        <f t="shared" si="107"/>
        <v>0</v>
      </c>
      <c r="K133" s="45"/>
      <c r="L133" s="46">
        <f t="shared" si="112"/>
        <v>0</v>
      </c>
      <c r="M133" s="45"/>
      <c r="N133" s="46">
        <f t="shared" si="113"/>
        <v>0</v>
      </c>
      <c r="O133" s="43"/>
      <c r="P133" s="46">
        <f t="shared" si="115"/>
        <v>0</v>
      </c>
      <c r="Q133" s="45">
        <f t="shared" si="124"/>
        <v>0</v>
      </c>
      <c r="R133" s="47">
        <f t="shared" si="117"/>
        <v>0</v>
      </c>
    </row>
    <row r="134" spans="2:18" ht="33.75" hidden="1" customHeight="1" x14ac:dyDescent="0.25">
      <c r="B134" s="62"/>
      <c r="C134" s="69"/>
      <c r="D134" s="48" t="s">
        <v>16</v>
      </c>
      <c r="E134" s="49">
        <f>SUM(E131:E133)</f>
        <v>209040969</v>
      </c>
      <c r="F134" s="49">
        <f t="shared" ref="F134:I134" si="125">SUM(F131:F133)</f>
        <v>0</v>
      </c>
      <c r="G134" s="49">
        <f t="shared" si="125"/>
        <v>0</v>
      </c>
      <c r="H134" s="49">
        <f t="shared" si="125"/>
        <v>209040969</v>
      </c>
      <c r="I134" s="50">
        <f t="shared" si="125"/>
        <v>227657833</v>
      </c>
      <c r="J134" s="51">
        <f t="shared" si="107"/>
        <v>1.0890584467200781</v>
      </c>
      <c r="K134" s="50">
        <f t="shared" ref="K134" si="126">SUM(K131:K133)</f>
        <v>227657833</v>
      </c>
      <c r="L134" s="51">
        <f t="shared" si="112"/>
        <v>1.0890584467200781</v>
      </c>
      <c r="M134" s="50">
        <f t="shared" ref="M134" si="127">SUM(M131:M133)</f>
        <v>225546603</v>
      </c>
      <c r="N134" s="51">
        <f t="shared" si="113"/>
        <v>1.078958847535767</v>
      </c>
      <c r="O134" s="49">
        <f t="shared" ref="O134" si="128">SUM(O131:O133)</f>
        <v>225546603</v>
      </c>
      <c r="P134" s="51">
        <f t="shared" si="115"/>
        <v>1.078958847535767</v>
      </c>
      <c r="Q134" s="49">
        <f t="shared" ref="Q134" si="129">SUM(Q131:Q133)</f>
        <v>-18616864</v>
      </c>
      <c r="R134" s="52">
        <f t="shared" si="117"/>
        <v>-8.9058446720078108E-2</v>
      </c>
    </row>
    <row r="135" spans="2:18" ht="33.75" hidden="1" customHeight="1" x14ac:dyDescent="0.25">
      <c r="B135" s="62" t="s">
        <v>62</v>
      </c>
      <c r="C135" s="67" t="s">
        <v>63</v>
      </c>
      <c r="D135" s="43" t="s">
        <v>14</v>
      </c>
      <c r="E135" s="44">
        <v>4850240</v>
      </c>
      <c r="F135" s="44">
        <v>0</v>
      </c>
      <c r="G135" s="44">
        <v>0</v>
      </c>
      <c r="H135" s="44">
        <f t="shared" ref="H135:H137" si="130">(E135+F135)-G135</f>
        <v>4850240</v>
      </c>
      <c r="I135" s="45">
        <v>4850240</v>
      </c>
      <c r="J135" s="46">
        <f t="shared" si="107"/>
        <v>1</v>
      </c>
      <c r="K135" s="45">
        <v>4850240</v>
      </c>
      <c r="L135" s="46">
        <f t="shared" si="112"/>
        <v>1</v>
      </c>
      <c r="M135" s="45"/>
      <c r="N135" s="46">
        <f t="shared" si="113"/>
        <v>0</v>
      </c>
      <c r="O135" s="43"/>
      <c r="P135" s="46">
        <f t="shared" si="115"/>
        <v>0</v>
      </c>
      <c r="Q135" s="45">
        <f t="shared" ref="Q135:Q137" si="131">H135-I135</f>
        <v>0</v>
      </c>
      <c r="R135" s="47">
        <f t="shared" si="117"/>
        <v>0</v>
      </c>
    </row>
    <row r="136" spans="2:18" ht="33.75" hidden="1" customHeight="1" x14ac:dyDescent="0.25">
      <c r="B136" s="62"/>
      <c r="C136" s="68"/>
      <c r="D136" s="43" t="s">
        <v>15</v>
      </c>
      <c r="E136" s="44">
        <v>375887086</v>
      </c>
      <c r="F136" s="44">
        <v>0</v>
      </c>
      <c r="G136" s="44">
        <v>0</v>
      </c>
      <c r="H136" s="44">
        <f t="shared" si="130"/>
        <v>375887086</v>
      </c>
      <c r="I136" s="45">
        <v>367636543</v>
      </c>
      <c r="J136" s="46">
        <f t="shared" si="107"/>
        <v>0.97805047497694564</v>
      </c>
      <c r="K136" s="45">
        <v>362613963</v>
      </c>
      <c r="L136" s="46">
        <f t="shared" si="112"/>
        <v>0.96468853681235545</v>
      </c>
      <c r="M136" s="45">
        <v>184626353</v>
      </c>
      <c r="N136" s="46">
        <f t="shared" si="113"/>
        <v>0.49117503600536039</v>
      </c>
      <c r="O136" s="45">
        <v>184626353</v>
      </c>
      <c r="P136" s="46">
        <f t="shared" si="115"/>
        <v>0.49117503600536039</v>
      </c>
      <c r="Q136" s="45">
        <f t="shared" si="131"/>
        <v>8250543</v>
      </c>
      <c r="R136" s="47">
        <f t="shared" si="117"/>
        <v>2.1949525023054396E-2</v>
      </c>
    </row>
    <row r="137" spans="2:18" ht="33.75" hidden="1" customHeight="1" x14ac:dyDescent="0.25">
      <c r="B137" s="62"/>
      <c r="C137" s="68"/>
      <c r="D137" s="43" t="s">
        <v>39</v>
      </c>
      <c r="E137" s="44"/>
      <c r="F137" s="44">
        <v>0</v>
      </c>
      <c r="G137" s="44">
        <v>0</v>
      </c>
      <c r="H137" s="44">
        <f t="shared" si="130"/>
        <v>0</v>
      </c>
      <c r="I137" s="45"/>
      <c r="J137" s="46">
        <f t="shared" si="107"/>
        <v>0</v>
      </c>
      <c r="K137" s="45"/>
      <c r="L137" s="46">
        <f t="shared" si="112"/>
        <v>0</v>
      </c>
      <c r="M137" s="45"/>
      <c r="N137" s="46">
        <f t="shared" si="113"/>
        <v>0</v>
      </c>
      <c r="O137" s="43"/>
      <c r="P137" s="46">
        <f t="shared" si="115"/>
        <v>0</v>
      </c>
      <c r="Q137" s="45">
        <f t="shared" si="131"/>
        <v>0</v>
      </c>
      <c r="R137" s="47">
        <f t="shared" si="117"/>
        <v>0</v>
      </c>
    </row>
    <row r="138" spans="2:18" ht="33.75" hidden="1" customHeight="1" x14ac:dyDescent="0.25">
      <c r="B138" s="62"/>
      <c r="C138" s="72"/>
      <c r="D138" s="48" t="s">
        <v>16</v>
      </c>
      <c r="E138" s="49">
        <f>SUM(E135:E137)</f>
        <v>380737326</v>
      </c>
      <c r="F138" s="49">
        <f t="shared" ref="F138:I138" si="132">SUM(F135:F137)</f>
        <v>0</v>
      </c>
      <c r="G138" s="49">
        <f t="shared" si="132"/>
        <v>0</v>
      </c>
      <c r="H138" s="49">
        <f t="shared" si="132"/>
        <v>380737326</v>
      </c>
      <c r="I138" s="50">
        <f t="shared" si="132"/>
        <v>372486783</v>
      </c>
      <c r="J138" s="51">
        <f t="shared" si="107"/>
        <v>0.9783300915445311</v>
      </c>
      <c r="K138" s="50">
        <f t="shared" ref="K138" si="133">SUM(K135:K137)</f>
        <v>367464203</v>
      </c>
      <c r="L138" s="51">
        <f t="shared" si="112"/>
        <v>0.96513837206494435</v>
      </c>
      <c r="M138" s="50">
        <f t="shared" ref="M138" si="134">SUM(M135:M137)</f>
        <v>184626353</v>
      </c>
      <c r="N138" s="51">
        <f t="shared" si="113"/>
        <v>0.48491792212671053</v>
      </c>
      <c r="O138" s="49">
        <f t="shared" ref="O138" si="135">SUM(O135:O137)</f>
        <v>184626353</v>
      </c>
      <c r="P138" s="51">
        <f t="shared" si="115"/>
        <v>0.48491792212671053</v>
      </c>
      <c r="Q138" s="49">
        <f t="shared" ref="Q138" si="136">SUM(Q135:Q137)</f>
        <v>8250543</v>
      </c>
      <c r="R138" s="52">
        <f t="shared" si="117"/>
        <v>2.1669908455468848E-2</v>
      </c>
    </row>
    <row r="139" spans="2:18" ht="33.75" hidden="1" customHeight="1" x14ac:dyDescent="0.25">
      <c r="C139" s="66" t="s">
        <v>64</v>
      </c>
      <c r="D139" s="57" t="s">
        <v>14</v>
      </c>
      <c r="E139" s="58">
        <v>0</v>
      </c>
      <c r="F139" s="58">
        <v>5492368690.5299997</v>
      </c>
      <c r="G139" s="58">
        <v>0</v>
      </c>
      <c r="H139" s="58">
        <f t="shared" ref="H139:H141" si="137">(E139+F139)-G139</f>
        <v>5492368690.5299997</v>
      </c>
      <c r="I139" s="59">
        <v>5337159688.9499998</v>
      </c>
      <c r="J139" s="60">
        <f t="shared" si="107"/>
        <v>0.9717409718237574</v>
      </c>
      <c r="K139" s="59">
        <v>5337159687.6199999</v>
      </c>
      <c r="L139" s="60">
        <f t="shared" si="112"/>
        <v>0.97174097158160322</v>
      </c>
      <c r="M139" s="59">
        <v>5318209494.6199999</v>
      </c>
      <c r="N139" s="60">
        <f t="shared" si="113"/>
        <v>0.96829069464868833</v>
      </c>
      <c r="O139" s="58">
        <v>5287464038.6199999</v>
      </c>
      <c r="P139" s="60">
        <f t="shared" si="115"/>
        <v>0.96269284466221317</v>
      </c>
      <c r="Q139" s="59">
        <f t="shared" ref="Q139:Q141" si="138">H139-I139</f>
        <v>155209001.57999992</v>
      </c>
      <c r="R139" s="61">
        <f t="shared" si="117"/>
        <v>2.8259028176242599E-2</v>
      </c>
    </row>
    <row r="140" spans="2:18" ht="33.75" hidden="1" customHeight="1" x14ac:dyDescent="0.25">
      <c r="C140" s="66"/>
      <c r="D140" s="57" t="s">
        <v>15</v>
      </c>
      <c r="E140" s="58">
        <v>0</v>
      </c>
      <c r="F140" s="58">
        <v>9000791816.9300003</v>
      </c>
      <c r="G140" s="58">
        <v>0</v>
      </c>
      <c r="H140" s="58">
        <f t="shared" si="137"/>
        <v>9000791816.9300003</v>
      </c>
      <c r="I140" s="59">
        <v>8548370168.5900002</v>
      </c>
      <c r="J140" s="60">
        <f t="shared" si="107"/>
        <v>0.94973535022896327</v>
      </c>
      <c r="K140" s="59">
        <v>8548276718.5900002</v>
      </c>
      <c r="L140" s="60">
        <f t="shared" si="112"/>
        <v>0.94972496780907167</v>
      </c>
      <c r="M140" s="59">
        <v>8454120839.5900002</v>
      </c>
      <c r="N140" s="60">
        <f t="shared" si="113"/>
        <v>0.93926412381722446</v>
      </c>
      <c r="O140" s="58">
        <v>7718602959.3400002</v>
      </c>
      <c r="P140" s="60">
        <f t="shared" si="115"/>
        <v>0.85754710433605708</v>
      </c>
      <c r="Q140" s="59">
        <f t="shared" si="138"/>
        <v>452421648.34000015</v>
      </c>
      <c r="R140" s="61">
        <f t="shared" si="117"/>
        <v>5.0264649771036771E-2</v>
      </c>
    </row>
    <row r="141" spans="2:18" ht="33.75" hidden="1" customHeight="1" x14ac:dyDescent="0.25">
      <c r="C141" s="66"/>
      <c r="D141" s="29" t="s">
        <v>39</v>
      </c>
      <c r="E141" s="56">
        <v>0</v>
      </c>
      <c r="F141" s="56">
        <v>0</v>
      </c>
      <c r="G141" s="56">
        <v>0</v>
      </c>
      <c r="H141" s="56">
        <f t="shared" si="137"/>
        <v>0</v>
      </c>
      <c r="I141" s="30">
        <v>0</v>
      </c>
      <c r="J141" s="54">
        <f t="shared" si="107"/>
        <v>0</v>
      </c>
      <c r="K141" s="30"/>
      <c r="L141" s="54">
        <f t="shared" si="112"/>
        <v>0</v>
      </c>
      <c r="M141" s="30"/>
      <c r="N141" s="54">
        <f t="shared" si="113"/>
        <v>0</v>
      </c>
      <c r="O141" s="29"/>
      <c r="P141" s="54">
        <f t="shared" si="115"/>
        <v>0</v>
      </c>
      <c r="Q141" s="30">
        <f t="shared" si="138"/>
        <v>0</v>
      </c>
      <c r="R141" s="55">
        <f t="shared" si="117"/>
        <v>0</v>
      </c>
    </row>
    <row r="142" spans="2:18" ht="33.75" hidden="1" customHeight="1" x14ac:dyDescent="0.25">
      <c r="C142" s="66"/>
      <c r="D142" s="48" t="s">
        <v>16</v>
      </c>
      <c r="E142" s="49">
        <f>SUM(E139:E141)</f>
        <v>0</v>
      </c>
      <c r="F142" s="49">
        <f t="shared" ref="F142:I142" si="139">SUM(F139:F141)</f>
        <v>14493160507.459999</v>
      </c>
      <c r="G142" s="49">
        <f t="shared" si="139"/>
        <v>0</v>
      </c>
      <c r="H142" s="49">
        <f t="shared" si="139"/>
        <v>14493160507.459999</v>
      </c>
      <c r="I142" s="50">
        <f t="shared" si="139"/>
        <v>13885529857.540001</v>
      </c>
      <c r="J142" s="51">
        <f t="shared" si="107"/>
        <v>0.9580746622099966</v>
      </c>
      <c r="K142" s="50">
        <f t="shared" ref="K142" si="140">SUM(K139:K141)</f>
        <v>13885436406.209999</v>
      </c>
      <c r="L142" s="51">
        <f t="shared" si="112"/>
        <v>0.95806821424925304</v>
      </c>
      <c r="M142" s="50">
        <f t="shared" ref="M142" si="141">SUM(M139:M141)</f>
        <v>13772330334.209999</v>
      </c>
      <c r="N142" s="51">
        <f t="shared" si="113"/>
        <v>0.95026411438147185</v>
      </c>
      <c r="O142" s="49">
        <f t="shared" ref="O142" si="142">SUM(O139:O141)</f>
        <v>13006066997.959999</v>
      </c>
      <c r="P142" s="51">
        <f t="shared" si="115"/>
        <v>0.89739342852550652</v>
      </c>
      <c r="Q142" s="49">
        <f t="shared" ref="Q142" si="143">SUM(Q139:Q141)</f>
        <v>607630649.92000008</v>
      </c>
      <c r="R142" s="52">
        <f t="shared" si="117"/>
        <v>4.1925337790003576E-2</v>
      </c>
    </row>
    <row r="143" spans="2:18" ht="33.75" hidden="1" customHeight="1" x14ac:dyDescent="0.25">
      <c r="C143" s="67" t="s">
        <v>16</v>
      </c>
      <c r="D143" s="29" t="s">
        <v>14</v>
      </c>
      <c r="E143" s="56">
        <f t="shared" ref="E143:I145" si="144">SUMIF($D$59:$D$142,$D143,E$59:E$142)</f>
        <v>20322395945</v>
      </c>
      <c r="F143" s="56">
        <f t="shared" si="144"/>
        <v>5492368690.5299997</v>
      </c>
      <c r="G143" s="56">
        <f t="shared" si="144"/>
        <v>5492368690.5299997</v>
      </c>
      <c r="H143" s="56">
        <f t="shared" si="144"/>
        <v>20322395945</v>
      </c>
      <c r="I143" s="56" t="e">
        <f t="shared" si="144"/>
        <v>#REF!</v>
      </c>
      <c r="J143" s="54">
        <f t="shared" si="107"/>
        <v>0</v>
      </c>
      <c r="K143" s="30" t="e">
        <f>SUMIF($D$59:$D$142,$D143,K$59:K$142)</f>
        <v>#REF!</v>
      </c>
      <c r="L143" s="54">
        <f t="shared" si="112"/>
        <v>0</v>
      </c>
      <c r="M143" s="30" t="e">
        <f>SUMIF($D$59:$D$142,$D143,M$59:M$142)</f>
        <v>#REF!</v>
      </c>
      <c r="N143" s="54">
        <f t="shared" si="113"/>
        <v>0</v>
      </c>
      <c r="O143" s="56" t="e">
        <f>SUMIF($D$59:$D$142,$D143,O$59:O$142)</f>
        <v>#REF!</v>
      </c>
      <c r="P143" s="54">
        <f t="shared" si="115"/>
        <v>0</v>
      </c>
      <c r="Q143" s="56" t="e">
        <f>SUMIF($D$59:$D$142,$D143,Q$59:Q$142)</f>
        <v>#REF!</v>
      </c>
      <c r="R143" s="55">
        <f t="shared" si="117"/>
        <v>0</v>
      </c>
    </row>
    <row r="144" spans="2:18" ht="33.75" hidden="1" customHeight="1" x14ac:dyDescent="0.25">
      <c r="C144" s="68"/>
      <c r="D144" s="29" t="s">
        <v>15</v>
      </c>
      <c r="E144" s="56">
        <f t="shared" si="144"/>
        <v>55295438877</v>
      </c>
      <c r="F144" s="56">
        <f t="shared" si="144"/>
        <v>11142039281.93</v>
      </c>
      <c r="G144" s="56">
        <f t="shared" si="144"/>
        <v>11142039281.93</v>
      </c>
      <c r="H144" s="56">
        <f t="shared" si="144"/>
        <v>55295438877</v>
      </c>
      <c r="I144" s="56" t="e">
        <f t="shared" si="144"/>
        <v>#REF!</v>
      </c>
      <c r="J144" s="54">
        <f t="shared" si="107"/>
        <v>0</v>
      </c>
      <c r="K144" s="30" t="e">
        <f>SUMIF($D$59:$D$142,$D144,K$59:K$142)</f>
        <v>#REF!</v>
      </c>
      <c r="L144" s="54">
        <f t="shared" si="112"/>
        <v>0</v>
      </c>
      <c r="M144" s="30" t="e">
        <f>SUMIF($D$59:$D$142,$D144,M$59:M$142)</f>
        <v>#REF!</v>
      </c>
      <c r="N144" s="54">
        <f t="shared" si="113"/>
        <v>0</v>
      </c>
      <c r="O144" s="56" t="e">
        <f>SUMIF($D$59:$D$142,$D144,O$59:O$142)</f>
        <v>#REF!</v>
      </c>
      <c r="P144" s="54">
        <f t="shared" si="115"/>
        <v>0</v>
      </c>
      <c r="Q144" s="56" t="e">
        <f>SUMIF($D$59:$D$142,$D144,Q$59:Q$142)</f>
        <v>#REF!</v>
      </c>
      <c r="R144" s="55">
        <f t="shared" si="117"/>
        <v>0</v>
      </c>
    </row>
    <row r="145" spans="2:18" ht="33.75" hidden="1" customHeight="1" x14ac:dyDescent="0.25">
      <c r="C145" s="68"/>
      <c r="D145" s="29" t="s">
        <v>39</v>
      </c>
      <c r="E145" s="56">
        <f t="shared" si="144"/>
        <v>134445997196</v>
      </c>
      <c r="F145" s="56">
        <f t="shared" si="144"/>
        <v>0</v>
      </c>
      <c r="G145" s="56">
        <f t="shared" si="144"/>
        <v>0</v>
      </c>
      <c r="H145" s="56">
        <f t="shared" si="144"/>
        <v>134445997196</v>
      </c>
      <c r="I145" s="56">
        <f t="shared" si="144"/>
        <v>61731280157</v>
      </c>
      <c r="J145" s="54">
        <f t="shared" si="107"/>
        <v>0.45915297922188059</v>
      </c>
      <c r="K145" s="30">
        <f>SUMIF($D$59:$D$142,$D145,K$59:K$142)</f>
        <v>35001701688</v>
      </c>
      <c r="L145" s="54">
        <f t="shared" si="112"/>
        <v>0.26034022892457942</v>
      </c>
      <c r="M145" s="30">
        <f>SUMIF($D$59:$D$142,$D145,M$59:M$142)</f>
        <v>5288398425.5900002</v>
      </c>
      <c r="N145" s="54">
        <f t="shared" si="113"/>
        <v>3.933474060875454E-2</v>
      </c>
      <c r="O145" s="56">
        <f>SUMIF($D$59:$D$142,$D145,O$59:O$142)</f>
        <v>4407719794.5900002</v>
      </c>
      <c r="P145" s="54">
        <f t="shared" si="115"/>
        <v>3.2784314048147335E-2</v>
      </c>
      <c r="Q145" s="56">
        <f>SUMIF($D$59:$D$142,$D145,Q$59:Q$142)</f>
        <v>72714717039</v>
      </c>
      <c r="R145" s="55">
        <f t="shared" si="117"/>
        <v>0.54084702077811941</v>
      </c>
    </row>
    <row r="146" spans="2:18" ht="33.75" hidden="1" customHeight="1" x14ac:dyDescent="0.25">
      <c r="C146" s="69"/>
      <c r="D146" s="29" t="s">
        <v>16</v>
      </c>
      <c r="E146" s="56">
        <f>SUM(E143:E145)</f>
        <v>210063832018</v>
      </c>
      <c r="F146" s="56">
        <f>SUM(F143:F145)</f>
        <v>16634407972.459999</v>
      </c>
      <c r="G146" s="56">
        <f>SUM(G143:G145)</f>
        <v>16634407972.459999</v>
      </c>
      <c r="H146" s="56">
        <f t="shared" ref="H146:I146" si="145">SUM(H143:H145)</f>
        <v>210063832018</v>
      </c>
      <c r="I146" s="56" t="e">
        <f t="shared" si="145"/>
        <v>#REF!</v>
      </c>
      <c r="J146" s="54">
        <f t="shared" si="107"/>
        <v>0</v>
      </c>
      <c r="K146" s="30" t="e">
        <f t="shared" ref="K146" si="146">SUM(K143:K145)</f>
        <v>#REF!</v>
      </c>
      <c r="L146" s="54">
        <f t="shared" si="112"/>
        <v>0</v>
      </c>
      <c r="M146" s="30" t="e">
        <f t="shared" ref="M146" si="147">SUM(M143:M145)</f>
        <v>#REF!</v>
      </c>
      <c r="N146" s="54">
        <f t="shared" si="113"/>
        <v>0</v>
      </c>
      <c r="O146" s="56" t="e">
        <f t="shared" ref="O146" si="148">SUM(O143:O145)</f>
        <v>#REF!</v>
      </c>
      <c r="P146" s="54">
        <f t="shared" si="115"/>
        <v>0</v>
      </c>
      <c r="Q146" s="56" t="e">
        <f t="shared" ref="Q146" si="149">SUM(Q143:Q145)</f>
        <v>#REF!</v>
      </c>
      <c r="R146" s="55">
        <f t="shared" si="117"/>
        <v>0</v>
      </c>
    </row>
    <row r="148" spans="2:18" hidden="1" x14ac:dyDescent="0.25">
      <c r="H148" s="1">
        <f t="shared" ref="H148:I150" si="150">H143-H10</f>
        <v>-81043142592</v>
      </c>
      <c r="I148" s="1" t="e">
        <f t="shared" si="150"/>
        <v>#REF!</v>
      </c>
      <c r="K148" s="1" t="e">
        <f>K143-K10</f>
        <v>#REF!</v>
      </c>
      <c r="M148" s="1" t="e">
        <f>M143-M10</f>
        <v>#REF!</v>
      </c>
      <c r="O148" s="1" t="e">
        <f>O143-O10</f>
        <v>#REF!</v>
      </c>
      <c r="Q148" s="1" t="e">
        <f>Q143-Q10</f>
        <v>#REF!</v>
      </c>
    </row>
    <row r="149" spans="2:18" hidden="1" x14ac:dyDescent="0.25">
      <c r="H149" s="1">
        <f t="shared" si="150"/>
        <v>-1231959898</v>
      </c>
      <c r="I149" s="1" t="e">
        <f t="shared" si="150"/>
        <v>#REF!</v>
      </c>
      <c r="K149" s="1" t="e">
        <f>K144-K11</f>
        <v>#REF!</v>
      </c>
      <c r="M149" s="1" t="e">
        <f>M144-M11</f>
        <v>#REF!</v>
      </c>
      <c r="O149" s="1" t="e">
        <f>O144-O11</f>
        <v>#REF!</v>
      </c>
      <c r="Q149" s="1" t="e">
        <f>Q144-Q11</f>
        <v>#REF!</v>
      </c>
    </row>
    <row r="150" spans="2:18" hidden="1" x14ac:dyDescent="0.25">
      <c r="H150" s="1">
        <f t="shared" si="150"/>
        <v>-6308098195</v>
      </c>
      <c r="I150" s="1">
        <f t="shared" si="150"/>
        <v>-34953170040.559998</v>
      </c>
      <c r="K150" s="1">
        <f>K145-K12</f>
        <v>4356607477.4399986</v>
      </c>
      <c r="M150" s="1">
        <f>M145-M12</f>
        <v>5033205914.5900002</v>
      </c>
      <c r="O150" s="1">
        <f>O145-O12</f>
        <v>4166572217.5900002</v>
      </c>
      <c r="Q150" s="1">
        <f>Q145-Q12</f>
        <v>28645071845.559998</v>
      </c>
    </row>
    <row r="151" spans="2:18" hidden="1" x14ac:dyDescent="0.25">
      <c r="H151" s="1">
        <f t="shared" ref="H151:I151" si="151">H146-H14</f>
        <v>-104087296451</v>
      </c>
      <c r="I151" s="1" t="e">
        <f t="shared" si="151"/>
        <v>#REF!</v>
      </c>
      <c r="K151" s="1" t="e">
        <f>K146-K14</f>
        <v>#REF!</v>
      </c>
      <c r="M151" s="1" t="e">
        <f>M146-M14</f>
        <v>#REF!</v>
      </c>
      <c r="O151" s="1" t="e">
        <f>O146-O14</f>
        <v>#REF!</v>
      </c>
      <c r="Q151" s="1" t="e">
        <f>Q146-Q14</f>
        <v>#REF!</v>
      </c>
    </row>
    <row r="156" spans="2:18" ht="21" hidden="1" x14ac:dyDescent="0.35">
      <c r="B156" s="70" t="s">
        <v>20</v>
      </c>
      <c r="C156" s="70"/>
      <c r="D156" s="70"/>
      <c r="E156" s="70"/>
      <c r="F156" s="70"/>
      <c r="G156" s="70"/>
      <c r="H156"/>
    </row>
    <row r="157" spans="2:18" hidden="1" x14ac:dyDescent="0.25">
      <c r="E157"/>
      <c r="F157"/>
      <c r="G157"/>
      <c r="H157"/>
    </row>
    <row r="158" spans="2:18" ht="315" hidden="1" x14ac:dyDescent="0.25">
      <c r="B158" s="71" t="s">
        <v>21</v>
      </c>
      <c r="C158" s="71"/>
      <c r="D158" s="24" t="s">
        <v>1</v>
      </c>
      <c r="E158" s="25" t="s">
        <v>22</v>
      </c>
      <c r="F158" s="5" t="s">
        <v>3</v>
      </c>
      <c r="G158" s="5" t="s">
        <v>23</v>
      </c>
      <c r="H158" s="5" t="s">
        <v>24</v>
      </c>
      <c r="I158" s="25" t="s">
        <v>6</v>
      </c>
      <c r="J158" s="24" t="s">
        <v>7</v>
      </c>
      <c r="K158" s="25" t="s">
        <v>8</v>
      </c>
      <c r="L158" s="26" t="s">
        <v>7</v>
      </c>
      <c r="M158" s="25" t="s">
        <v>9</v>
      </c>
      <c r="N158" s="24" t="s">
        <v>7</v>
      </c>
      <c r="O158" s="25" t="s">
        <v>10</v>
      </c>
      <c r="P158" s="24" t="s">
        <v>7</v>
      </c>
      <c r="Q158" s="25" t="s">
        <v>11</v>
      </c>
      <c r="R158" s="24" t="s">
        <v>7</v>
      </c>
    </row>
    <row r="159" spans="2:18" hidden="1" x14ac:dyDescent="0.25">
      <c r="B159" s="62" t="s">
        <v>25</v>
      </c>
      <c r="C159" s="62"/>
      <c r="D159" s="27" t="s">
        <v>14</v>
      </c>
      <c r="E159" s="28">
        <f>E59+E63+E87-E24</f>
        <v>-2</v>
      </c>
      <c r="F159" s="29">
        <v>0</v>
      </c>
      <c r="G159" s="29">
        <v>0</v>
      </c>
      <c r="H159" s="30">
        <f>E159+F159-G159</f>
        <v>-2</v>
      </c>
      <c r="I159" s="30">
        <v>2400090506</v>
      </c>
      <c r="J159" s="31">
        <f t="shared" ref="J159:J189" si="152">IFERROR(I159/H159,0)</f>
        <v>-1200045253</v>
      </c>
      <c r="K159" s="30">
        <v>1658239695</v>
      </c>
      <c r="L159" s="31">
        <f t="shared" ref="L159:L189" si="153">IFERROR(K159/H159,0)</f>
        <v>-829119847.5</v>
      </c>
      <c r="M159" s="30">
        <v>0</v>
      </c>
      <c r="N159" s="31">
        <f t="shared" ref="N159:N189" si="154">IFERROR(M159/H159,0)</f>
        <v>0</v>
      </c>
      <c r="O159" s="30">
        <v>0</v>
      </c>
      <c r="P159" s="31">
        <f t="shared" ref="P159:P189" si="155">IFERROR(O159/H159,0)</f>
        <v>0</v>
      </c>
      <c r="Q159" s="30">
        <f t="shared" ref="Q159:Q185" si="156">H159-I159</f>
        <v>-2400090508</v>
      </c>
      <c r="R159" s="31">
        <f t="shared" ref="R159:R188" si="157">IFERROR(Q159/H159,0)</f>
        <v>1200045254</v>
      </c>
    </row>
    <row r="160" spans="2:18" hidden="1" x14ac:dyDescent="0.25">
      <c r="B160" s="62"/>
      <c r="C160" s="62"/>
      <c r="D160" s="27" t="s">
        <v>15</v>
      </c>
      <c r="E160" s="28">
        <f>E60+E64-E25</f>
        <v>2</v>
      </c>
      <c r="F160" s="29">
        <v>0</v>
      </c>
      <c r="G160" s="29">
        <v>0</v>
      </c>
      <c r="H160" s="30">
        <f t="shared" ref="H160:H185" si="158">E160+F160-G160</f>
        <v>2</v>
      </c>
      <c r="I160" s="30">
        <v>15220289697</v>
      </c>
      <c r="J160" s="31">
        <f t="shared" si="152"/>
        <v>7610144848.5</v>
      </c>
      <c r="K160" s="30">
        <v>3028124791</v>
      </c>
      <c r="L160" s="31">
        <f t="shared" si="153"/>
        <v>1514062395.5</v>
      </c>
      <c r="M160" s="30">
        <v>0</v>
      </c>
      <c r="N160" s="31">
        <f t="shared" si="154"/>
        <v>0</v>
      </c>
      <c r="O160" s="30">
        <v>0</v>
      </c>
      <c r="P160" s="31">
        <f t="shared" si="155"/>
        <v>0</v>
      </c>
      <c r="Q160" s="30">
        <f t="shared" si="156"/>
        <v>-15220289695</v>
      </c>
      <c r="R160" s="31">
        <f t="shared" si="157"/>
        <v>-7610144847.5</v>
      </c>
    </row>
    <row r="161" spans="2:18" hidden="1" x14ac:dyDescent="0.25">
      <c r="B161" s="62"/>
      <c r="C161" s="62"/>
      <c r="D161" s="27" t="s">
        <v>18</v>
      </c>
      <c r="E161" s="28">
        <f>E65+E73+E77+E93+E101+E109+E125-E26</f>
        <v>0</v>
      </c>
      <c r="F161" s="29">
        <v>0</v>
      </c>
      <c r="G161" s="29">
        <v>0</v>
      </c>
      <c r="H161" s="30">
        <f t="shared" si="158"/>
        <v>0</v>
      </c>
      <c r="I161" s="30">
        <v>95432913503.559998</v>
      </c>
      <c r="J161" s="31">
        <f t="shared" si="152"/>
        <v>0</v>
      </c>
      <c r="K161" s="30">
        <v>28573510431.560001</v>
      </c>
      <c r="L161" s="31">
        <f t="shared" si="153"/>
        <v>0</v>
      </c>
      <c r="M161" s="30">
        <v>0</v>
      </c>
      <c r="N161" s="31">
        <f t="shared" si="154"/>
        <v>0</v>
      </c>
      <c r="O161" s="30">
        <v>0</v>
      </c>
      <c r="P161" s="31">
        <f t="shared" si="155"/>
        <v>0</v>
      </c>
      <c r="Q161" s="30">
        <f t="shared" si="156"/>
        <v>-95432913503.559998</v>
      </c>
      <c r="R161" s="31">
        <f t="shared" si="157"/>
        <v>0</v>
      </c>
    </row>
    <row r="162" spans="2:18" hidden="1" x14ac:dyDescent="0.25">
      <c r="B162" s="62"/>
      <c r="C162" s="62"/>
      <c r="D162" s="32" t="s">
        <v>16</v>
      </c>
      <c r="E162" s="33">
        <f>SUM(E159:E161)</f>
        <v>0</v>
      </c>
      <c r="F162" s="33">
        <v>0</v>
      </c>
      <c r="G162" s="33">
        <v>0</v>
      </c>
      <c r="H162" s="34">
        <f t="shared" si="158"/>
        <v>0</v>
      </c>
      <c r="I162" s="34">
        <f>SUM(I159:I161)</f>
        <v>113053293706.56</v>
      </c>
      <c r="J162" s="35">
        <f t="shared" si="152"/>
        <v>0</v>
      </c>
      <c r="K162" s="34">
        <f>SUM(K159:K161)</f>
        <v>33259874917.560001</v>
      </c>
      <c r="L162" s="35">
        <f t="shared" si="153"/>
        <v>0</v>
      </c>
      <c r="M162" s="34">
        <f>SUM(M159:M161)</f>
        <v>0</v>
      </c>
      <c r="N162" s="35">
        <f t="shared" si="154"/>
        <v>0</v>
      </c>
      <c r="O162" s="34">
        <f>SUM(O159:O161)</f>
        <v>0</v>
      </c>
      <c r="P162" s="35">
        <f t="shared" si="155"/>
        <v>0</v>
      </c>
      <c r="Q162" s="34">
        <f t="shared" si="156"/>
        <v>-113053293706.56</v>
      </c>
      <c r="R162" s="35">
        <f t="shared" si="157"/>
        <v>0</v>
      </c>
    </row>
    <row r="163" spans="2:18" hidden="1" x14ac:dyDescent="0.25">
      <c r="B163" s="62" t="s">
        <v>26</v>
      </c>
      <c r="C163" s="62"/>
      <c r="D163" s="27" t="s">
        <v>14</v>
      </c>
      <c r="E163" s="28">
        <f>E83-E28</f>
        <v>0</v>
      </c>
      <c r="F163" s="29">
        <v>0</v>
      </c>
      <c r="G163" s="29">
        <v>0</v>
      </c>
      <c r="H163" s="30">
        <f t="shared" si="158"/>
        <v>0</v>
      </c>
      <c r="I163" s="30" t="e">
        <v>#REF!</v>
      </c>
      <c r="J163" s="31">
        <f t="shared" si="152"/>
        <v>0</v>
      </c>
      <c r="K163" s="30" t="e">
        <v>#REF!</v>
      </c>
      <c r="L163" s="31">
        <f t="shared" si="153"/>
        <v>0</v>
      </c>
      <c r="M163" s="30" t="e">
        <v>#REF!</v>
      </c>
      <c r="N163" s="31">
        <f t="shared" si="154"/>
        <v>0</v>
      </c>
      <c r="O163" s="30" t="e">
        <v>#REF!</v>
      </c>
      <c r="P163" s="31">
        <f t="shared" si="155"/>
        <v>0</v>
      </c>
      <c r="Q163" s="30" t="e">
        <f t="shared" si="156"/>
        <v>#REF!</v>
      </c>
      <c r="R163" s="31">
        <f t="shared" si="157"/>
        <v>0</v>
      </c>
    </row>
    <row r="164" spans="2:18" hidden="1" x14ac:dyDescent="0.25">
      <c r="B164" s="62"/>
      <c r="C164" s="62"/>
      <c r="D164" s="27" t="s">
        <v>15</v>
      </c>
      <c r="E164" s="28">
        <f>E84-E29</f>
        <v>0</v>
      </c>
      <c r="F164" s="29">
        <v>0</v>
      </c>
      <c r="G164" s="29">
        <v>0</v>
      </c>
      <c r="H164" s="30">
        <f t="shared" si="158"/>
        <v>0</v>
      </c>
      <c r="I164" s="30" t="e">
        <v>#REF!</v>
      </c>
      <c r="J164" s="31">
        <f t="shared" si="152"/>
        <v>0</v>
      </c>
      <c r="K164" s="30" t="e">
        <v>#REF!</v>
      </c>
      <c r="L164" s="31">
        <f t="shared" si="153"/>
        <v>0</v>
      </c>
      <c r="M164" s="30" t="e">
        <v>#REF!</v>
      </c>
      <c r="N164" s="31">
        <f t="shared" si="154"/>
        <v>0</v>
      </c>
      <c r="O164" s="30" t="e">
        <v>#REF!</v>
      </c>
      <c r="P164" s="31">
        <f t="shared" si="155"/>
        <v>0</v>
      </c>
      <c r="Q164" s="30" t="e">
        <f t="shared" si="156"/>
        <v>#REF!</v>
      </c>
      <c r="R164" s="31">
        <f t="shared" si="157"/>
        <v>0</v>
      </c>
    </row>
    <row r="165" spans="2:18" hidden="1" x14ac:dyDescent="0.25">
      <c r="B165" s="62"/>
      <c r="C165" s="62"/>
      <c r="D165" s="32" t="s">
        <v>16</v>
      </c>
      <c r="E165" s="33">
        <f>SUM(E163:E164)</f>
        <v>0</v>
      </c>
      <c r="F165" s="33">
        <v>0</v>
      </c>
      <c r="G165" s="33">
        <v>0</v>
      </c>
      <c r="H165" s="34">
        <f t="shared" si="158"/>
        <v>0</v>
      </c>
      <c r="I165" s="34" t="e">
        <f>SUM(I163:I164)</f>
        <v>#REF!</v>
      </c>
      <c r="J165" s="35">
        <f t="shared" si="152"/>
        <v>0</v>
      </c>
      <c r="K165" s="34" t="e">
        <f>SUM(K163:K164)</f>
        <v>#REF!</v>
      </c>
      <c r="L165" s="35">
        <f t="shared" si="153"/>
        <v>0</v>
      </c>
      <c r="M165" s="34" t="e">
        <f>SUM(M163:M164)</f>
        <v>#REF!</v>
      </c>
      <c r="N165" s="35">
        <f t="shared" si="154"/>
        <v>0</v>
      </c>
      <c r="O165" s="34" t="e">
        <f>SUM(O163:O164)</f>
        <v>#REF!</v>
      </c>
      <c r="P165" s="35">
        <f t="shared" si="155"/>
        <v>0</v>
      </c>
      <c r="Q165" s="34" t="e">
        <f t="shared" si="156"/>
        <v>#REF!</v>
      </c>
      <c r="R165" s="35">
        <f t="shared" si="157"/>
        <v>0</v>
      </c>
    </row>
    <row r="166" spans="2:18" hidden="1" x14ac:dyDescent="0.25">
      <c r="B166" s="62" t="s">
        <v>27</v>
      </c>
      <c r="C166" s="62"/>
      <c r="D166" s="27" t="s">
        <v>14</v>
      </c>
      <c r="E166" s="28">
        <f>E91+E95+E99+E107+E123+E131+-E31</f>
        <v>0</v>
      </c>
      <c r="F166" s="29">
        <v>0</v>
      </c>
      <c r="G166" s="29">
        <v>0</v>
      </c>
      <c r="H166" s="30">
        <f t="shared" si="158"/>
        <v>0</v>
      </c>
      <c r="I166" s="30">
        <v>3114814578.9699998</v>
      </c>
      <c r="J166" s="31">
        <f t="shared" si="152"/>
        <v>0</v>
      </c>
      <c r="K166" s="30">
        <v>2688199007.9699998</v>
      </c>
      <c r="L166" s="31">
        <f t="shared" si="153"/>
        <v>0</v>
      </c>
      <c r="M166" s="30">
        <v>0</v>
      </c>
      <c r="N166" s="31">
        <f t="shared" si="154"/>
        <v>0</v>
      </c>
      <c r="O166" s="30">
        <v>0</v>
      </c>
      <c r="P166" s="31">
        <f t="shared" si="155"/>
        <v>0</v>
      </c>
      <c r="Q166" s="30">
        <f t="shared" si="156"/>
        <v>-3114814578.9699998</v>
      </c>
      <c r="R166" s="31">
        <f t="shared" si="157"/>
        <v>0</v>
      </c>
    </row>
    <row r="167" spans="2:18" hidden="1" x14ac:dyDescent="0.25">
      <c r="B167" s="62"/>
      <c r="C167" s="62"/>
      <c r="D167" s="27" t="s">
        <v>15</v>
      </c>
      <c r="E167" s="28">
        <f>E92+E96+E100+E108+E124+E112+E116+E132+-E32</f>
        <v>0</v>
      </c>
      <c r="F167" s="29">
        <v>0</v>
      </c>
      <c r="G167" s="29">
        <v>0</v>
      </c>
      <c r="H167" s="30">
        <f t="shared" si="158"/>
        <v>0</v>
      </c>
      <c r="I167" s="30">
        <v>1055516678</v>
      </c>
      <c r="J167" s="31">
        <f t="shared" si="152"/>
        <v>0</v>
      </c>
      <c r="K167" s="30">
        <v>802563202</v>
      </c>
      <c r="L167" s="31">
        <f t="shared" si="153"/>
        <v>0</v>
      </c>
      <c r="M167" s="30">
        <v>0</v>
      </c>
      <c r="N167" s="31">
        <f t="shared" si="154"/>
        <v>0</v>
      </c>
      <c r="O167" s="30">
        <v>0</v>
      </c>
      <c r="P167" s="31">
        <f t="shared" si="155"/>
        <v>0</v>
      </c>
      <c r="Q167" s="30">
        <f t="shared" si="156"/>
        <v>-1055516678</v>
      </c>
      <c r="R167" s="31">
        <f t="shared" si="157"/>
        <v>0</v>
      </c>
    </row>
    <row r="168" spans="2:18" hidden="1" x14ac:dyDescent="0.25">
      <c r="B168" s="62"/>
      <c r="C168" s="62"/>
      <c r="D168" s="32" t="s">
        <v>16</v>
      </c>
      <c r="E168" s="33">
        <f>SUM(E166:E167)</f>
        <v>0</v>
      </c>
      <c r="F168" s="33">
        <v>0</v>
      </c>
      <c r="G168" s="33">
        <v>0</v>
      </c>
      <c r="H168" s="34">
        <f t="shared" si="158"/>
        <v>0</v>
      </c>
      <c r="I168" s="34">
        <f>SUM(I166:I167)</f>
        <v>4170331256.9699998</v>
      </c>
      <c r="J168" s="35">
        <f t="shared" si="152"/>
        <v>0</v>
      </c>
      <c r="K168" s="34">
        <f>SUM(K166:K167)</f>
        <v>3490762209.9699998</v>
      </c>
      <c r="L168" s="35">
        <f t="shared" si="153"/>
        <v>0</v>
      </c>
      <c r="M168" s="34">
        <f>SUM(M166:M167)</f>
        <v>0</v>
      </c>
      <c r="N168" s="35">
        <f t="shared" si="154"/>
        <v>0</v>
      </c>
      <c r="O168" s="34">
        <f>SUM(O166:O167)</f>
        <v>0</v>
      </c>
      <c r="P168" s="35">
        <f t="shared" si="155"/>
        <v>0</v>
      </c>
      <c r="Q168" s="34">
        <f t="shared" si="156"/>
        <v>-4170331256.9699998</v>
      </c>
      <c r="R168" s="35">
        <f t="shared" si="157"/>
        <v>0</v>
      </c>
    </row>
    <row r="169" spans="2:18" hidden="1" x14ac:dyDescent="0.25">
      <c r="B169" s="62" t="s">
        <v>28</v>
      </c>
      <c r="C169" s="62"/>
      <c r="D169" s="27" t="s">
        <v>14</v>
      </c>
      <c r="E169" s="28">
        <f>E127-206818844-E34</f>
        <v>0</v>
      </c>
      <c r="F169" s="29">
        <v>0</v>
      </c>
      <c r="G169" s="29">
        <v>0</v>
      </c>
      <c r="H169" s="30">
        <f t="shared" si="158"/>
        <v>0</v>
      </c>
      <c r="I169" s="30">
        <v>286233739</v>
      </c>
      <c r="J169" s="31">
        <f t="shared" si="152"/>
        <v>0</v>
      </c>
      <c r="K169" s="30">
        <v>0</v>
      </c>
      <c r="L169" s="31">
        <f t="shared" si="153"/>
        <v>0</v>
      </c>
      <c r="M169" s="30">
        <v>0</v>
      </c>
      <c r="N169" s="31">
        <f t="shared" si="154"/>
        <v>0</v>
      </c>
      <c r="O169" s="30">
        <v>0</v>
      </c>
      <c r="P169" s="31">
        <f t="shared" si="155"/>
        <v>0</v>
      </c>
      <c r="Q169" s="30">
        <f t="shared" si="156"/>
        <v>-286233739</v>
      </c>
      <c r="R169" s="31">
        <f t="shared" si="157"/>
        <v>0</v>
      </c>
    </row>
    <row r="170" spans="2:18" hidden="1" x14ac:dyDescent="0.25">
      <c r="B170" s="62"/>
      <c r="C170" s="62"/>
      <c r="D170" s="27" t="s">
        <v>15</v>
      </c>
      <c r="E170" s="28">
        <f>E128-793530741</f>
        <v>0</v>
      </c>
      <c r="F170" s="29">
        <v>0</v>
      </c>
      <c r="G170" s="29">
        <v>0</v>
      </c>
      <c r="H170" s="30">
        <f t="shared" si="158"/>
        <v>0</v>
      </c>
      <c r="I170" s="30">
        <v>0</v>
      </c>
      <c r="J170" s="31">
        <f t="shared" si="152"/>
        <v>0</v>
      </c>
      <c r="K170" s="30">
        <v>0</v>
      </c>
      <c r="L170" s="31">
        <f t="shared" si="153"/>
        <v>0</v>
      </c>
      <c r="M170" s="30">
        <v>0</v>
      </c>
      <c r="N170" s="31">
        <f t="shared" si="154"/>
        <v>0</v>
      </c>
      <c r="O170" s="30">
        <v>0</v>
      </c>
      <c r="P170" s="31">
        <f t="shared" si="155"/>
        <v>0</v>
      </c>
      <c r="Q170" s="30">
        <f t="shared" si="156"/>
        <v>0</v>
      </c>
      <c r="R170" s="31">
        <f t="shared" si="157"/>
        <v>0</v>
      </c>
    </row>
    <row r="171" spans="2:18" hidden="1" x14ac:dyDescent="0.25">
      <c r="B171" s="62"/>
      <c r="C171" s="62"/>
      <c r="D171" s="32" t="s">
        <v>16</v>
      </c>
      <c r="E171" s="33">
        <f>SUM(E169:E170)</f>
        <v>0</v>
      </c>
      <c r="F171" s="33">
        <v>0</v>
      </c>
      <c r="G171" s="33">
        <v>0</v>
      </c>
      <c r="H171" s="34">
        <f t="shared" si="158"/>
        <v>0</v>
      </c>
      <c r="I171" s="34">
        <f>SUM(I169:I170)</f>
        <v>286233739</v>
      </c>
      <c r="J171" s="35">
        <f t="shared" si="152"/>
        <v>0</v>
      </c>
      <c r="K171" s="34">
        <f>SUM(K169:K170)</f>
        <v>0</v>
      </c>
      <c r="L171" s="35">
        <f t="shared" si="153"/>
        <v>0</v>
      </c>
      <c r="M171" s="34">
        <f>SUM(M169:M170)</f>
        <v>0</v>
      </c>
      <c r="N171" s="35">
        <f t="shared" si="154"/>
        <v>0</v>
      </c>
      <c r="O171" s="34">
        <f>SUM(O169:O170)</f>
        <v>0</v>
      </c>
      <c r="P171" s="35">
        <f t="shared" si="155"/>
        <v>0</v>
      </c>
      <c r="Q171" s="34">
        <f t="shared" si="156"/>
        <v>-286233739</v>
      </c>
      <c r="R171" s="35">
        <f t="shared" si="157"/>
        <v>0</v>
      </c>
    </row>
    <row r="172" spans="2:18" hidden="1" x14ac:dyDescent="0.25">
      <c r="B172" s="62" t="s">
        <v>29</v>
      </c>
      <c r="C172" s="62"/>
      <c r="D172" s="27" t="s">
        <v>14</v>
      </c>
      <c r="E172" s="28">
        <v>54006100</v>
      </c>
      <c r="F172" s="29">
        <v>0</v>
      </c>
      <c r="G172" s="29">
        <v>0</v>
      </c>
      <c r="H172" s="30">
        <f t="shared" si="158"/>
        <v>54006100</v>
      </c>
      <c r="I172" s="30">
        <v>35000000</v>
      </c>
      <c r="J172" s="31">
        <f t="shared" si="152"/>
        <v>0.64807493968273955</v>
      </c>
      <c r="K172" s="30">
        <v>0</v>
      </c>
      <c r="L172" s="31">
        <f t="shared" si="153"/>
        <v>0</v>
      </c>
      <c r="M172" s="30">
        <v>0</v>
      </c>
      <c r="N172" s="31">
        <f t="shared" si="154"/>
        <v>0</v>
      </c>
      <c r="O172" s="30">
        <v>0</v>
      </c>
      <c r="P172" s="31">
        <f t="shared" si="155"/>
        <v>0</v>
      </c>
      <c r="Q172" s="30">
        <f t="shared" si="156"/>
        <v>19006100</v>
      </c>
      <c r="R172" s="31">
        <f t="shared" si="157"/>
        <v>0.35192506031726045</v>
      </c>
    </row>
    <row r="173" spans="2:18" hidden="1" x14ac:dyDescent="0.25">
      <c r="B173" s="62"/>
      <c r="C173" s="62"/>
      <c r="D173" s="27" t="s">
        <v>15</v>
      </c>
      <c r="E173" s="28">
        <v>969041818</v>
      </c>
      <c r="F173" s="29">
        <v>0</v>
      </c>
      <c r="G173" s="29">
        <v>0</v>
      </c>
      <c r="H173" s="30">
        <f t="shared" si="158"/>
        <v>969041818</v>
      </c>
      <c r="I173" s="30">
        <v>865593393</v>
      </c>
      <c r="J173" s="31">
        <f t="shared" si="152"/>
        <v>0.89324668649129446</v>
      </c>
      <c r="K173" s="30">
        <v>810079893</v>
      </c>
      <c r="L173" s="31">
        <f t="shared" si="153"/>
        <v>0.83595968507522134</v>
      </c>
      <c r="M173" s="30">
        <v>0</v>
      </c>
      <c r="N173" s="31">
        <f t="shared" si="154"/>
        <v>0</v>
      </c>
      <c r="O173" s="30">
        <v>0</v>
      </c>
      <c r="P173" s="31">
        <f t="shared" si="155"/>
        <v>0</v>
      </c>
      <c r="Q173" s="30">
        <f t="shared" si="156"/>
        <v>103448425</v>
      </c>
      <c r="R173" s="31">
        <f t="shared" si="157"/>
        <v>0.10675331350870557</v>
      </c>
    </row>
    <row r="174" spans="2:18" hidden="1" x14ac:dyDescent="0.25">
      <c r="B174" s="62"/>
      <c r="C174" s="62"/>
      <c r="D174" s="32" t="s">
        <v>16</v>
      </c>
      <c r="E174" s="33">
        <f>SUM(E172:E173)</f>
        <v>1023047918</v>
      </c>
      <c r="F174" s="33">
        <v>0</v>
      </c>
      <c r="G174" s="33">
        <v>0</v>
      </c>
      <c r="H174" s="34">
        <f t="shared" si="158"/>
        <v>1023047918</v>
      </c>
      <c r="I174" s="34">
        <f>SUM(I172:I173)</f>
        <v>900593393</v>
      </c>
      <c r="J174" s="35">
        <f t="shared" si="152"/>
        <v>0.88030421366831813</v>
      </c>
      <c r="K174" s="34">
        <f>SUM(K172:K173)</f>
        <v>810079893</v>
      </c>
      <c r="L174" s="35">
        <f t="shared" si="153"/>
        <v>0.79182986324204607</v>
      </c>
      <c r="M174" s="34">
        <f>SUM(M172:M173)</f>
        <v>0</v>
      </c>
      <c r="N174" s="35">
        <f t="shared" si="154"/>
        <v>0</v>
      </c>
      <c r="O174" s="34">
        <f>SUM(O172:O173)</f>
        <v>0</v>
      </c>
      <c r="P174" s="35">
        <f t="shared" si="155"/>
        <v>0</v>
      </c>
      <c r="Q174" s="34">
        <f t="shared" si="156"/>
        <v>122454525</v>
      </c>
      <c r="R174" s="35">
        <f t="shared" si="157"/>
        <v>0.11969578633168187</v>
      </c>
    </row>
    <row r="175" spans="2:18" hidden="1" x14ac:dyDescent="0.25">
      <c r="B175" s="62" t="s">
        <v>30</v>
      </c>
      <c r="C175" s="62"/>
      <c r="D175" s="27" t="s">
        <v>14</v>
      </c>
      <c r="E175" s="28">
        <v>1170510266</v>
      </c>
      <c r="F175" s="29">
        <v>0</v>
      </c>
      <c r="G175" s="29">
        <v>0</v>
      </c>
      <c r="H175" s="30">
        <f t="shared" si="158"/>
        <v>1170510266</v>
      </c>
      <c r="I175" s="30" t="e">
        <v>#REF!</v>
      </c>
      <c r="J175" s="31">
        <f t="shared" si="152"/>
        <v>0</v>
      </c>
      <c r="K175" s="30" t="e">
        <v>#REF!</v>
      </c>
      <c r="L175" s="31">
        <f t="shared" si="153"/>
        <v>0</v>
      </c>
      <c r="M175" s="30" t="e">
        <v>#REF!</v>
      </c>
      <c r="N175" s="31">
        <f t="shared" si="154"/>
        <v>0</v>
      </c>
      <c r="O175" s="30" t="e">
        <v>#REF!</v>
      </c>
      <c r="P175" s="31">
        <f t="shared" si="155"/>
        <v>0</v>
      </c>
      <c r="Q175" s="30" t="e">
        <f t="shared" si="156"/>
        <v>#REF!</v>
      </c>
      <c r="R175" s="31">
        <f t="shared" si="157"/>
        <v>0</v>
      </c>
    </row>
    <row r="176" spans="2:18" hidden="1" x14ac:dyDescent="0.25">
      <c r="B176" s="62"/>
      <c r="C176" s="62"/>
      <c r="D176" s="27" t="s">
        <v>15</v>
      </c>
      <c r="E176" s="28">
        <v>11116476893</v>
      </c>
      <c r="F176" s="29">
        <v>0</v>
      </c>
      <c r="G176" s="29">
        <v>0</v>
      </c>
      <c r="H176" s="30">
        <f t="shared" si="158"/>
        <v>11116476893</v>
      </c>
      <c r="I176" s="30" t="e">
        <v>#REF!</v>
      </c>
      <c r="J176" s="31">
        <f t="shared" si="152"/>
        <v>0</v>
      </c>
      <c r="K176" s="30" t="e">
        <v>#REF!</v>
      </c>
      <c r="L176" s="31">
        <f t="shared" si="153"/>
        <v>0</v>
      </c>
      <c r="M176" s="30" t="e">
        <v>#REF!</v>
      </c>
      <c r="N176" s="31">
        <f t="shared" si="154"/>
        <v>0</v>
      </c>
      <c r="O176" s="30" t="e">
        <v>#REF!</v>
      </c>
      <c r="P176" s="31">
        <f t="shared" si="155"/>
        <v>0</v>
      </c>
      <c r="Q176" s="30" t="e">
        <f t="shared" si="156"/>
        <v>#REF!</v>
      </c>
      <c r="R176" s="31">
        <f t="shared" si="157"/>
        <v>0</v>
      </c>
    </row>
    <row r="177" spans="2:18" hidden="1" x14ac:dyDescent="0.25">
      <c r="B177" s="62"/>
      <c r="C177" s="62"/>
      <c r="D177" s="32" t="s">
        <v>16</v>
      </c>
      <c r="E177" s="33">
        <f>SUM(E175:E176)</f>
        <v>12286987159</v>
      </c>
      <c r="F177" s="33">
        <v>0</v>
      </c>
      <c r="G177" s="33">
        <v>0</v>
      </c>
      <c r="H177" s="34">
        <f t="shared" si="158"/>
        <v>12286987159</v>
      </c>
      <c r="I177" s="34" t="e">
        <f>SUM(I175:I176)</f>
        <v>#REF!</v>
      </c>
      <c r="J177" s="35">
        <f t="shared" si="152"/>
        <v>0</v>
      </c>
      <c r="K177" s="34" t="e">
        <f>SUM(K175:K176)</f>
        <v>#REF!</v>
      </c>
      <c r="L177" s="35">
        <f t="shared" si="153"/>
        <v>0</v>
      </c>
      <c r="M177" s="34" t="e">
        <f>SUM(M175:M176)</f>
        <v>#REF!</v>
      </c>
      <c r="N177" s="35">
        <f t="shared" si="154"/>
        <v>0</v>
      </c>
      <c r="O177" s="34" t="e">
        <f>SUM(O175:O176)</f>
        <v>#REF!</v>
      </c>
      <c r="P177" s="35">
        <f t="shared" si="155"/>
        <v>0</v>
      </c>
      <c r="Q177" s="34" t="e">
        <f t="shared" si="156"/>
        <v>#REF!</v>
      </c>
      <c r="R177" s="35">
        <f t="shared" si="157"/>
        <v>0</v>
      </c>
    </row>
    <row r="178" spans="2:18" hidden="1" x14ac:dyDescent="0.25">
      <c r="B178" s="62" t="s">
        <v>31</v>
      </c>
      <c r="C178" s="62"/>
      <c r="D178" s="27" t="s">
        <v>14</v>
      </c>
      <c r="E178" s="28">
        <v>1036559168</v>
      </c>
      <c r="F178" s="29">
        <v>0</v>
      </c>
      <c r="G178" s="29">
        <v>0</v>
      </c>
      <c r="H178" s="30">
        <f t="shared" si="158"/>
        <v>1036559168</v>
      </c>
      <c r="I178" s="30" t="e">
        <v>#REF!</v>
      </c>
      <c r="J178" s="31">
        <f t="shared" si="152"/>
        <v>0</v>
      </c>
      <c r="K178" s="30" t="e">
        <v>#REF!</v>
      </c>
      <c r="L178" s="31">
        <f t="shared" si="153"/>
        <v>0</v>
      </c>
      <c r="M178" s="30" t="e">
        <v>#REF!</v>
      </c>
      <c r="N178" s="31">
        <f t="shared" si="154"/>
        <v>0</v>
      </c>
      <c r="O178" s="30" t="e">
        <v>#REF!</v>
      </c>
      <c r="P178" s="31">
        <f t="shared" si="155"/>
        <v>0</v>
      </c>
      <c r="Q178" s="30" t="e">
        <f t="shared" si="156"/>
        <v>#REF!</v>
      </c>
      <c r="R178" s="31">
        <f t="shared" si="157"/>
        <v>0</v>
      </c>
    </row>
    <row r="179" spans="2:18" hidden="1" x14ac:dyDescent="0.25">
      <c r="B179" s="62"/>
      <c r="C179" s="62"/>
      <c r="D179" s="27" t="s">
        <v>15</v>
      </c>
      <c r="E179" s="28">
        <v>834778626</v>
      </c>
      <c r="F179" s="29">
        <v>0</v>
      </c>
      <c r="G179" s="29">
        <v>0</v>
      </c>
      <c r="H179" s="30">
        <f t="shared" si="158"/>
        <v>834778626</v>
      </c>
      <c r="I179" s="30" t="e">
        <v>#REF!</v>
      </c>
      <c r="J179" s="31">
        <f t="shared" si="152"/>
        <v>0</v>
      </c>
      <c r="K179" s="30" t="e">
        <v>#REF!</v>
      </c>
      <c r="L179" s="31">
        <f t="shared" si="153"/>
        <v>0</v>
      </c>
      <c r="M179" s="30" t="e">
        <v>#REF!</v>
      </c>
      <c r="N179" s="31">
        <f t="shared" si="154"/>
        <v>0</v>
      </c>
      <c r="O179" s="30" t="e">
        <v>#REF!</v>
      </c>
      <c r="P179" s="31">
        <f t="shared" si="155"/>
        <v>0</v>
      </c>
      <c r="Q179" s="30" t="e">
        <f t="shared" si="156"/>
        <v>#REF!</v>
      </c>
      <c r="R179" s="31">
        <f t="shared" si="157"/>
        <v>0</v>
      </c>
    </row>
    <row r="180" spans="2:18" hidden="1" x14ac:dyDescent="0.25">
      <c r="B180" s="62"/>
      <c r="C180" s="62"/>
      <c r="D180" s="32" t="s">
        <v>16</v>
      </c>
      <c r="E180" s="33">
        <f>SUM(E178:E179)</f>
        <v>1871337794</v>
      </c>
      <c r="F180" s="33">
        <v>0</v>
      </c>
      <c r="G180" s="33">
        <v>0</v>
      </c>
      <c r="H180" s="34">
        <f t="shared" si="158"/>
        <v>1871337794</v>
      </c>
      <c r="I180" s="34" t="e">
        <f>SUM(I178:I179)</f>
        <v>#REF!</v>
      </c>
      <c r="J180" s="35">
        <f t="shared" si="152"/>
        <v>0</v>
      </c>
      <c r="K180" s="34" t="e">
        <f>SUM(K178:K179)</f>
        <v>#REF!</v>
      </c>
      <c r="L180" s="35">
        <f t="shared" si="153"/>
        <v>0</v>
      </c>
      <c r="M180" s="34" t="e">
        <f>SUM(M178:M179)</f>
        <v>#REF!</v>
      </c>
      <c r="N180" s="35">
        <f t="shared" si="154"/>
        <v>0</v>
      </c>
      <c r="O180" s="34" t="e">
        <f>SUM(O178:O179)</f>
        <v>#REF!</v>
      </c>
      <c r="P180" s="35">
        <f t="shared" si="155"/>
        <v>0</v>
      </c>
      <c r="Q180" s="34" t="e">
        <f t="shared" si="156"/>
        <v>#REF!</v>
      </c>
      <c r="R180" s="35">
        <f t="shared" si="157"/>
        <v>0</v>
      </c>
    </row>
    <row r="181" spans="2:18" hidden="1" x14ac:dyDescent="0.25">
      <c r="B181" s="62" t="s">
        <v>32</v>
      </c>
      <c r="C181" s="62"/>
      <c r="D181" s="27" t="s">
        <v>14</v>
      </c>
      <c r="E181" s="28">
        <v>206818844</v>
      </c>
      <c r="F181" s="29">
        <v>0</v>
      </c>
      <c r="G181" s="29">
        <v>0</v>
      </c>
      <c r="H181" s="30">
        <f t="shared" si="158"/>
        <v>206818844</v>
      </c>
      <c r="I181" s="30">
        <v>404777044</v>
      </c>
      <c r="J181" s="31">
        <f t="shared" si="152"/>
        <v>1.957157462885732</v>
      </c>
      <c r="K181" s="30">
        <v>194934168</v>
      </c>
      <c r="L181" s="31">
        <f t="shared" si="153"/>
        <v>0.94253581651389562</v>
      </c>
      <c r="M181" s="30">
        <v>0</v>
      </c>
      <c r="N181" s="31">
        <f t="shared" si="154"/>
        <v>0</v>
      </c>
      <c r="O181" s="30">
        <v>0</v>
      </c>
      <c r="P181" s="31">
        <f t="shared" si="155"/>
        <v>0</v>
      </c>
      <c r="Q181" s="30">
        <f t="shared" si="156"/>
        <v>-197958200</v>
      </c>
      <c r="R181" s="31">
        <f t="shared" si="157"/>
        <v>-0.957157462885732</v>
      </c>
    </row>
    <row r="182" spans="2:18" hidden="1" x14ac:dyDescent="0.25">
      <c r="B182" s="62"/>
      <c r="C182" s="62"/>
      <c r="D182" s="32" t="s">
        <v>16</v>
      </c>
      <c r="E182" s="33">
        <f>E181</f>
        <v>206818844</v>
      </c>
      <c r="F182" s="33">
        <v>0</v>
      </c>
      <c r="G182" s="33">
        <v>0</v>
      </c>
      <c r="H182" s="34">
        <f t="shared" si="158"/>
        <v>206818844</v>
      </c>
      <c r="I182" s="34">
        <f>I181</f>
        <v>404777044</v>
      </c>
      <c r="J182" s="35">
        <f t="shared" si="152"/>
        <v>1.957157462885732</v>
      </c>
      <c r="K182" s="34">
        <f>K181</f>
        <v>194934168</v>
      </c>
      <c r="L182" s="35">
        <f t="shared" si="153"/>
        <v>0.94253581651389562</v>
      </c>
      <c r="M182" s="34">
        <f>M181</f>
        <v>0</v>
      </c>
      <c r="N182" s="35">
        <f t="shared" si="154"/>
        <v>0</v>
      </c>
      <c r="O182" s="34">
        <f>O181</f>
        <v>0</v>
      </c>
      <c r="P182" s="35">
        <f t="shared" si="155"/>
        <v>0</v>
      </c>
      <c r="Q182" s="34">
        <f t="shared" si="156"/>
        <v>-197958200</v>
      </c>
      <c r="R182" s="35">
        <f t="shared" si="157"/>
        <v>-0.957157462885732</v>
      </c>
    </row>
    <row r="183" spans="2:18" hidden="1" x14ac:dyDescent="0.25">
      <c r="B183" s="62" t="s">
        <v>33</v>
      </c>
      <c r="C183" s="62"/>
      <c r="D183" s="27" t="s">
        <v>14</v>
      </c>
      <c r="E183" s="28">
        <v>3839249599</v>
      </c>
      <c r="F183" s="29">
        <v>0</v>
      </c>
      <c r="G183" s="29">
        <v>0</v>
      </c>
      <c r="H183" s="30">
        <f t="shared" si="158"/>
        <v>3839249599</v>
      </c>
      <c r="I183" s="30" t="e">
        <v>#REF!</v>
      </c>
      <c r="J183" s="31">
        <f t="shared" si="152"/>
        <v>0</v>
      </c>
      <c r="K183" s="30" t="e">
        <v>#REF!</v>
      </c>
      <c r="L183" s="31">
        <f t="shared" si="153"/>
        <v>0</v>
      </c>
      <c r="M183" s="30" t="e">
        <v>#REF!</v>
      </c>
      <c r="N183" s="31">
        <f t="shared" si="154"/>
        <v>0</v>
      </c>
      <c r="O183" s="30" t="e">
        <v>#REF!</v>
      </c>
      <c r="P183" s="31">
        <f t="shared" si="155"/>
        <v>0</v>
      </c>
      <c r="Q183" s="30" t="e">
        <f t="shared" si="156"/>
        <v>#REF!</v>
      </c>
      <c r="R183" s="31">
        <f t="shared" si="157"/>
        <v>0</v>
      </c>
    </row>
    <row r="184" spans="2:18" hidden="1" x14ac:dyDescent="0.25">
      <c r="B184" s="62"/>
      <c r="C184" s="62"/>
      <c r="D184" s="27" t="s">
        <v>15</v>
      </c>
      <c r="E184" s="28">
        <v>5990764260</v>
      </c>
      <c r="F184" s="29">
        <v>0</v>
      </c>
      <c r="G184" s="29">
        <v>0</v>
      </c>
      <c r="H184" s="30">
        <f t="shared" si="158"/>
        <v>5990764260</v>
      </c>
      <c r="I184" s="30" t="e">
        <v>#REF!</v>
      </c>
      <c r="J184" s="31">
        <f t="shared" si="152"/>
        <v>0</v>
      </c>
      <c r="K184" s="30" t="e">
        <v>#REF!</v>
      </c>
      <c r="L184" s="31">
        <f t="shared" si="153"/>
        <v>0</v>
      </c>
      <c r="M184" s="30" t="e">
        <v>#REF!</v>
      </c>
      <c r="N184" s="31">
        <f t="shared" si="154"/>
        <v>0</v>
      </c>
      <c r="O184" s="30" t="e">
        <v>#REF!</v>
      </c>
      <c r="P184" s="31">
        <f t="shared" si="155"/>
        <v>0</v>
      </c>
      <c r="Q184" s="30" t="e">
        <f t="shared" si="156"/>
        <v>#REF!</v>
      </c>
      <c r="R184" s="31">
        <f t="shared" si="157"/>
        <v>0</v>
      </c>
    </row>
    <row r="185" spans="2:18" hidden="1" x14ac:dyDescent="0.25">
      <c r="B185" s="62"/>
      <c r="C185" s="62"/>
      <c r="D185" s="32" t="s">
        <v>16</v>
      </c>
      <c r="E185" s="33">
        <f>SUM(E183:E184)</f>
        <v>9830013859</v>
      </c>
      <c r="F185" s="33">
        <v>0</v>
      </c>
      <c r="G185" s="33">
        <v>0</v>
      </c>
      <c r="H185" s="34">
        <f t="shared" si="158"/>
        <v>9830013859</v>
      </c>
      <c r="I185" s="34" t="e">
        <f>SUM(I183:I184)</f>
        <v>#REF!</v>
      </c>
      <c r="J185" s="35">
        <f t="shared" si="152"/>
        <v>0</v>
      </c>
      <c r="K185" s="34" t="e">
        <f>SUM(K183:K184)</f>
        <v>#REF!</v>
      </c>
      <c r="L185" s="35">
        <f t="shared" si="153"/>
        <v>0</v>
      </c>
      <c r="M185" s="34" t="e">
        <f>SUM(M183:M184)</f>
        <v>#REF!</v>
      </c>
      <c r="N185" s="35">
        <f t="shared" si="154"/>
        <v>0</v>
      </c>
      <c r="O185" s="34" t="e">
        <f>SUM(O183:O184)</f>
        <v>#REF!</v>
      </c>
      <c r="P185" s="35">
        <f t="shared" si="155"/>
        <v>0</v>
      </c>
      <c r="Q185" s="34" t="e">
        <f t="shared" si="156"/>
        <v>#REF!</v>
      </c>
      <c r="R185" s="35">
        <f t="shared" si="157"/>
        <v>0</v>
      </c>
    </row>
    <row r="186" spans="2:18" hidden="1" x14ac:dyDescent="0.25">
      <c r="B186" s="36"/>
      <c r="C186" s="63" t="s">
        <v>34</v>
      </c>
      <c r="D186" s="29" t="s">
        <v>14</v>
      </c>
      <c r="E186" s="30">
        <f>SUMIF($D$24:$D$50,$D186,E$24:E$50)</f>
        <v>20322395945</v>
      </c>
      <c r="F186" s="30">
        <f t="shared" ref="F186:Q189" si="159">SUMIF($D$24:$D$50,$D186,F$24:F$50)</f>
        <v>0</v>
      </c>
      <c r="G186" s="30">
        <f t="shared" si="159"/>
        <v>0</v>
      </c>
      <c r="H186" s="30">
        <f t="shared" si="159"/>
        <v>20322395945</v>
      </c>
      <c r="I186" s="30" t="e">
        <f t="shared" si="159"/>
        <v>#REF!</v>
      </c>
      <c r="J186" s="31">
        <f t="shared" si="152"/>
        <v>0</v>
      </c>
      <c r="K186" s="30" t="e">
        <f t="shared" si="159"/>
        <v>#REF!</v>
      </c>
      <c r="L186" s="31">
        <f t="shared" si="153"/>
        <v>0</v>
      </c>
      <c r="M186" s="30" t="e">
        <f t="shared" si="159"/>
        <v>#REF!</v>
      </c>
      <c r="N186" s="31">
        <f t="shared" si="154"/>
        <v>0</v>
      </c>
      <c r="O186" s="30" t="e">
        <f t="shared" si="159"/>
        <v>#REF!</v>
      </c>
      <c r="P186" s="31">
        <f t="shared" si="155"/>
        <v>0</v>
      </c>
      <c r="Q186" s="30" t="e">
        <f t="shared" si="159"/>
        <v>#REF!</v>
      </c>
      <c r="R186" s="31">
        <f t="shared" si="157"/>
        <v>0</v>
      </c>
    </row>
    <row r="187" spans="2:18" hidden="1" x14ac:dyDescent="0.25">
      <c r="B187" s="36"/>
      <c r="C187" s="64"/>
      <c r="D187" s="29" t="s">
        <v>15</v>
      </c>
      <c r="E187" s="30">
        <f>SUMIF($D$24:$D$50,$D187,E$24:E$50)</f>
        <v>55295438877</v>
      </c>
      <c r="F187" s="30">
        <f t="shared" si="159"/>
        <v>0</v>
      </c>
      <c r="G187" s="30">
        <f t="shared" si="159"/>
        <v>0</v>
      </c>
      <c r="H187" s="30">
        <f t="shared" si="159"/>
        <v>55295438877</v>
      </c>
      <c r="I187" s="30" t="e">
        <f t="shared" si="159"/>
        <v>#REF!</v>
      </c>
      <c r="J187" s="31">
        <f t="shared" si="152"/>
        <v>0</v>
      </c>
      <c r="K187" s="30" t="e">
        <f>SUMIF($D$24:$D$50,$D187,K$24:K$50)</f>
        <v>#REF!</v>
      </c>
      <c r="L187" s="31">
        <f t="shared" si="153"/>
        <v>0</v>
      </c>
      <c r="M187" s="30" t="e">
        <f>SUMIF($D$24:$D$50,$D187,M$24:M$50)</f>
        <v>#REF!</v>
      </c>
      <c r="N187" s="31">
        <f t="shared" si="154"/>
        <v>0</v>
      </c>
      <c r="O187" s="30" t="e">
        <f>SUMIF($D$24:$D$50,$D187,O$24:O$50)</f>
        <v>#REF!</v>
      </c>
      <c r="P187" s="31">
        <f t="shared" si="155"/>
        <v>0</v>
      </c>
      <c r="Q187" s="30" t="e">
        <f>SUMIF($D$24:$D$50,$D187,Q$24:Q$50)</f>
        <v>#REF!</v>
      </c>
      <c r="R187" s="31">
        <f t="shared" si="157"/>
        <v>0</v>
      </c>
    </row>
    <row r="188" spans="2:18" hidden="1" x14ac:dyDescent="0.25">
      <c r="B188" s="36"/>
      <c r="C188" s="64"/>
      <c r="D188" s="29" t="s">
        <v>65</v>
      </c>
      <c r="E188" s="30">
        <f>SUMIF($D$24:$D$50,$D188,E$24:E$50)</f>
        <v>134445997196</v>
      </c>
      <c r="F188" s="30">
        <f t="shared" si="159"/>
        <v>0</v>
      </c>
      <c r="G188" s="30">
        <f t="shared" si="159"/>
        <v>0</v>
      </c>
      <c r="H188" s="30">
        <f t="shared" si="159"/>
        <v>134445997196</v>
      </c>
      <c r="I188" s="30">
        <f t="shared" si="159"/>
        <v>95432913503.559998</v>
      </c>
      <c r="J188" s="31">
        <f t="shared" si="152"/>
        <v>0.70982339001461392</v>
      </c>
      <c r="K188" s="30">
        <f>SUMIF($D$24:$D$50,$D188,K$24:K$50)</f>
        <v>28573510431.560001</v>
      </c>
      <c r="L188" s="31">
        <f t="shared" si="153"/>
        <v>0.21252778831269001</v>
      </c>
      <c r="M188" s="30">
        <f>SUMIF($D$24:$D$50,$D188,M$24:M$50)</f>
        <v>0</v>
      </c>
      <c r="N188" s="31">
        <f t="shared" si="154"/>
        <v>0</v>
      </c>
      <c r="O188" s="30">
        <f>SUMIF($D$24:$D$50,$D188,O$24:O$50)</f>
        <v>0</v>
      </c>
      <c r="P188" s="31">
        <f t="shared" si="155"/>
        <v>0</v>
      </c>
      <c r="Q188" s="30">
        <f>SUMIF($D$24:$D$50,$D188,Q$24:Q$50)</f>
        <v>39013083692.440002</v>
      </c>
      <c r="R188" s="31">
        <f t="shared" si="157"/>
        <v>0.29017660998538608</v>
      </c>
    </row>
    <row r="189" spans="2:18" hidden="1" x14ac:dyDescent="0.25">
      <c r="C189" s="65"/>
      <c r="D189" s="32" t="s">
        <v>16</v>
      </c>
      <c r="E189" s="34">
        <f>SUMIF($D$24:$D$50,$D189,E$24:E$50)</f>
        <v>210063832018</v>
      </c>
      <c r="F189" s="34">
        <f t="shared" si="159"/>
        <v>0</v>
      </c>
      <c r="G189" s="34">
        <f t="shared" si="159"/>
        <v>0</v>
      </c>
      <c r="H189" s="34">
        <f t="shared" si="159"/>
        <v>210063832018</v>
      </c>
      <c r="I189" s="34" t="e">
        <f t="shared" si="159"/>
        <v>#REF!</v>
      </c>
      <c r="J189" s="37">
        <f t="shared" si="152"/>
        <v>0</v>
      </c>
      <c r="K189" s="34" t="e">
        <f>SUMIF($D$24:$D$50,$D189,K$24:K$50)</f>
        <v>#REF!</v>
      </c>
      <c r="L189" s="37">
        <f t="shared" si="153"/>
        <v>0</v>
      </c>
      <c r="M189" s="34" t="e">
        <f>SUMIF($D$24:$D$50,$D189,M$24:M$50)</f>
        <v>#REF!</v>
      </c>
      <c r="N189" s="37">
        <f t="shared" si="154"/>
        <v>0</v>
      </c>
      <c r="O189" s="34" t="e">
        <f>SUMIF($D$24:$D$50,$D189,O$24:O$50)</f>
        <v>#REF!</v>
      </c>
      <c r="P189" s="37">
        <f t="shared" si="155"/>
        <v>0</v>
      </c>
      <c r="Q189" s="34" t="e">
        <f>SUMIF($D$24:$D$50,$D189,Q$24:Q$50)</f>
        <v>#REF!</v>
      </c>
      <c r="R189" s="37">
        <f>IFERROR(Q189/H189,0)</f>
        <v>0</v>
      </c>
    </row>
  </sheetData>
  <mergeCells count="59">
    <mergeCell ref="B40:C42"/>
    <mergeCell ref="B7:B19"/>
    <mergeCell ref="C7:C9"/>
    <mergeCell ref="C10:C14"/>
    <mergeCell ref="C15:C19"/>
    <mergeCell ref="B21:G21"/>
    <mergeCell ref="B23:C23"/>
    <mergeCell ref="B24:C27"/>
    <mergeCell ref="B28:C30"/>
    <mergeCell ref="B31:C33"/>
    <mergeCell ref="B34:C36"/>
    <mergeCell ref="B37:C39"/>
    <mergeCell ref="B83:B86"/>
    <mergeCell ref="C83:C86"/>
    <mergeCell ref="B43:C45"/>
    <mergeCell ref="B46:C47"/>
    <mergeCell ref="B48:C50"/>
    <mergeCell ref="C51:C54"/>
    <mergeCell ref="B56:G56"/>
    <mergeCell ref="B59:B66"/>
    <mergeCell ref="C59:C62"/>
    <mergeCell ref="C63:C66"/>
    <mergeCell ref="B67:B82"/>
    <mergeCell ref="C67:C70"/>
    <mergeCell ref="C71:C74"/>
    <mergeCell ref="C75:C78"/>
    <mergeCell ref="C79:C82"/>
    <mergeCell ref="B87:B90"/>
    <mergeCell ref="C87:C90"/>
    <mergeCell ref="B91:B102"/>
    <mergeCell ref="C91:C94"/>
    <mergeCell ref="C95:C98"/>
    <mergeCell ref="C99:C102"/>
    <mergeCell ref="B103:B122"/>
    <mergeCell ref="C103:C106"/>
    <mergeCell ref="C107:C110"/>
    <mergeCell ref="C111:C114"/>
    <mergeCell ref="C115:C118"/>
    <mergeCell ref="C119:C122"/>
    <mergeCell ref="B163:C165"/>
    <mergeCell ref="B123:B134"/>
    <mergeCell ref="C123:C126"/>
    <mergeCell ref="C127:C130"/>
    <mergeCell ref="C131:C134"/>
    <mergeCell ref="B135:B138"/>
    <mergeCell ref="C135:C138"/>
    <mergeCell ref="C139:C142"/>
    <mergeCell ref="C143:C146"/>
    <mergeCell ref="B156:G156"/>
    <mergeCell ref="B158:C158"/>
    <mergeCell ref="B159:C162"/>
    <mergeCell ref="B183:C185"/>
    <mergeCell ref="C186:C189"/>
    <mergeCell ref="B166:C168"/>
    <mergeCell ref="B169:C171"/>
    <mergeCell ref="B172:C174"/>
    <mergeCell ref="B175:C177"/>
    <mergeCell ref="B178:C180"/>
    <mergeCell ref="B181:C18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Fernando Gallego Moreno</dc:creator>
  <cp:lastModifiedBy>Daniel Fernando Gallego Moreno</cp:lastModifiedBy>
  <dcterms:created xsi:type="dcterms:W3CDTF">2022-03-03T01:42:30Z</dcterms:created>
  <dcterms:modified xsi:type="dcterms:W3CDTF">2022-04-12T15:16:48Z</dcterms:modified>
</cp:coreProperties>
</file>