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Ignacio Landazuri\A PLANEACION\PPTO GASTOS\Ejecuciones 2020\Nivel Decreto\"/>
    </mc:Choice>
  </mc:AlternateContent>
  <bookViews>
    <workbookView xWindow="0" yWindow="0" windowWidth="25200" windowHeight="11385" activeTab="2"/>
  </bookViews>
  <sheets>
    <sheet name="archivo" sheetId="1" r:id="rId1"/>
    <sheet name="Ejecucion" sheetId="2" state="hidden" r:id="rId2"/>
    <sheet name="Ejec" sheetId="3" r:id="rId3"/>
    <sheet name="Ingresos" sheetId="4" r:id="rId4"/>
  </sheets>
  <externalReferences>
    <externalReference r:id="rId5"/>
  </externalReferences>
  <definedNames>
    <definedName name="_xlnm._FilterDatabase" localSheetId="0" hidden="1">archivo!$A$4:$AB$41</definedName>
    <definedName name="_xlnm.Print_Area" localSheetId="2">Ejec!$A$5:$T$57</definedName>
    <definedName name="_xlnm.Print_Area" localSheetId="1">Ejecucion!$A$1:$S$61</definedName>
    <definedName name="_xlnm.Print_Titles" localSheetId="2">Ejec!$1:$4</definedName>
  </definedNames>
  <calcPr calcId="152511"/>
</workbook>
</file>

<file path=xl/calcChain.xml><?xml version="1.0" encoding="utf-8"?>
<calcChain xmlns="http://schemas.openxmlformats.org/spreadsheetml/2006/main">
  <c r="O30" i="4" l="1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B402" i="4"/>
  <c r="P400" i="4"/>
  <c r="P399" i="4"/>
  <c r="P398" i="4"/>
  <c r="P397" i="4"/>
  <c r="P396" i="4"/>
  <c r="P395" i="4"/>
  <c r="P394" i="4"/>
  <c r="P393" i="4"/>
  <c r="P392" i="4"/>
  <c r="P391" i="4"/>
  <c r="P390" i="4"/>
  <c r="P389" i="4"/>
  <c r="P388" i="4"/>
  <c r="P387" i="4"/>
  <c r="P386" i="4"/>
  <c r="P385" i="4"/>
  <c r="P384" i="4"/>
  <c r="P383" i="4"/>
  <c r="P382" i="4"/>
  <c r="P381" i="4"/>
  <c r="P380" i="4"/>
  <c r="P379" i="4"/>
  <c r="P378" i="4"/>
  <c r="T104" i="3" l="1"/>
  <c r="S104" i="3"/>
  <c r="R104" i="3"/>
  <c r="Q104" i="3"/>
  <c r="P104" i="3"/>
  <c r="O104" i="3"/>
  <c r="N104" i="3"/>
  <c r="M104" i="3"/>
  <c r="L104" i="3"/>
  <c r="K104" i="3"/>
  <c r="J102" i="3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B373" i="4"/>
  <c r="P371" i="4"/>
  <c r="P370" i="4"/>
  <c r="P369" i="4"/>
  <c r="P368" i="4"/>
  <c r="P367" i="4"/>
  <c r="P366" i="4"/>
  <c r="P365" i="4"/>
  <c r="P364" i="4"/>
  <c r="P363" i="4"/>
  <c r="P362" i="4"/>
  <c r="P361" i="4"/>
  <c r="P360" i="4"/>
  <c r="P359" i="4"/>
  <c r="P358" i="4"/>
  <c r="P357" i="4"/>
  <c r="P356" i="4"/>
  <c r="P355" i="4"/>
  <c r="P354" i="4"/>
  <c r="P353" i="4"/>
  <c r="P352" i="4"/>
  <c r="P351" i="4"/>
  <c r="P350" i="4"/>
  <c r="P349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B342" i="4"/>
  <c r="P340" i="4"/>
  <c r="P339" i="4"/>
  <c r="P338" i="4"/>
  <c r="P337" i="4"/>
  <c r="P336" i="4"/>
  <c r="P335" i="4"/>
  <c r="P334" i="4"/>
  <c r="P333" i="4"/>
  <c r="P332" i="4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P311" i="4" s="1"/>
  <c r="C311" i="4"/>
  <c r="B311" i="4"/>
  <c r="P309" i="4"/>
  <c r="P308" i="4"/>
  <c r="P307" i="4"/>
  <c r="P306" i="4"/>
  <c r="P305" i="4"/>
  <c r="P304" i="4"/>
  <c r="P303" i="4"/>
  <c r="P302" i="4"/>
  <c r="P301" i="4"/>
  <c r="P300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B280" i="4"/>
  <c r="P280" i="4" s="1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57" i="4"/>
  <c r="P256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B249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226" i="4"/>
  <c r="P225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B218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P187" i="4" s="1"/>
  <c r="C187" i="4"/>
  <c r="B187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32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P123" i="4"/>
  <c r="P122" i="4"/>
  <c r="P121" i="4"/>
  <c r="P120" i="4"/>
  <c r="P27" i="4" s="1"/>
  <c r="P119" i="4"/>
  <c r="P118" i="4"/>
  <c r="P117" i="4"/>
  <c r="P116" i="4"/>
  <c r="P23" i="4" s="1"/>
  <c r="P115" i="4"/>
  <c r="P114" i="4"/>
  <c r="P113" i="4"/>
  <c r="P112" i="4"/>
  <c r="P19" i="4" s="1"/>
  <c r="P111" i="4"/>
  <c r="P110" i="4"/>
  <c r="P109" i="4"/>
  <c r="P108" i="4"/>
  <c r="P15" i="4" s="1"/>
  <c r="P107" i="4"/>
  <c r="P106" i="4"/>
  <c r="P105" i="4"/>
  <c r="P104" i="4"/>
  <c r="P11" i="4" s="1"/>
  <c r="P103" i="4"/>
  <c r="P102" i="4"/>
  <c r="P101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P94" i="4" s="1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O32" i="4"/>
  <c r="M32" i="4"/>
  <c r="L32" i="4"/>
  <c r="K32" i="4"/>
  <c r="J32" i="4"/>
  <c r="I32" i="4"/>
  <c r="H32" i="4"/>
  <c r="G32" i="4"/>
  <c r="F32" i="4"/>
  <c r="E32" i="4"/>
  <c r="D32" i="4"/>
  <c r="C32" i="4"/>
  <c r="B32" i="4"/>
  <c r="N32" i="4"/>
  <c r="H103" i="3"/>
  <c r="H102" i="3"/>
  <c r="H104" i="3" s="1"/>
  <c r="P373" i="4" l="1"/>
  <c r="P342" i="4"/>
  <c r="P249" i="4"/>
  <c r="P8" i="4"/>
  <c r="P16" i="4"/>
  <c r="P24" i="4"/>
  <c r="P28" i="4"/>
  <c r="P12" i="4"/>
  <c r="P20" i="4"/>
  <c r="P218" i="4"/>
  <c r="P9" i="4"/>
  <c r="P17" i="4"/>
  <c r="P21" i="4"/>
  <c r="P29" i="4"/>
  <c r="P13" i="4"/>
  <c r="P25" i="4"/>
  <c r="P156" i="4"/>
  <c r="P10" i="4"/>
  <c r="P14" i="4"/>
  <c r="P18" i="4"/>
  <c r="P22" i="4"/>
  <c r="P26" i="4"/>
  <c r="P30" i="4"/>
  <c r="P125" i="4"/>
  <c r="U102" i="3"/>
  <c r="P63" i="4"/>
  <c r="I102" i="3" s="1"/>
  <c r="I104" i="3" s="1"/>
  <c r="P32" i="4"/>
  <c r="J51" i="3"/>
  <c r="J50" i="3"/>
  <c r="J48" i="3"/>
  <c r="J47" i="3"/>
  <c r="J46" i="3"/>
  <c r="J45" i="3"/>
  <c r="J44" i="3"/>
  <c r="J42" i="3"/>
  <c r="J41" i="3"/>
  <c r="J39" i="3"/>
  <c r="J38" i="3"/>
  <c r="J55" i="3" s="1"/>
  <c r="J37" i="3"/>
  <c r="J54" i="3" s="1"/>
  <c r="J36" i="3"/>
  <c r="J34" i="3"/>
  <c r="J33" i="3"/>
  <c r="J31" i="3"/>
  <c r="J30" i="3"/>
  <c r="J29" i="3"/>
  <c r="J28" i="3"/>
  <c r="J24" i="3"/>
  <c r="J23" i="3"/>
  <c r="J22" i="3"/>
  <c r="J20" i="3"/>
  <c r="J19" i="3"/>
  <c r="J18" i="3"/>
  <c r="J16" i="3"/>
  <c r="J15" i="3"/>
  <c r="J13" i="3"/>
  <c r="J12" i="3"/>
  <c r="J11" i="3"/>
  <c r="H51" i="3"/>
  <c r="H50" i="3"/>
  <c r="H48" i="3"/>
  <c r="H47" i="3"/>
  <c r="H46" i="3"/>
  <c r="H45" i="3"/>
  <c r="H44" i="3"/>
  <c r="H42" i="3"/>
  <c r="H41" i="3"/>
  <c r="H39" i="3"/>
  <c r="H38" i="3"/>
  <c r="H37" i="3"/>
  <c r="H36" i="3"/>
  <c r="H34" i="3"/>
  <c r="H33" i="3"/>
  <c r="H31" i="3"/>
  <c r="H30" i="3"/>
  <c r="H29" i="3"/>
  <c r="H28" i="3"/>
  <c r="H24" i="3"/>
  <c r="H23" i="3"/>
  <c r="H22" i="3"/>
  <c r="H20" i="3"/>
  <c r="H19" i="3"/>
  <c r="H18" i="3"/>
  <c r="H16" i="3"/>
  <c r="H15" i="3"/>
  <c r="H13" i="3"/>
  <c r="H12" i="3"/>
  <c r="H11" i="3"/>
  <c r="J49" i="3" l="1"/>
  <c r="J32" i="3"/>
  <c r="J14" i="3"/>
  <c r="J27" i="3"/>
  <c r="J53" i="3"/>
  <c r="J56" i="3"/>
  <c r="J43" i="3"/>
  <c r="J10" i="3"/>
  <c r="J17" i="3"/>
  <c r="J21" i="3"/>
  <c r="J35" i="3"/>
  <c r="J40" i="3"/>
  <c r="H17" i="3"/>
  <c r="H35" i="3"/>
  <c r="H40" i="3"/>
  <c r="H14" i="3"/>
  <c r="H32" i="3"/>
  <c r="H43" i="3"/>
  <c r="H27" i="3"/>
  <c r="H10" i="3"/>
  <c r="H21" i="3"/>
  <c r="H49" i="3"/>
  <c r="J8" i="3" l="1"/>
  <c r="J57" i="3"/>
  <c r="J25" i="3"/>
  <c r="H25" i="3"/>
  <c r="H8" i="3"/>
  <c r="J6" i="3" l="1"/>
  <c r="H6" i="3"/>
  <c r="S51" i="3" l="1"/>
  <c r="S50" i="3"/>
  <c r="S48" i="3"/>
  <c r="S47" i="3"/>
  <c r="S46" i="3"/>
  <c r="S45" i="3"/>
  <c r="S44" i="3"/>
  <c r="S42" i="3"/>
  <c r="S41" i="3"/>
  <c r="S39" i="3"/>
  <c r="S38" i="3"/>
  <c r="S37" i="3"/>
  <c r="S54" i="3" s="1"/>
  <c r="S36" i="3"/>
  <c r="S34" i="3"/>
  <c r="S33" i="3"/>
  <c r="S31" i="3"/>
  <c r="S30" i="3"/>
  <c r="S29" i="3"/>
  <c r="S28" i="3"/>
  <c r="S24" i="3"/>
  <c r="S23" i="3"/>
  <c r="S22" i="3"/>
  <c r="S20" i="3"/>
  <c r="S19" i="3"/>
  <c r="S18" i="3"/>
  <c r="S16" i="3"/>
  <c r="S15" i="3"/>
  <c r="S13" i="3"/>
  <c r="S12" i="3"/>
  <c r="S11" i="3"/>
  <c r="Q51" i="3"/>
  <c r="Q50" i="3"/>
  <c r="Q48" i="3"/>
  <c r="Q47" i="3"/>
  <c r="Q46" i="3"/>
  <c r="Q45" i="3"/>
  <c r="Q44" i="3"/>
  <c r="Q42" i="3"/>
  <c r="Q41" i="3"/>
  <c r="Q39" i="3"/>
  <c r="Q38" i="3"/>
  <c r="Q37" i="3"/>
  <c r="Q36" i="3"/>
  <c r="Q34" i="3"/>
  <c r="Q33" i="3"/>
  <c r="Q31" i="3"/>
  <c r="Q30" i="3"/>
  <c r="Q29" i="3"/>
  <c r="Q28" i="3"/>
  <c r="Q24" i="3"/>
  <c r="Q23" i="3"/>
  <c r="Q22" i="3"/>
  <c r="Q20" i="3"/>
  <c r="Q19" i="3"/>
  <c r="Q18" i="3"/>
  <c r="Q16" i="3"/>
  <c r="Q15" i="3"/>
  <c r="Q13" i="3"/>
  <c r="Q12" i="3"/>
  <c r="Q11" i="3"/>
  <c r="N51" i="3"/>
  <c r="N50" i="3"/>
  <c r="N48" i="3"/>
  <c r="N47" i="3"/>
  <c r="N46" i="3"/>
  <c r="N45" i="3"/>
  <c r="N44" i="3"/>
  <c r="N42" i="3"/>
  <c r="N41" i="3"/>
  <c r="N39" i="3"/>
  <c r="N38" i="3"/>
  <c r="N55" i="3" s="1"/>
  <c r="N37" i="3"/>
  <c r="N54" i="3" s="1"/>
  <c r="N36" i="3"/>
  <c r="N34" i="3"/>
  <c r="N33" i="3"/>
  <c r="N31" i="3"/>
  <c r="N30" i="3"/>
  <c r="N29" i="3"/>
  <c r="N28" i="3"/>
  <c r="N24" i="3"/>
  <c r="N23" i="3"/>
  <c r="N22" i="3"/>
  <c r="N20" i="3"/>
  <c r="N19" i="3"/>
  <c r="N18" i="3"/>
  <c r="N16" i="3"/>
  <c r="N15" i="3"/>
  <c r="N13" i="3"/>
  <c r="N12" i="3"/>
  <c r="N11" i="3"/>
  <c r="M51" i="3"/>
  <c r="M50" i="3"/>
  <c r="M48" i="3"/>
  <c r="M47" i="3"/>
  <c r="M46" i="3"/>
  <c r="M45" i="3"/>
  <c r="M44" i="3"/>
  <c r="M42" i="3"/>
  <c r="M41" i="3"/>
  <c r="M39" i="3"/>
  <c r="M38" i="3"/>
  <c r="M55" i="3" s="1"/>
  <c r="M37" i="3"/>
  <c r="M54" i="3" s="1"/>
  <c r="M36" i="3"/>
  <c r="M34" i="3"/>
  <c r="M33" i="3"/>
  <c r="M31" i="3"/>
  <c r="M30" i="3"/>
  <c r="M29" i="3"/>
  <c r="M28" i="3"/>
  <c r="M24" i="3"/>
  <c r="M23" i="3"/>
  <c r="M22" i="3"/>
  <c r="M20" i="3"/>
  <c r="M19" i="3"/>
  <c r="M18" i="3"/>
  <c r="M16" i="3"/>
  <c r="M15" i="3"/>
  <c r="M13" i="3"/>
  <c r="M12" i="3"/>
  <c r="M11" i="3"/>
  <c r="K51" i="3"/>
  <c r="K50" i="3"/>
  <c r="K48" i="3"/>
  <c r="K47" i="3"/>
  <c r="K46" i="3"/>
  <c r="K45" i="3"/>
  <c r="K44" i="3"/>
  <c r="K42" i="3"/>
  <c r="P42" i="3" s="1"/>
  <c r="K41" i="3"/>
  <c r="K39" i="3"/>
  <c r="K38" i="3"/>
  <c r="K55" i="3" s="1"/>
  <c r="K37" i="3"/>
  <c r="K36" i="3"/>
  <c r="K34" i="3"/>
  <c r="K33" i="3"/>
  <c r="K31" i="3"/>
  <c r="K30" i="3"/>
  <c r="K29" i="3"/>
  <c r="K28" i="3"/>
  <c r="K24" i="3"/>
  <c r="K23" i="3"/>
  <c r="K22" i="3"/>
  <c r="K20" i="3"/>
  <c r="K19" i="3"/>
  <c r="K18" i="3"/>
  <c r="K16" i="3"/>
  <c r="K15" i="3"/>
  <c r="K13" i="3"/>
  <c r="K12" i="3"/>
  <c r="K11" i="3"/>
  <c r="I51" i="3"/>
  <c r="I50" i="3"/>
  <c r="I48" i="3"/>
  <c r="I47" i="3"/>
  <c r="I46" i="3"/>
  <c r="I45" i="3"/>
  <c r="I44" i="3"/>
  <c r="R44" i="3" s="1"/>
  <c r="I42" i="3"/>
  <c r="I41" i="3"/>
  <c r="I39" i="3"/>
  <c r="I38" i="3"/>
  <c r="I37" i="3"/>
  <c r="H54" i="3" s="1"/>
  <c r="I36" i="3"/>
  <c r="I34" i="3"/>
  <c r="I33" i="3"/>
  <c r="I31" i="3"/>
  <c r="I30" i="3"/>
  <c r="I29" i="3"/>
  <c r="I28" i="3"/>
  <c r="R28" i="3" s="1"/>
  <c r="I24" i="3"/>
  <c r="I23" i="3"/>
  <c r="I22" i="3"/>
  <c r="I20" i="3"/>
  <c r="I19" i="3"/>
  <c r="I18" i="3"/>
  <c r="I16" i="3"/>
  <c r="I15" i="3"/>
  <c r="R15" i="3" s="1"/>
  <c r="I13" i="3"/>
  <c r="I12" i="3"/>
  <c r="I11" i="3"/>
  <c r="S32" i="3" l="1"/>
  <c r="T29" i="3"/>
  <c r="T45" i="3"/>
  <c r="T12" i="3"/>
  <c r="T41" i="3"/>
  <c r="M32" i="3"/>
  <c r="L20" i="3"/>
  <c r="L48" i="3"/>
  <c r="P13" i="3"/>
  <c r="O23" i="3"/>
  <c r="O36" i="3"/>
  <c r="S14" i="3"/>
  <c r="S49" i="3"/>
  <c r="R12" i="3"/>
  <c r="R18" i="3"/>
  <c r="R30" i="3"/>
  <c r="R41" i="3"/>
  <c r="R46" i="3"/>
  <c r="R51" i="3"/>
  <c r="I55" i="3"/>
  <c r="O55" i="3" s="1"/>
  <c r="H55" i="3"/>
  <c r="H53" i="3"/>
  <c r="H56" i="3"/>
  <c r="T31" i="3"/>
  <c r="T42" i="3"/>
  <c r="N53" i="3"/>
  <c r="N56" i="3"/>
  <c r="J103" i="3" s="1"/>
  <c r="T13" i="3"/>
  <c r="T47" i="3"/>
  <c r="T19" i="3"/>
  <c r="P15" i="3"/>
  <c r="P28" i="3"/>
  <c r="P44" i="3"/>
  <c r="P48" i="3"/>
  <c r="O11" i="3"/>
  <c r="I53" i="3"/>
  <c r="T16" i="3"/>
  <c r="I56" i="3"/>
  <c r="O22" i="3"/>
  <c r="O39" i="3"/>
  <c r="P37" i="3"/>
  <c r="P54" i="3" s="1"/>
  <c r="K54" i="3"/>
  <c r="O18" i="3"/>
  <c r="N49" i="3"/>
  <c r="R13" i="3"/>
  <c r="R19" i="3"/>
  <c r="R24" i="3"/>
  <c r="R31" i="3"/>
  <c r="R37" i="3"/>
  <c r="Q54" i="3"/>
  <c r="R42" i="3"/>
  <c r="R47" i="3"/>
  <c r="T20" i="3"/>
  <c r="T28" i="3"/>
  <c r="T33" i="3"/>
  <c r="T38" i="3"/>
  <c r="S55" i="3"/>
  <c r="T44" i="3"/>
  <c r="T48" i="3"/>
  <c r="M53" i="3"/>
  <c r="M56" i="3"/>
  <c r="Q49" i="3"/>
  <c r="R20" i="3"/>
  <c r="R38" i="3"/>
  <c r="Q55" i="3"/>
  <c r="T11" i="3"/>
  <c r="S53" i="3"/>
  <c r="S56" i="3"/>
  <c r="T22" i="3"/>
  <c r="T34" i="3"/>
  <c r="T39" i="3"/>
  <c r="T50" i="3"/>
  <c r="T24" i="3"/>
  <c r="T37" i="3"/>
  <c r="I54" i="3"/>
  <c r="O54" i="3" s="1"/>
  <c r="P11" i="3"/>
  <c r="K53" i="3"/>
  <c r="P16" i="3"/>
  <c r="K56" i="3"/>
  <c r="P29" i="3"/>
  <c r="P34" i="3"/>
  <c r="P45" i="3"/>
  <c r="P50" i="3"/>
  <c r="N14" i="3"/>
  <c r="N32" i="3"/>
  <c r="Q53" i="3"/>
  <c r="R16" i="3"/>
  <c r="Q56" i="3"/>
  <c r="R22" i="3"/>
  <c r="R29" i="3"/>
  <c r="R34" i="3"/>
  <c r="R39" i="3"/>
  <c r="R45" i="3"/>
  <c r="R50" i="3"/>
  <c r="T18" i="3"/>
  <c r="T23" i="3"/>
  <c r="T30" i="3"/>
  <c r="T36" i="3"/>
  <c r="T46" i="3"/>
  <c r="O12" i="3"/>
  <c r="O30" i="3"/>
  <c r="O41" i="3"/>
  <c r="O46" i="3"/>
  <c r="O51" i="3"/>
  <c r="R11" i="3"/>
  <c r="R23" i="3"/>
  <c r="R36" i="3"/>
  <c r="R48" i="3"/>
  <c r="L12" i="3"/>
  <c r="L18" i="3"/>
  <c r="L23" i="3"/>
  <c r="L30" i="3"/>
  <c r="P36" i="3"/>
  <c r="L41" i="3"/>
  <c r="L46" i="3"/>
  <c r="L51" i="3"/>
  <c r="N43" i="3"/>
  <c r="N10" i="3"/>
  <c r="N17" i="3"/>
  <c r="N21" i="3"/>
  <c r="O31" i="3"/>
  <c r="N35" i="3"/>
  <c r="N40" i="3"/>
  <c r="O47" i="3"/>
  <c r="Q14" i="3"/>
  <c r="Q27" i="3"/>
  <c r="Q32" i="3"/>
  <c r="Q43" i="3"/>
  <c r="R33" i="3"/>
  <c r="I49" i="3"/>
  <c r="L19" i="3"/>
  <c r="L24" i="3"/>
  <c r="L31" i="3"/>
  <c r="L47" i="3"/>
  <c r="O20" i="3"/>
  <c r="O38" i="3"/>
  <c r="O44" i="3"/>
  <c r="O48" i="3"/>
  <c r="S27" i="3"/>
  <c r="S43" i="3"/>
  <c r="T51" i="3"/>
  <c r="O16" i="3"/>
  <c r="O29" i="3"/>
  <c r="O34" i="3"/>
  <c r="O45" i="3"/>
  <c r="O50" i="3"/>
  <c r="T15" i="3"/>
  <c r="L36" i="3"/>
  <c r="P19" i="3"/>
  <c r="P23" i="3"/>
  <c r="N27" i="3"/>
  <c r="L37" i="3"/>
  <c r="O15" i="3"/>
  <c r="O19" i="3"/>
  <c r="O28" i="3"/>
  <c r="P12" i="3"/>
  <c r="P20" i="3"/>
  <c r="P24" i="3"/>
  <c r="P33" i="3"/>
  <c r="P41" i="3"/>
  <c r="K27" i="3"/>
  <c r="L38" i="3"/>
  <c r="M14" i="3"/>
  <c r="O24" i="3"/>
  <c r="O33" i="3"/>
  <c r="O37" i="3"/>
  <c r="P30" i="3"/>
  <c r="P38" i="3"/>
  <c r="P55" i="3" s="1"/>
  <c r="P46" i="3"/>
  <c r="I14" i="3"/>
  <c r="I27" i="3"/>
  <c r="I32" i="3"/>
  <c r="I43" i="3"/>
  <c r="O43" i="3" s="1"/>
  <c r="L11" i="3"/>
  <c r="K14" i="3"/>
  <c r="L22" i="3"/>
  <c r="L29" i="3"/>
  <c r="L34" i="3"/>
  <c r="L39" i="3"/>
  <c r="L45" i="3"/>
  <c r="K49" i="3"/>
  <c r="M27" i="3"/>
  <c r="M43" i="3"/>
  <c r="M49" i="3"/>
  <c r="Q40" i="3"/>
  <c r="O13" i="3"/>
  <c r="O42" i="3"/>
  <c r="P18" i="3"/>
  <c r="P22" i="3"/>
  <c r="P31" i="3"/>
  <c r="P39" i="3"/>
  <c r="P47" i="3"/>
  <c r="P51" i="3"/>
  <c r="L28" i="3"/>
  <c r="K32" i="3"/>
  <c r="M17" i="3"/>
  <c r="M40" i="3"/>
  <c r="S10" i="3"/>
  <c r="S21" i="3"/>
  <c r="S35" i="3"/>
  <c r="S40" i="3"/>
  <c r="L33" i="3"/>
  <c r="K43" i="3"/>
  <c r="K10" i="3"/>
  <c r="K17" i="3"/>
  <c r="K21" i="3"/>
  <c r="K35" i="3"/>
  <c r="K40" i="3"/>
  <c r="L13" i="3"/>
  <c r="L42" i="3"/>
  <c r="L50" i="3"/>
  <c r="L15" i="3"/>
  <c r="L44" i="3"/>
  <c r="M10" i="3"/>
  <c r="M21" i="3"/>
  <c r="M35" i="3"/>
  <c r="S17" i="3"/>
  <c r="L16" i="3"/>
  <c r="Q10" i="3"/>
  <c r="Q17" i="3"/>
  <c r="Q21" i="3"/>
  <c r="Q35" i="3"/>
  <c r="I10" i="3"/>
  <c r="I21" i="3"/>
  <c r="O21" i="3" s="1"/>
  <c r="I17" i="3"/>
  <c r="I35" i="3"/>
  <c r="O35" i="3" s="1"/>
  <c r="I40" i="3"/>
  <c r="O40" i="3" s="1"/>
  <c r="R63" i="2"/>
  <c r="N63" i="2"/>
  <c r="L63" i="2"/>
  <c r="J63" i="2"/>
  <c r="H63" i="2"/>
  <c r="H32" i="2"/>
  <c r="H58" i="2" s="1"/>
  <c r="I63" i="2"/>
  <c r="R32" i="2"/>
  <c r="R58" i="2" s="1"/>
  <c r="N32" i="2"/>
  <c r="N58" i="2" s="1"/>
  <c r="L32" i="2"/>
  <c r="L58" i="2" s="1"/>
  <c r="J32" i="2"/>
  <c r="J58" i="2" s="1"/>
  <c r="I32" i="2"/>
  <c r="I58" i="2" s="1"/>
  <c r="R18" i="2"/>
  <c r="N18" i="2"/>
  <c r="L18" i="2"/>
  <c r="J18" i="2"/>
  <c r="I18" i="2"/>
  <c r="H18" i="2"/>
  <c r="L13" i="2"/>
  <c r="J13" i="2"/>
  <c r="R13" i="2"/>
  <c r="N13" i="2"/>
  <c r="I13" i="2"/>
  <c r="H13" i="2"/>
  <c r="S18" i="2" l="1"/>
  <c r="J104" i="3"/>
  <c r="U103" i="3"/>
  <c r="U104" i="3" s="1"/>
  <c r="T49" i="3"/>
  <c r="O56" i="3"/>
  <c r="L55" i="3"/>
  <c r="R55" i="3"/>
  <c r="T55" i="3"/>
  <c r="H57" i="3"/>
  <c r="H59" i="3" s="1"/>
  <c r="O10" i="3"/>
  <c r="N57" i="3"/>
  <c r="R17" i="3"/>
  <c r="P40" i="3"/>
  <c r="P10" i="3"/>
  <c r="T35" i="3"/>
  <c r="O32" i="3"/>
  <c r="R49" i="3"/>
  <c r="R32" i="3"/>
  <c r="O17" i="3"/>
  <c r="R56" i="3"/>
  <c r="T56" i="3"/>
  <c r="M57" i="3"/>
  <c r="M59" i="3" s="1"/>
  <c r="L56" i="3"/>
  <c r="I57" i="3"/>
  <c r="K63" i="3" s="1"/>
  <c r="P21" i="3"/>
  <c r="O14" i="3"/>
  <c r="R27" i="3"/>
  <c r="Q57" i="3"/>
  <c r="K66" i="3" s="1"/>
  <c r="L66" i="3" s="1"/>
  <c r="M66" i="3" s="1"/>
  <c r="R53" i="3"/>
  <c r="P56" i="3"/>
  <c r="S57" i="3"/>
  <c r="K67" i="3" s="1"/>
  <c r="T53" i="3"/>
  <c r="T27" i="3"/>
  <c r="T17" i="3"/>
  <c r="K57" i="3"/>
  <c r="K64" i="3" s="1"/>
  <c r="L53" i="3"/>
  <c r="R54" i="3"/>
  <c r="L54" i="3"/>
  <c r="P53" i="3"/>
  <c r="O53" i="3"/>
  <c r="T54" i="3"/>
  <c r="S25" i="3"/>
  <c r="T32" i="3"/>
  <c r="R10" i="3"/>
  <c r="T21" i="3"/>
  <c r="R35" i="3"/>
  <c r="M8" i="3"/>
  <c r="T10" i="3"/>
  <c r="R14" i="3"/>
  <c r="O49" i="3"/>
  <c r="Q25" i="3"/>
  <c r="R40" i="3"/>
  <c r="R21" i="3"/>
  <c r="P17" i="3"/>
  <c r="T40" i="3"/>
  <c r="N8" i="3"/>
  <c r="T43" i="3"/>
  <c r="R43" i="3"/>
  <c r="T14" i="3"/>
  <c r="L14" i="3"/>
  <c r="P14" i="3"/>
  <c r="L35" i="3"/>
  <c r="P35" i="3"/>
  <c r="L43" i="3"/>
  <c r="P43" i="3"/>
  <c r="O27" i="3"/>
  <c r="N25" i="3"/>
  <c r="M25" i="3"/>
  <c r="S8" i="3"/>
  <c r="L32" i="3"/>
  <c r="P32" i="3"/>
  <c r="L49" i="3"/>
  <c r="P49" i="3"/>
  <c r="L27" i="3"/>
  <c r="P27" i="3"/>
  <c r="Q8" i="3"/>
  <c r="L21" i="3"/>
  <c r="L17" i="3"/>
  <c r="K25" i="3"/>
  <c r="L40" i="3"/>
  <c r="K8" i="3"/>
  <c r="L10" i="3"/>
  <c r="I25" i="3"/>
  <c r="I8" i="3"/>
  <c r="P63" i="2"/>
  <c r="S32" i="2"/>
  <c r="K32" i="2"/>
  <c r="O32" i="2"/>
  <c r="M32" i="2"/>
  <c r="P32" i="2"/>
  <c r="K18" i="2"/>
  <c r="M18" i="2"/>
  <c r="O18" i="2"/>
  <c r="P18" i="2"/>
  <c r="Q18" i="2" s="1"/>
  <c r="S13" i="2"/>
  <c r="K13" i="2"/>
  <c r="M13" i="2"/>
  <c r="O13" i="2"/>
  <c r="P13" i="2"/>
  <c r="L67" i="3" l="1"/>
  <c r="M67" i="3" s="1"/>
  <c r="L64" i="3"/>
  <c r="M64" i="3" s="1"/>
  <c r="M6" i="3"/>
  <c r="P8" i="3"/>
  <c r="N59" i="3"/>
  <c r="K65" i="3"/>
  <c r="L65" i="3" s="1"/>
  <c r="M65" i="3" s="1"/>
  <c r="P57" i="3"/>
  <c r="K59" i="3"/>
  <c r="L57" i="3"/>
  <c r="S59" i="3"/>
  <c r="T57" i="3"/>
  <c r="O8" i="3"/>
  <c r="T8" i="3"/>
  <c r="R57" i="3"/>
  <c r="Q59" i="3"/>
  <c r="I59" i="3"/>
  <c r="O57" i="3"/>
  <c r="S6" i="3"/>
  <c r="P25" i="3"/>
  <c r="Q6" i="3"/>
  <c r="R8" i="3"/>
  <c r="R25" i="3"/>
  <c r="T25" i="3"/>
  <c r="N6" i="3"/>
  <c r="O25" i="3"/>
  <c r="K6" i="3"/>
  <c r="L25" i="3"/>
  <c r="L8" i="3"/>
  <c r="I6" i="3"/>
  <c r="Q32" i="2"/>
  <c r="P58" i="2"/>
  <c r="Q13" i="2"/>
  <c r="R48" i="2"/>
  <c r="N48" i="2"/>
  <c r="L48" i="2"/>
  <c r="J48" i="2"/>
  <c r="I48" i="2"/>
  <c r="H48" i="2"/>
  <c r="R47" i="2"/>
  <c r="N47" i="2"/>
  <c r="L47" i="2"/>
  <c r="J47" i="2"/>
  <c r="I47" i="2"/>
  <c r="H47" i="2"/>
  <c r="R45" i="2"/>
  <c r="R46" i="2" s="1"/>
  <c r="N45" i="2"/>
  <c r="N46" i="2" s="1"/>
  <c r="L45" i="2"/>
  <c r="L46" i="2" s="1"/>
  <c r="J45" i="2"/>
  <c r="J46" i="2" s="1"/>
  <c r="I45" i="2"/>
  <c r="I46" i="2" s="1"/>
  <c r="H45" i="2"/>
  <c r="H46" i="2" s="1"/>
  <c r="R43" i="2"/>
  <c r="N43" i="2"/>
  <c r="L43" i="2"/>
  <c r="J43" i="2"/>
  <c r="I43" i="2"/>
  <c r="H43" i="2"/>
  <c r="R42" i="2"/>
  <c r="N42" i="2"/>
  <c r="L42" i="2"/>
  <c r="J42" i="2"/>
  <c r="I42" i="2"/>
  <c r="H42" i="2"/>
  <c r="R40" i="2"/>
  <c r="N40" i="2"/>
  <c r="L40" i="2"/>
  <c r="J40" i="2"/>
  <c r="I40" i="2"/>
  <c r="H40" i="2"/>
  <c r="R39" i="2"/>
  <c r="N39" i="2"/>
  <c r="L39" i="2"/>
  <c r="J39" i="2"/>
  <c r="I39" i="2"/>
  <c r="H39" i="2"/>
  <c r="R37" i="2"/>
  <c r="N37" i="2"/>
  <c r="L37" i="2"/>
  <c r="J37" i="2"/>
  <c r="I37" i="2"/>
  <c r="H37" i="2"/>
  <c r="R36" i="2"/>
  <c r="N36" i="2"/>
  <c r="L36" i="2"/>
  <c r="J36" i="2"/>
  <c r="I36" i="2"/>
  <c r="H36" i="2"/>
  <c r="R34" i="2"/>
  <c r="N34" i="2"/>
  <c r="L34" i="2"/>
  <c r="J34" i="2"/>
  <c r="I34" i="2"/>
  <c r="H34" i="2"/>
  <c r="R33" i="2"/>
  <c r="R59" i="2" s="1"/>
  <c r="N33" i="2"/>
  <c r="N59" i="2" s="1"/>
  <c r="L33" i="2"/>
  <c r="L59" i="2" s="1"/>
  <c r="J33" i="2"/>
  <c r="J59" i="2" s="1"/>
  <c r="I33" i="2"/>
  <c r="I59" i="2" s="1"/>
  <c r="H33" i="2"/>
  <c r="R31" i="2"/>
  <c r="N31" i="2"/>
  <c r="L31" i="2"/>
  <c r="J31" i="2"/>
  <c r="I31" i="2"/>
  <c r="H31" i="2"/>
  <c r="R29" i="2"/>
  <c r="N29" i="2"/>
  <c r="L29" i="2"/>
  <c r="J29" i="2"/>
  <c r="I29" i="2"/>
  <c r="H29" i="2"/>
  <c r="R28" i="2"/>
  <c r="N28" i="2"/>
  <c r="L28" i="2"/>
  <c r="J28" i="2"/>
  <c r="I28" i="2"/>
  <c r="H28" i="2"/>
  <c r="R26" i="2"/>
  <c r="N26" i="2"/>
  <c r="L26" i="2"/>
  <c r="J26" i="2"/>
  <c r="I26" i="2"/>
  <c r="H26" i="2"/>
  <c r="R25" i="2"/>
  <c r="N25" i="2"/>
  <c r="L25" i="2"/>
  <c r="J25" i="2"/>
  <c r="I25" i="2"/>
  <c r="H25" i="2"/>
  <c r="R23" i="2"/>
  <c r="N23" i="2"/>
  <c r="L23" i="2"/>
  <c r="J23" i="2"/>
  <c r="I23" i="2"/>
  <c r="H23" i="2"/>
  <c r="R22" i="2"/>
  <c r="N22" i="2"/>
  <c r="L22" i="2"/>
  <c r="J22" i="2"/>
  <c r="I22" i="2"/>
  <c r="H22" i="2"/>
  <c r="R19" i="2"/>
  <c r="N19" i="2"/>
  <c r="L19" i="2"/>
  <c r="J19" i="2"/>
  <c r="I19" i="2"/>
  <c r="H19" i="2"/>
  <c r="R17" i="2"/>
  <c r="N17" i="2"/>
  <c r="L17" i="2"/>
  <c r="J17" i="2"/>
  <c r="I17" i="2"/>
  <c r="H17" i="2"/>
  <c r="R15" i="2"/>
  <c r="N15" i="2"/>
  <c r="L15" i="2"/>
  <c r="J15" i="2"/>
  <c r="I15" i="2"/>
  <c r="H15" i="2"/>
  <c r="R14" i="2"/>
  <c r="N14" i="2"/>
  <c r="L14" i="2"/>
  <c r="J14" i="2"/>
  <c r="I14" i="2"/>
  <c r="H14" i="2"/>
  <c r="R11" i="2"/>
  <c r="N11" i="2"/>
  <c r="L11" i="2"/>
  <c r="J11" i="2"/>
  <c r="I11" i="2"/>
  <c r="H11" i="2"/>
  <c r="R10" i="2"/>
  <c r="N10" i="2"/>
  <c r="L10" i="2"/>
  <c r="J10" i="2"/>
  <c r="I10" i="2"/>
  <c r="H10" i="2"/>
  <c r="R8" i="2"/>
  <c r="N8" i="2"/>
  <c r="L8" i="2"/>
  <c r="J8" i="2"/>
  <c r="I8" i="2"/>
  <c r="H8" i="2"/>
  <c r="R7" i="2"/>
  <c r="N7" i="2"/>
  <c r="L7" i="2"/>
  <c r="J7" i="2"/>
  <c r="I7" i="2"/>
  <c r="H7" i="2"/>
  <c r="R6" i="2"/>
  <c r="N6" i="2"/>
  <c r="L6" i="2"/>
  <c r="J6" i="2"/>
  <c r="I6" i="2"/>
  <c r="H6" i="2"/>
  <c r="H57" i="2" l="1"/>
  <c r="N57" i="2"/>
  <c r="J60" i="2"/>
  <c r="L57" i="2"/>
  <c r="I60" i="2"/>
  <c r="R60" i="2"/>
  <c r="P6" i="3"/>
  <c r="R6" i="3"/>
  <c r="T6" i="3"/>
  <c r="O6" i="3"/>
  <c r="L6" i="3"/>
  <c r="R54" i="2"/>
  <c r="I55" i="2"/>
  <c r="R55" i="2"/>
  <c r="L35" i="2"/>
  <c r="I54" i="2"/>
  <c r="J54" i="2"/>
  <c r="J55" i="2"/>
  <c r="H16" i="2"/>
  <c r="H35" i="2"/>
  <c r="N35" i="2"/>
  <c r="H38" i="2"/>
  <c r="L54" i="2"/>
  <c r="L55" i="2"/>
  <c r="I57" i="2"/>
  <c r="I56" i="2" s="1"/>
  <c r="R57" i="2"/>
  <c r="R56" i="2" s="1"/>
  <c r="L60" i="2"/>
  <c r="I35" i="2"/>
  <c r="R35" i="2"/>
  <c r="H54" i="2"/>
  <c r="N54" i="2"/>
  <c r="H55" i="2"/>
  <c r="N55" i="2"/>
  <c r="J57" i="2"/>
  <c r="H60" i="2"/>
  <c r="N60" i="2"/>
  <c r="J35" i="2"/>
  <c r="I16" i="2"/>
  <c r="R16" i="2"/>
  <c r="J16" i="2"/>
  <c r="L16" i="2"/>
  <c r="N16" i="2"/>
  <c r="M38" i="2"/>
  <c r="S38" i="2"/>
  <c r="O38" i="2"/>
  <c r="K38" i="2"/>
  <c r="N56" i="2" l="1"/>
  <c r="J56" i="2"/>
  <c r="L56" i="2"/>
  <c r="R53" i="2"/>
  <c r="R61" i="2" s="1"/>
  <c r="I53" i="2"/>
  <c r="I61" i="2" s="1"/>
  <c r="J53" i="2"/>
  <c r="J61" i="2" s="1"/>
  <c r="N53" i="2"/>
  <c r="H53" i="2"/>
  <c r="L53" i="2"/>
  <c r="H59" i="2"/>
  <c r="H56" i="2" s="1"/>
  <c r="N61" i="2" l="1"/>
  <c r="L61" i="2"/>
  <c r="M59" i="2"/>
  <c r="R12" i="2"/>
  <c r="H24" i="2"/>
  <c r="H27" i="2"/>
  <c r="H30" i="2"/>
  <c r="J44" i="2"/>
  <c r="J49" i="2"/>
  <c r="L44" i="2"/>
  <c r="L49" i="2"/>
  <c r="H44" i="2"/>
  <c r="N44" i="2"/>
  <c r="H49" i="2"/>
  <c r="N49" i="2"/>
  <c r="I44" i="2"/>
  <c r="R44" i="2"/>
  <c r="I49" i="2"/>
  <c r="R49" i="2"/>
  <c r="J41" i="2"/>
  <c r="R41" i="2"/>
  <c r="H41" i="2"/>
  <c r="L38" i="2"/>
  <c r="R38" i="2"/>
  <c r="L41" i="2"/>
  <c r="I38" i="2"/>
  <c r="N38" i="2"/>
  <c r="N41" i="2"/>
  <c r="J38" i="2"/>
  <c r="I41" i="2"/>
  <c r="L12" i="2"/>
  <c r="I20" i="2"/>
  <c r="R20" i="2"/>
  <c r="N12" i="2"/>
  <c r="I27" i="2"/>
  <c r="R27" i="2"/>
  <c r="J30" i="2"/>
  <c r="J27" i="2"/>
  <c r="L27" i="2"/>
  <c r="L30" i="2"/>
  <c r="R30" i="2"/>
  <c r="N27" i="2"/>
  <c r="I30" i="2"/>
  <c r="N30" i="2"/>
  <c r="L24" i="2"/>
  <c r="I24" i="2"/>
  <c r="N24" i="2"/>
  <c r="J24" i="2"/>
  <c r="R24" i="2"/>
  <c r="M31" i="2"/>
  <c r="S47" i="2"/>
  <c r="J12" i="2"/>
  <c r="H20" i="2"/>
  <c r="N20" i="2"/>
  <c r="L9" i="2"/>
  <c r="R9" i="2"/>
  <c r="I9" i="2"/>
  <c r="I12" i="2"/>
  <c r="L20" i="2"/>
  <c r="J9" i="2"/>
  <c r="N9" i="2"/>
  <c r="H12" i="2"/>
  <c r="P10" i="2"/>
  <c r="Q10" i="2" s="1"/>
  <c r="P17" i="2"/>
  <c r="P22" i="2"/>
  <c r="P28" i="2"/>
  <c r="P34" i="2"/>
  <c r="P40" i="2"/>
  <c r="Q38" i="2" s="1"/>
  <c r="J20" i="2"/>
  <c r="H9" i="2"/>
  <c r="K19" i="2"/>
  <c r="K37" i="2"/>
  <c r="K43" i="2"/>
  <c r="M14" i="2"/>
  <c r="M19" i="2"/>
  <c r="K7" i="2"/>
  <c r="O8" i="2"/>
  <c r="O14" i="2"/>
  <c r="O19" i="2"/>
  <c r="M37" i="2"/>
  <c r="M43" i="2"/>
  <c r="M23" i="2"/>
  <c r="K29" i="2"/>
  <c r="O31" i="2"/>
  <c r="O37" i="2"/>
  <c r="M7" i="2"/>
  <c r="S8" i="2"/>
  <c r="K11" i="2"/>
  <c r="K25" i="2"/>
  <c r="O26" i="2"/>
  <c r="M29" i="2"/>
  <c r="S31" i="2"/>
  <c r="K36" i="2"/>
  <c r="S42" i="2"/>
  <c r="K48" i="2"/>
  <c r="K8" i="2"/>
  <c r="M11" i="2"/>
  <c r="S14" i="2"/>
  <c r="S23" i="2"/>
  <c r="M25" i="2"/>
  <c r="K31" i="2"/>
  <c r="O33" i="2"/>
  <c r="M36" i="2"/>
  <c r="S37" i="2"/>
  <c r="K42" i="2"/>
  <c r="O43" i="2"/>
  <c r="M48" i="2"/>
  <c r="S7" i="2"/>
  <c r="M8" i="2"/>
  <c r="K14" i="2"/>
  <c r="O15" i="2"/>
  <c r="S19" i="2"/>
  <c r="K23" i="2"/>
  <c r="O25" i="2"/>
  <c r="S29" i="2"/>
  <c r="O39" i="2"/>
  <c r="M42" i="2"/>
  <c r="S43" i="2"/>
  <c r="K47" i="2"/>
  <c r="O48" i="2"/>
  <c r="S11" i="2"/>
  <c r="S25" i="2"/>
  <c r="S36" i="2"/>
  <c r="O45" i="2"/>
  <c r="M47" i="2"/>
  <c r="S48" i="2"/>
  <c r="K10" i="2"/>
  <c r="S10" i="2"/>
  <c r="P15" i="2"/>
  <c r="Q15" i="2" s="1"/>
  <c r="S17" i="2"/>
  <c r="K22" i="2"/>
  <c r="K28" i="2"/>
  <c r="K34" i="2"/>
  <c r="K40" i="2"/>
  <c r="O7" i="2"/>
  <c r="P8" i="2"/>
  <c r="M10" i="2"/>
  <c r="O11" i="2"/>
  <c r="P14" i="2"/>
  <c r="K15" i="2"/>
  <c r="S15" i="2"/>
  <c r="M17" i="2"/>
  <c r="P19" i="2"/>
  <c r="Q19" i="2" s="1"/>
  <c r="M22" i="2"/>
  <c r="O23" i="2"/>
  <c r="P25" i="2"/>
  <c r="Q25" i="2" s="1"/>
  <c r="K26" i="2"/>
  <c r="S26" i="2"/>
  <c r="M28" i="2"/>
  <c r="O29" i="2"/>
  <c r="P31" i="2"/>
  <c r="K33" i="2"/>
  <c r="S33" i="2"/>
  <c r="M34" i="2"/>
  <c r="O36" i="2"/>
  <c r="P37" i="2"/>
  <c r="K39" i="2"/>
  <c r="S39" i="2"/>
  <c r="M40" i="2"/>
  <c r="O42" i="2"/>
  <c r="P43" i="2"/>
  <c r="K45" i="2"/>
  <c r="S45" i="2"/>
  <c r="O47" i="2"/>
  <c r="P48" i="2"/>
  <c r="K17" i="2"/>
  <c r="S22" i="2"/>
  <c r="P26" i="2"/>
  <c r="S28" i="2"/>
  <c r="P33" i="2"/>
  <c r="P59" i="2" s="1"/>
  <c r="S34" i="2"/>
  <c r="P39" i="2"/>
  <c r="S40" i="2"/>
  <c r="P45" i="2"/>
  <c r="P7" i="2"/>
  <c r="Q7" i="2" s="1"/>
  <c r="O10" i="2"/>
  <c r="P11" i="2"/>
  <c r="M15" i="2"/>
  <c r="O17" i="2"/>
  <c r="O22" i="2"/>
  <c r="P23" i="2"/>
  <c r="M26" i="2"/>
  <c r="O28" i="2"/>
  <c r="P29" i="2"/>
  <c r="M33" i="2"/>
  <c r="O34" i="2"/>
  <c r="P36" i="2"/>
  <c r="M39" i="2"/>
  <c r="O40" i="2"/>
  <c r="P42" i="2"/>
  <c r="Q42" i="2" s="1"/>
  <c r="M45" i="2"/>
  <c r="P47" i="2"/>
  <c r="Q47" i="2" s="1"/>
  <c r="M6" i="2"/>
  <c r="O6" i="2"/>
  <c r="S6" i="2"/>
  <c r="K6" i="2"/>
  <c r="P6" i="2"/>
  <c r="P35" i="2" l="1"/>
  <c r="Q35" i="2" s="1"/>
  <c r="I21" i="2"/>
  <c r="N21" i="2"/>
  <c r="Q45" i="2"/>
  <c r="P46" i="2"/>
  <c r="P54" i="2"/>
  <c r="P60" i="2"/>
  <c r="Q60" i="2" s="1"/>
  <c r="P55" i="2"/>
  <c r="Q55" i="2" s="1"/>
  <c r="P57" i="2"/>
  <c r="R21" i="2"/>
  <c r="L21" i="2"/>
  <c r="H21" i="2"/>
  <c r="J21" i="2"/>
  <c r="P16" i="2"/>
  <c r="Q16" i="2" s="1"/>
  <c r="M27" i="2"/>
  <c r="K59" i="2"/>
  <c r="O59" i="2"/>
  <c r="S59" i="2"/>
  <c r="S60" i="2"/>
  <c r="K60" i="2"/>
  <c r="M55" i="2"/>
  <c r="S55" i="2"/>
  <c r="O55" i="2"/>
  <c r="K55" i="2"/>
  <c r="O16" i="2"/>
  <c r="M60" i="2"/>
  <c r="M54" i="2"/>
  <c r="K16" i="2"/>
  <c r="S44" i="2"/>
  <c r="O46" i="2"/>
  <c r="K46" i="2"/>
  <c r="S46" i="2"/>
  <c r="M46" i="2"/>
  <c r="S49" i="2"/>
  <c r="O49" i="2"/>
  <c r="S16" i="2"/>
  <c r="O44" i="2"/>
  <c r="K44" i="2"/>
  <c r="K49" i="2"/>
  <c r="R5" i="2"/>
  <c r="S54" i="2"/>
  <c r="M41" i="2"/>
  <c r="M44" i="2"/>
  <c r="O60" i="2"/>
  <c r="S27" i="2"/>
  <c r="O35" i="2"/>
  <c r="S20" i="2"/>
  <c r="K41" i="2"/>
  <c r="M49" i="2"/>
  <c r="Q48" i="2"/>
  <c r="P49" i="2"/>
  <c r="Q49" i="2" s="1"/>
  <c r="K20" i="2"/>
  <c r="O41" i="2"/>
  <c r="K24" i="2"/>
  <c r="Q43" i="2"/>
  <c r="P44" i="2"/>
  <c r="Q44" i="2" s="1"/>
  <c r="Q46" i="2"/>
  <c r="P38" i="2"/>
  <c r="P41" i="2"/>
  <c r="Q41" i="2" s="1"/>
  <c r="S24" i="2"/>
  <c r="S41" i="2"/>
  <c r="M16" i="2"/>
  <c r="O20" i="2"/>
  <c r="S35" i="2"/>
  <c r="P30" i="2"/>
  <c r="Q30" i="2" s="1"/>
  <c r="M20" i="2"/>
  <c r="M12" i="2"/>
  <c r="O54" i="2"/>
  <c r="K35" i="2"/>
  <c r="K54" i="2"/>
  <c r="O27" i="2"/>
  <c r="K27" i="2"/>
  <c r="M35" i="2"/>
  <c r="S30" i="2"/>
  <c r="K30" i="2"/>
  <c r="O30" i="2"/>
  <c r="M30" i="2"/>
  <c r="Q26" i="2"/>
  <c r="P27" i="2"/>
  <c r="Q27" i="2" s="1"/>
  <c r="P24" i="2"/>
  <c r="O24" i="2"/>
  <c r="M24" i="2"/>
  <c r="Q37" i="2"/>
  <c r="Q34" i="2"/>
  <c r="Q29" i="2"/>
  <c r="Q39" i="2"/>
  <c r="Q31" i="2"/>
  <c r="Q28" i="2"/>
  <c r="N5" i="2"/>
  <c r="Q36" i="2"/>
  <c r="Q40" i="2"/>
  <c r="S12" i="2"/>
  <c r="K9" i="2"/>
  <c r="S9" i="2"/>
  <c r="K12" i="2"/>
  <c r="Q23" i="2"/>
  <c r="Q11" i="2"/>
  <c r="O9" i="2"/>
  <c r="M9" i="2"/>
  <c r="M57" i="2"/>
  <c r="K57" i="2"/>
  <c r="Q6" i="2"/>
  <c r="Q33" i="2"/>
  <c r="Q59" i="2"/>
  <c r="S57" i="2"/>
  <c r="O57" i="2"/>
  <c r="H5" i="2"/>
  <c r="O12" i="2"/>
  <c r="I5" i="2"/>
  <c r="L5" i="2"/>
  <c r="Q22" i="2"/>
  <c r="J5" i="2"/>
  <c r="Q17" i="2"/>
  <c r="P20" i="2"/>
  <c r="Q20" i="2" s="1"/>
  <c r="Q14" i="2"/>
  <c r="P12" i="2"/>
  <c r="Q12" i="2" s="1"/>
  <c r="Q8" i="2"/>
  <c r="P9" i="2"/>
  <c r="P53" i="2" l="1"/>
  <c r="Q53" i="2" s="1"/>
  <c r="P21" i="2"/>
  <c r="Q21" i="2" s="1"/>
  <c r="P56" i="2"/>
  <c r="M56" i="2"/>
  <c r="K56" i="2"/>
  <c r="O56" i="2"/>
  <c r="S53" i="2"/>
  <c r="M53" i="2"/>
  <c r="K53" i="2"/>
  <c r="O53" i="2"/>
  <c r="H50" i="2"/>
  <c r="H64" i="2" s="1"/>
  <c r="M21" i="2"/>
  <c r="H61" i="2"/>
  <c r="Q24" i="2"/>
  <c r="O21" i="2"/>
  <c r="K21" i="2"/>
  <c r="I50" i="2"/>
  <c r="I64" i="2" s="1"/>
  <c r="S21" i="2"/>
  <c r="N50" i="2"/>
  <c r="N64" i="2" s="1"/>
  <c r="R50" i="2"/>
  <c r="R64" i="2" s="1"/>
  <c r="O5" i="2"/>
  <c r="K5" i="2"/>
  <c r="M5" i="2"/>
  <c r="S56" i="2"/>
  <c r="L50" i="2"/>
  <c r="L64" i="2" s="1"/>
  <c r="Q54" i="2"/>
  <c r="Q57" i="2"/>
  <c r="S5" i="2"/>
  <c r="P5" i="2"/>
  <c r="Q5" i="2" s="1"/>
  <c r="Q9" i="2"/>
  <c r="J50" i="2"/>
  <c r="J64" i="2" s="1"/>
  <c r="P61" i="2" l="1"/>
  <c r="Q61" i="2" s="1"/>
  <c r="M61" i="2"/>
  <c r="S61" i="2"/>
  <c r="K61" i="2"/>
  <c r="O61" i="2"/>
  <c r="S50" i="2"/>
  <c r="K50" i="2"/>
  <c r="M50" i="2"/>
  <c r="O50" i="2"/>
  <c r="Q56" i="2"/>
  <c r="P50" i="2"/>
  <c r="Q50" i="2" l="1"/>
  <c r="P64" i="2"/>
</calcChain>
</file>

<file path=xl/comments1.xml><?xml version="1.0" encoding="utf-8"?>
<comments xmlns="http://schemas.openxmlformats.org/spreadsheetml/2006/main">
  <authors>
    <author>Angela Morales Roncancio</author>
  </authors>
  <commentList>
    <comment ref="C43" authorId="0" shapeId="0">
      <text>
        <r>
          <rPr>
            <b/>
            <sz val="9"/>
            <color indexed="81"/>
            <rFont val="Tahoma"/>
            <family val="2"/>
          </rPr>
          <t>Angela Morales Roncancio:</t>
        </r>
        <r>
          <rPr>
            <sz val="9"/>
            <color indexed="81"/>
            <rFont val="Tahoma"/>
            <family val="2"/>
          </rPr>
          <t xml:space="preserve">
MPIO DE MANIZALES 25.210.084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</rPr>
          <t>Angela Morales Roncancio:</t>
        </r>
        <r>
          <rPr>
            <sz val="9"/>
            <color indexed="81"/>
            <rFont val="Tahoma"/>
            <family val="2"/>
          </rPr>
          <t xml:space="preserve">
AGUANA NALES EPM 78.468.517</t>
        </r>
      </text>
    </comment>
  </commentList>
</comments>
</file>

<file path=xl/sharedStrings.xml><?xml version="1.0" encoding="utf-8"?>
<sst xmlns="http://schemas.openxmlformats.org/spreadsheetml/2006/main" count="1549" uniqueCount="226">
  <si>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</si>
  <si>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</si>
  <si>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</si>
  <si>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</si>
  <si>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</si>
  <si>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</si>
  <si>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</si>
  <si>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</si>
  <si>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</si>
  <si>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</si>
  <si>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</si>
  <si>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</si>
  <si>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</si>
  <si>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</si>
  <si>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</si>
  <si>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</si>
  <si>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</si>
  <si>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</si>
  <si>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</si>
  <si>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</si>
  <si>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</si>
  <si>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</si>
  <si>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</si>
  <si>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</si>
  <si>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</si>
  <si>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</si>
  <si>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</si>
  <si>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</si>
  <si>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</si>
  <si>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</si>
  <si>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</si>
  <si>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</si>
  <si>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04-03-00</t>
  </si>
  <si>
    <t>INSTITUTO GEOGRAFICO AGUSTIN CODAZZI - IGAC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</si>
  <si>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</si>
  <si>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</si>
  <si>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</si>
  <si>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</si>
  <si>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</si>
  <si>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</si>
  <si>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</si>
  <si>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</si>
  <si>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</si>
  <si>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</si>
  <si>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</si>
  <si>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</si>
  <si>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</si>
  <si>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A-02-02</t>
  </si>
  <si>
    <t>ADQUISICIONES DIFERENTES DE ACTIVOS</t>
  </si>
  <si>
    <t>Propios</t>
  </si>
  <si>
    <t>20</t>
  </si>
  <si>
    <t>A-03-10-01-001</t>
  </si>
  <si>
    <t>001</t>
  </si>
  <si>
    <t>SENTENCIAS</t>
  </si>
  <si>
    <t>A-03-10-01-002</t>
  </si>
  <si>
    <t>002</t>
  </si>
  <si>
    <t>CONCILIACIONES</t>
  </si>
  <si>
    <t>A-08-01</t>
  </si>
  <si>
    <t>08</t>
  </si>
  <si>
    <t>IMPUESTOS</t>
  </si>
  <si>
    <t>A-08-04-01</t>
  </si>
  <si>
    <t>04</t>
  </si>
  <si>
    <t>CUOTA DE FISCALIZACIÓN Y AUDITAJE</t>
  </si>
  <si>
    <t>C-0402-1003-7</t>
  </si>
  <si>
    <t>C</t>
  </si>
  <si>
    <t>0402</t>
  </si>
  <si>
    <t>1003</t>
  </si>
  <si>
    <t>7</t>
  </si>
  <si>
    <t>11</t>
  </si>
  <si>
    <t>GENERACIÓN DE ESTUDIOS GEOGRÁFICOS E INVESTIGACIONES PARA LA CARACTERIZACIÓN, ANÁLISIS Y DELIMITACIÓN GEOGRÁFICA DEL TERRITORIO  NACIONAL</t>
  </si>
  <si>
    <t>C-0402-1003-8</t>
  </si>
  <si>
    <t>8</t>
  </si>
  <si>
    <t>LEVANTAMIENTO , GENERACIÓN Y ACTUALIZACIÓN DE LA RED GEODÉSICA Y LA CARTOGRAFÍA BÁSICA A NIVEL   NACIONAL</t>
  </si>
  <si>
    <t>C-0403-1003-2</t>
  </si>
  <si>
    <t>0403</t>
  </si>
  <si>
    <t>2</t>
  </si>
  <si>
    <t>GENERACIÓN DE ESTUDIOS DE SUELOS, TIERRAS Y APLICACIONES AGROLÓGICAS COMO INSUMO PARA EL ORDENAMIENTO INTEGRAL Y EL MANEJO SOSTENIBLE DEL TERRITORIO A NIVEL  NACIONAL</t>
  </si>
  <si>
    <t>C-0404-1003-2</t>
  </si>
  <si>
    <t>0404</t>
  </si>
  <si>
    <t>ACTUALIZACIÓN  Y GESTIÓN CATASTRAL  NACIONAL</t>
  </si>
  <si>
    <t>C-0405-1003-4</t>
  </si>
  <si>
    <t>0405</t>
  </si>
  <si>
    <t>4</t>
  </si>
  <si>
    <t>FORTALECIMIENTO DE LA GESTIÓN DEL CONOCIMIENTO Y LA INNOVACIÓN EN EL ÁMBITO GEOGRÁFICO DEL  TERRITORIO   NACIONAL</t>
  </si>
  <si>
    <t>C-0499-1003-5</t>
  </si>
  <si>
    <t>0499</t>
  </si>
  <si>
    <t>5</t>
  </si>
  <si>
    <t>FORTALECIMIENTO DE LA GESTIÓN INSTITUCIONAL DEL IGAC A NIVEL   NACIONAL</t>
  </si>
  <si>
    <t>C-0499-1003-6</t>
  </si>
  <si>
    <t>6</t>
  </si>
  <si>
    <t>FORTALECIMIENTO DE LA INFRAESTRUCTURA FÍSICA DEL IGAC A NIVEL  NACIONAL</t>
  </si>
  <si>
    <t>C-0499-1003-7</t>
  </si>
  <si>
    <t>IMPLEMENTACIÓN DE UN SISTEMA DE GESTIÓN DOCUMENTAL EN EL IGAC A NIVEL   NACIONAL</t>
  </si>
  <si>
    <t>C-0499-1003-8</t>
  </si>
  <si>
    <t>FORTALECIMIENTO DE LOS PROCESOS DE DIFUSIÓN Y ACCESO A LA INFORMACIÓN GEOGRÁFICA A NIVEL   NACIONAL</t>
  </si>
  <si>
    <t>AGROLOGIA</t>
  </si>
  <si>
    <t>CARTOGRAFIA</t>
  </si>
  <si>
    <t>CATASTRO</t>
  </si>
  <si>
    <t>CIAF</t>
  </si>
  <si>
    <t>OFICIAN DE DIFUSION</t>
  </si>
  <si>
    <t>GASTOS DE PERSONAL</t>
  </si>
  <si>
    <t>TRANSFERENCIAS CORRIENTES</t>
  </si>
  <si>
    <t>GASTOS POR TRIBUTOS, MULTAS SANCIONES E INTERESES DE MORA</t>
  </si>
  <si>
    <t>INVERSION</t>
  </si>
  <si>
    <t>FUNCIONAMIENTO</t>
  </si>
  <si>
    <t>SECRETARIA GENERAL</t>
  </si>
  <si>
    <t>Apropiacion Inicial</t>
  </si>
  <si>
    <t>%</t>
  </si>
  <si>
    <t>CDP X REGISTRAR</t>
  </si>
  <si>
    <t>OBLIGACIONES</t>
  </si>
  <si>
    <t>Rec</t>
  </si>
  <si>
    <t>DEPEDENCIAS</t>
  </si>
  <si>
    <t>TOTAL GASTOS DE PERSONAL</t>
  </si>
  <si>
    <t>TOTAL ADQUISICION DE BIENES Y SERVICIOS</t>
  </si>
  <si>
    <t>TOTAL TRANSFERENCIAS CORRIENTES</t>
  </si>
  <si>
    <t>TOTAL GASTOS POR TRIBUTOS, MULTAS SANCIONES E INTERESES DE MORA</t>
  </si>
  <si>
    <t>INSTITUTO GEOGRAFICO AGUSTIN CODAZZI - OFICINA ASESORA DE PLANEACION</t>
  </si>
  <si>
    <t>RESUMEN POR RECURSOS</t>
  </si>
  <si>
    <t>TOTAL IGAC</t>
  </si>
  <si>
    <t>OTROS RECURSOS DEL TESORO</t>
  </si>
  <si>
    <t>INGRESOS CORRIENTES</t>
  </si>
  <si>
    <t>RECURSOS CORRIENTES</t>
  </si>
  <si>
    <t>TOTAL PROYECTO</t>
  </si>
  <si>
    <t>A-03-04-02-012</t>
  </si>
  <si>
    <t>012</t>
  </si>
  <si>
    <t>INCAPACIDADES Y LICENCIAS DE MATERNIDAD Y PATERNIDAD (NO DE PENSIONES)</t>
  </si>
  <si>
    <t>14</t>
  </si>
  <si>
    <t>PRESTAMOS DESTINACION ESPECIFICA</t>
  </si>
  <si>
    <t>EJECUCION PRESUPUESTAL A NIVEL DE DECRETO DE LA VIGENCIA 2020</t>
  </si>
  <si>
    <t>TOTAL GENERAL IGAC 2020</t>
  </si>
  <si>
    <t>ADQUISICION DE BIENES Y SERVICIOS</t>
  </si>
  <si>
    <t>A ENERO 31</t>
  </si>
  <si>
    <t>APROPIACION VIGENTE</t>
  </si>
  <si>
    <t>CDP`S</t>
  </si>
  <si>
    <t>TOTAL PRESUPUESTO</t>
  </si>
  <si>
    <t>1. GASTOS DE PERSONAL</t>
  </si>
  <si>
    <t>2. ADQUISICION DE BIENES Y SERVICIOS</t>
  </si>
  <si>
    <t>3. TRANSFERENCIAS CORRIENTES</t>
  </si>
  <si>
    <t>8. GASTOS POR TRIBUTOS, MULTAS, SANCIONES E INTERESES DE MORA</t>
  </si>
  <si>
    <t>COMPROMISOS</t>
  </si>
  <si>
    <t>APROPIACION DISPONIBLE</t>
  </si>
  <si>
    <t>CDP`S X REGISTRAR</t>
  </si>
  <si>
    <t>INVERSIÒN</t>
  </si>
  <si>
    <t>SUBDIRECCION DE GEOGRAFIA Y CARTOGRAFIA</t>
  </si>
  <si>
    <t>SUBDIRECCION DE AGROLOGIA</t>
  </si>
  <si>
    <t>SUBDIRECCION DE CATASTRO</t>
  </si>
  <si>
    <t>OFICINA CIAF</t>
  </si>
  <si>
    <t>OFICINA DE DIFUSION Y MERCADEO</t>
  </si>
  <si>
    <t>INSTITUTO GEOGRÀFICO AGUSTÌN CODAZZI - OFICINA ASESORA DE PLANEACIÒN</t>
  </si>
  <si>
    <t>EJECUCIÒN PRESUPUESTAL NIVEL DECRETO</t>
  </si>
  <si>
    <t>Resumen por Recursos</t>
  </si>
  <si>
    <t>Apropiacion</t>
  </si>
  <si>
    <t>Cdp`s</t>
  </si>
  <si>
    <t>Compromisos</t>
  </si>
  <si>
    <t>Obligaciones</t>
  </si>
  <si>
    <t>Pagos</t>
  </si>
  <si>
    <t>APROPIACION BLOQUEADA</t>
  </si>
  <si>
    <t>Ene</t>
  </si>
  <si>
    <t xml:space="preserve">INGRESOS </t>
  </si>
  <si>
    <t>GASTOS</t>
  </si>
  <si>
    <t>Super habit / Déficit</t>
  </si>
  <si>
    <t>Feb</t>
  </si>
  <si>
    <t>Mar</t>
  </si>
  <si>
    <t>INGRESOS BOGOTA Y DIRECCIONES TERRITORIALES ACUMULADOS</t>
  </si>
  <si>
    <t>DIRECCION</t>
  </si>
  <si>
    <t>CERTIFICADOS</t>
  </si>
  <si>
    <t>INFORMACION</t>
  </si>
  <si>
    <t>AVALUOS</t>
  </si>
  <si>
    <t xml:space="preserve">TRABAJOS </t>
  </si>
  <si>
    <t xml:space="preserve">INFORMACION </t>
  </si>
  <si>
    <t xml:space="preserve">ANALISIS </t>
  </si>
  <si>
    <t>FOTOCOPIAS</t>
  </si>
  <si>
    <t>HELIOGRAFIAS</t>
  </si>
  <si>
    <t>PUBLICACIONES</t>
  </si>
  <si>
    <t>APROV/MTOS</t>
  </si>
  <si>
    <t>DOCENCIA</t>
  </si>
  <si>
    <t>CONVENIOS</t>
  </si>
  <si>
    <t>RENDIMIENTOS</t>
  </si>
  <si>
    <t>TOTAL</t>
  </si>
  <si>
    <t>TERRITORIAL</t>
  </si>
  <si>
    <t>CATASTRALES</t>
  </si>
  <si>
    <t>CATASTRAL</t>
  </si>
  <si>
    <t>ESPECIALES</t>
  </si>
  <si>
    <t>DIG.Y ALTERN.</t>
  </si>
  <si>
    <t>FOTOGRAFICOS</t>
  </si>
  <si>
    <t>GEODESICA</t>
  </si>
  <si>
    <t>DE SUELOS</t>
  </si>
  <si>
    <t>OTROS</t>
  </si>
  <si>
    <t>FINANCIEROS</t>
  </si>
  <si>
    <t xml:space="preserve"> </t>
  </si>
  <si>
    <t>BOGOTA</t>
  </si>
  <si>
    <t>ATLANTICO</t>
  </si>
  <si>
    <t>BOLIVAR</t>
  </si>
  <si>
    <t>BOYACA</t>
  </si>
  <si>
    <t>CALDAS</t>
  </si>
  <si>
    <t>CAQUETA</t>
  </si>
  <si>
    <t>CAUCA</t>
  </si>
  <si>
    <t>CESAR</t>
  </si>
  <si>
    <t>CORDOBA</t>
  </si>
  <si>
    <t>CUNDINAMARCA</t>
  </si>
  <si>
    <t>GUAJIRA</t>
  </si>
  <si>
    <t>HUILA</t>
  </si>
  <si>
    <t>MAGDALENA</t>
  </si>
  <si>
    <t>META</t>
  </si>
  <si>
    <t>NARIÑO</t>
  </si>
  <si>
    <t>N.SANTANDER</t>
  </si>
  <si>
    <t>QUINDIO</t>
  </si>
  <si>
    <t>RISARALDA</t>
  </si>
  <si>
    <t>SANTANDER</t>
  </si>
  <si>
    <t xml:space="preserve">SUCRE </t>
  </si>
  <si>
    <t>TOLIMA</t>
  </si>
  <si>
    <t>VALLE</t>
  </si>
  <si>
    <t>CASANARE</t>
  </si>
  <si>
    <t>INGRESOS BOGOTA Y DIRECCIONES TERRITORIALES CORRESPONDIENTES AL MES DE ENERO DEL 2020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</si>
  <si>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</si>
  <si>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</si>
  <si>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</si>
  <si>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</si>
  <si>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</si>
  <si>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</si>
  <si>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</si>
  <si>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</si>
  <si>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</si>
  <si>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</si>
  <si>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Enero-Febrero</t>
  </si>
  <si>
    <t>Febrero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</si>
</sst>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-1240A]&quot;$&quot;\ #,##0.00;\(&quot;$&quot;\ #,##0.00\)"/>
    <numFmt numFmtId="165" formatCode="_-* #,##0\ _€_-;\-* #,##0\ _€_-;_-* &quot;-&quot;??\ _€_-;_-@_-"/>
  </numFmts>
  <fonts count="22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8">
    <xf numFmtId="0" fontId="0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3" fillId="0" borderId="2" xfId="0" applyFont="1" applyFill="1" applyBorder="1"/>
    <xf numFmtId="0" fontId="2" fillId="0" borderId="2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10" fontId="3" fillId="0" borderId="2" xfId="2" applyNumberFormat="1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center"/>
    </xf>
    <xf numFmtId="10" fontId="3" fillId="4" borderId="2" xfId="2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 readingOrder="1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left" vertical="center" wrapText="1" readingOrder="1"/>
    </xf>
    <xf numFmtId="43" fontId="5" fillId="5" borderId="2" xfId="1" applyFont="1" applyFill="1" applyBorder="1" applyAlignment="1">
      <alignment vertical="center" wrapText="1"/>
    </xf>
    <xf numFmtId="10" fontId="3" fillId="5" borderId="2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/>
    <xf numFmtId="10" fontId="6" fillId="2" borderId="2" xfId="2" applyNumberFormat="1" applyFont="1" applyFill="1" applyBorder="1" applyAlignment="1">
      <alignment horizontal="center" vertical="center" wrapText="1"/>
    </xf>
    <xf numFmtId="43" fontId="6" fillId="2" borderId="2" xfId="0" applyNumberFormat="1" applyFont="1" applyFill="1" applyBorder="1"/>
    <xf numFmtId="10" fontId="5" fillId="2" borderId="2" xfId="2" applyNumberFormat="1" applyFont="1" applyFill="1" applyBorder="1" applyAlignment="1">
      <alignment horizontal="center" vertical="center" wrapText="1"/>
    </xf>
    <xf numFmtId="43" fontId="6" fillId="6" borderId="2" xfId="0" applyNumberFormat="1" applyFont="1" applyFill="1" applyBorder="1"/>
    <xf numFmtId="10" fontId="6" fillId="6" borderId="2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43" fontId="5" fillId="4" borderId="2" xfId="0" applyNumberFormat="1" applyFont="1" applyFill="1" applyBorder="1"/>
    <xf numFmtId="10" fontId="5" fillId="4" borderId="2" xfId="2" applyNumberFormat="1" applyFont="1" applyFill="1" applyBorder="1" applyAlignment="1">
      <alignment horizontal="center" vertical="center" wrapText="1"/>
    </xf>
    <xf numFmtId="43" fontId="3" fillId="4" borderId="2" xfId="0" applyNumberFormat="1" applyFont="1" applyFill="1" applyBorder="1"/>
    <xf numFmtId="43" fontId="3" fillId="0" borderId="0" xfId="1" applyFont="1" applyFill="1" applyBorder="1"/>
    <xf numFmtId="43" fontId="3" fillId="0" borderId="0" xfId="0" applyNumberFormat="1" applyFont="1" applyFill="1" applyBorder="1"/>
    <xf numFmtId="0" fontId="5" fillId="5" borderId="6" xfId="0" applyFont="1" applyFill="1" applyBorder="1" applyAlignment="1">
      <alignment horizontal="left" vertical="center" wrapText="1"/>
    </xf>
    <xf numFmtId="10" fontId="5" fillId="5" borderId="2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43" fontId="0" fillId="0" borderId="0" xfId="1" applyFont="1" applyFill="1" applyBorder="1" applyAlignment="1">
      <alignment vertical="center"/>
    </xf>
    <xf numFmtId="10" fontId="0" fillId="0" borderId="7" xfId="2" applyNumberFormat="1" applyFont="1" applyFill="1" applyBorder="1" applyAlignment="1">
      <alignment vertical="center"/>
    </xf>
    <xf numFmtId="10" fontId="0" fillId="0" borderId="0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0" fontId="10" fillId="0" borderId="0" xfId="2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43" fontId="11" fillId="0" borderId="20" xfId="1" applyFont="1" applyFill="1" applyBorder="1" applyAlignment="1">
      <alignment vertical="center"/>
    </xf>
    <xf numFmtId="10" fontId="11" fillId="0" borderId="20" xfId="2" applyNumberFormat="1" applyFont="1" applyFill="1" applyBorder="1" applyAlignment="1">
      <alignment vertical="center"/>
    </xf>
    <xf numFmtId="10" fontId="11" fillId="0" borderId="21" xfId="2" applyNumberFormat="1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43" fontId="11" fillId="0" borderId="12" xfId="1" applyFont="1" applyFill="1" applyBorder="1" applyAlignment="1">
      <alignment vertical="center"/>
    </xf>
    <xf numFmtId="10" fontId="11" fillId="0" borderId="12" xfId="2" applyNumberFormat="1" applyFont="1" applyFill="1" applyBorder="1" applyAlignment="1">
      <alignment vertical="center"/>
    </xf>
    <xf numFmtId="10" fontId="11" fillId="0" borderId="13" xfId="2" applyNumberFormat="1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43" fontId="11" fillId="0" borderId="15" xfId="1" applyFont="1" applyFill="1" applyBorder="1" applyAlignment="1">
      <alignment vertical="center"/>
    </xf>
    <xf numFmtId="10" fontId="11" fillId="0" borderId="15" xfId="2" applyNumberFormat="1" applyFont="1" applyFill="1" applyBorder="1" applyAlignment="1">
      <alignment vertical="center"/>
    </xf>
    <xf numFmtId="10" fontId="11" fillId="0" borderId="16" xfId="2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43" fontId="9" fillId="0" borderId="18" xfId="1" applyFont="1" applyFill="1" applyBorder="1" applyAlignment="1">
      <alignment vertical="center"/>
    </xf>
    <xf numFmtId="10" fontId="9" fillId="0" borderId="18" xfId="2" applyNumberFormat="1" applyFont="1" applyFill="1" applyBorder="1" applyAlignment="1">
      <alignment vertical="center"/>
    </xf>
    <xf numFmtId="10" fontId="9" fillId="0" borderId="19" xfId="2" applyNumberFormat="1" applyFont="1" applyFill="1" applyBorder="1" applyAlignment="1">
      <alignment vertical="center"/>
    </xf>
    <xf numFmtId="43" fontId="9" fillId="0" borderId="18" xfId="0" applyNumberFormat="1" applyFont="1" applyFill="1" applyBorder="1" applyAlignment="1">
      <alignment vertical="center"/>
    </xf>
    <xf numFmtId="0" fontId="9" fillId="8" borderId="23" xfId="0" applyFont="1" applyFill="1" applyBorder="1" applyAlignment="1">
      <alignment vertical="center"/>
    </xf>
    <xf numFmtId="0" fontId="9" fillId="8" borderId="23" xfId="0" applyFont="1" applyFill="1" applyBorder="1" applyAlignment="1">
      <alignment vertical="center" wrapText="1"/>
    </xf>
    <xf numFmtId="43" fontId="9" fillId="8" borderId="23" xfId="1" applyFont="1" applyFill="1" applyBorder="1" applyAlignment="1">
      <alignment vertical="center"/>
    </xf>
    <xf numFmtId="10" fontId="9" fillId="8" borderId="23" xfId="2" applyNumberFormat="1" applyFont="1" applyFill="1" applyBorder="1" applyAlignment="1">
      <alignment vertical="center"/>
    </xf>
    <xf numFmtId="10" fontId="9" fillId="8" borderId="24" xfId="2" applyNumberFormat="1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10" fontId="8" fillId="4" borderId="18" xfId="2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43" fontId="11" fillId="0" borderId="7" xfId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10" fontId="11" fillId="0" borderId="7" xfId="2" applyNumberFormat="1" applyFont="1" applyFill="1" applyBorder="1" applyAlignment="1">
      <alignment vertical="center"/>
    </xf>
    <xf numFmtId="43" fontId="12" fillId="0" borderId="9" xfId="1" applyFont="1" applyFill="1" applyBorder="1" applyAlignment="1">
      <alignment vertical="center" wrapText="1"/>
    </xf>
    <xf numFmtId="10" fontId="11" fillId="0" borderId="9" xfId="2" applyNumberFormat="1" applyFont="1" applyFill="1" applyBorder="1" applyAlignment="1">
      <alignment vertical="center"/>
    </xf>
    <xf numFmtId="10" fontId="12" fillId="0" borderId="9" xfId="2" applyNumberFormat="1" applyFont="1" applyFill="1" applyBorder="1" applyAlignment="1">
      <alignment vertical="center" wrapText="1"/>
    </xf>
    <xf numFmtId="43" fontId="11" fillId="0" borderId="9" xfId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2" fillId="0" borderId="10" xfId="2" applyNumberFormat="1" applyFont="1" applyFill="1" applyBorder="1" applyAlignment="1">
      <alignment vertical="center" wrapText="1"/>
    </xf>
    <xf numFmtId="43" fontId="9" fillId="0" borderId="7" xfId="1" applyFont="1" applyFill="1" applyBorder="1" applyAlignment="1">
      <alignment vertical="center"/>
    </xf>
    <xf numFmtId="10" fontId="9" fillId="0" borderId="7" xfId="2" applyNumberFormat="1" applyFont="1" applyFill="1" applyBorder="1" applyAlignment="1">
      <alignment vertical="center"/>
    </xf>
    <xf numFmtId="43" fontId="11" fillId="0" borderId="22" xfId="1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10" fontId="11" fillId="0" borderId="22" xfId="2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43" fontId="0" fillId="0" borderId="0" xfId="0" applyNumberFormat="1" applyFont="1" applyFill="1" applyBorder="1" applyAlignment="1">
      <alignment vertical="center"/>
    </xf>
    <xf numFmtId="9" fontId="0" fillId="0" borderId="0" xfId="2" applyFont="1" applyFill="1" applyBorder="1" applyAlignment="1">
      <alignment vertical="center"/>
    </xf>
    <xf numFmtId="43" fontId="0" fillId="0" borderId="7" xfId="0" applyNumberFormat="1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vertical="center" wrapText="1"/>
    </xf>
    <xf numFmtId="165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3" fontId="14" fillId="9" borderId="30" xfId="0" applyNumberFormat="1" applyFont="1" applyFill="1" applyBorder="1" applyAlignment="1">
      <alignment horizontal="center"/>
    </xf>
    <xf numFmtId="3" fontId="14" fillId="9" borderId="31" xfId="0" applyNumberFormat="1" applyFont="1" applyFill="1" applyBorder="1" applyAlignment="1" applyProtection="1">
      <alignment horizontal="center"/>
    </xf>
    <xf numFmtId="3" fontId="14" fillId="9" borderId="34" xfId="0" applyNumberFormat="1" applyFont="1" applyFill="1" applyBorder="1" applyAlignment="1" applyProtection="1">
      <alignment horizontal="center"/>
    </xf>
    <xf numFmtId="3" fontId="14" fillId="9" borderId="35" xfId="0" applyNumberFormat="1" applyFont="1" applyFill="1" applyBorder="1" applyAlignment="1" applyProtection="1">
      <alignment horizontal="center"/>
    </xf>
    <xf numFmtId="3" fontId="15" fillId="9" borderId="38" xfId="0" applyNumberFormat="1" applyFont="1" applyFill="1" applyBorder="1"/>
    <xf numFmtId="3" fontId="15" fillId="9" borderId="39" xfId="0" applyNumberFormat="1" applyFont="1" applyFill="1" applyBorder="1" applyProtection="1"/>
    <xf numFmtId="3" fontId="15" fillId="9" borderId="39" xfId="0" applyNumberFormat="1" applyFont="1" applyFill="1" applyBorder="1" applyAlignment="1" applyProtection="1"/>
    <xf numFmtId="3" fontId="15" fillId="9" borderId="39" xfId="0" applyNumberFormat="1" applyFont="1" applyFill="1" applyBorder="1"/>
    <xf numFmtId="3" fontId="15" fillId="9" borderId="40" xfId="0" applyNumberFormat="1" applyFont="1" applyFill="1" applyBorder="1" applyAlignment="1" applyProtection="1"/>
    <xf numFmtId="3" fontId="14" fillId="9" borderId="34" xfId="0" applyNumberFormat="1" applyFont="1" applyFill="1" applyBorder="1" applyAlignment="1" applyProtection="1"/>
    <xf numFmtId="4" fontId="15" fillId="9" borderId="35" xfId="0" applyNumberFormat="1" applyFont="1" applyFill="1" applyBorder="1" applyProtection="1"/>
    <xf numFmtId="4" fontId="15" fillId="9" borderId="41" xfId="0" applyNumberFormat="1" applyFont="1" applyFill="1" applyBorder="1" applyProtection="1"/>
    <xf numFmtId="4" fontId="15" fillId="9" borderId="41" xfId="0" applyNumberFormat="1" applyFont="1" applyFill="1" applyBorder="1" applyAlignment="1" applyProtection="1"/>
    <xf numFmtId="4" fontId="15" fillId="9" borderId="41" xfId="0" applyNumberFormat="1" applyFont="1" applyFill="1" applyBorder="1"/>
    <xf numFmtId="4" fontId="15" fillId="9" borderId="6" xfId="0" applyNumberFormat="1" applyFont="1" applyFill="1" applyBorder="1"/>
    <xf numFmtId="4" fontId="15" fillId="9" borderId="42" xfId="0" applyNumberFormat="1" applyFont="1" applyFill="1" applyBorder="1" applyProtection="1"/>
    <xf numFmtId="4" fontId="15" fillId="9" borderId="6" xfId="0" applyNumberFormat="1" applyFont="1" applyFill="1" applyBorder="1" applyAlignment="1" applyProtection="1"/>
    <xf numFmtId="4" fontId="15" fillId="9" borderId="35" xfId="0" applyNumberFormat="1" applyFont="1" applyFill="1" applyBorder="1"/>
    <xf numFmtId="4" fontId="15" fillId="9" borderId="43" xfId="0" applyNumberFormat="1" applyFont="1" applyFill="1" applyBorder="1" applyProtection="1"/>
    <xf numFmtId="4" fontId="15" fillId="9" borderId="35" xfId="0" applyNumberFormat="1" applyFont="1" applyFill="1" applyBorder="1" applyAlignment="1" applyProtection="1"/>
    <xf numFmtId="3" fontId="14" fillId="9" borderId="34" xfId="0" applyNumberFormat="1" applyFont="1" applyFill="1" applyBorder="1"/>
    <xf numFmtId="3" fontId="14" fillId="9" borderId="44" xfId="0" applyNumberFormat="1" applyFont="1" applyFill="1" applyBorder="1" applyAlignment="1" applyProtection="1"/>
    <xf numFmtId="4" fontId="14" fillId="9" borderId="45" xfId="0" applyNumberFormat="1" applyFont="1" applyFill="1" applyBorder="1" applyProtection="1"/>
    <xf numFmtId="4" fontId="14" fillId="9" borderId="46" xfId="0" applyNumberFormat="1" applyFont="1" applyFill="1" applyBorder="1" applyProtection="1"/>
    <xf numFmtId="3" fontId="14" fillId="0" borderId="30" xfId="0" applyNumberFormat="1" applyFont="1" applyFill="1" applyBorder="1" applyAlignment="1">
      <alignment horizontal="center"/>
    </xf>
    <xf numFmtId="3" fontId="14" fillId="0" borderId="31" xfId="0" applyNumberFormat="1" applyFont="1" applyFill="1" applyBorder="1" applyAlignment="1" applyProtection="1">
      <alignment horizontal="center"/>
    </xf>
    <xf numFmtId="3" fontId="14" fillId="0" borderId="34" xfId="0" applyNumberFormat="1" applyFont="1" applyFill="1" applyBorder="1" applyAlignment="1" applyProtection="1">
      <alignment horizontal="center"/>
    </xf>
    <xf numFmtId="3" fontId="14" fillId="0" borderId="35" xfId="0" applyNumberFormat="1" applyFont="1" applyFill="1" applyBorder="1" applyAlignment="1" applyProtection="1">
      <alignment horizontal="center"/>
    </xf>
    <xf numFmtId="3" fontId="15" fillId="0" borderId="38" xfId="0" applyNumberFormat="1" applyFont="1" applyFill="1" applyBorder="1"/>
    <xf numFmtId="3" fontId="15" fillId="0" borderId="39" xfId="0" applyNumberFormat="1" applyFont="1" applyFill="1" applyBorder="1" applyProtection="1"/>
    <xf numFmtId="3" fontId="15" fillId="0" borderId="39" xfId="0" applyNumberFormat="1" applyFont="1" applyFill="1" applyBorder="1" applyAlignment="1" applyProtection="1"/>
    <xf numFmtId="3" fontId="15" fillId="0" borderId="39" xfId="0" applyNumberFormat="1" applyFont="1" applyFill="1" applyBorder="1"/>
    <xf numFmtId="3" fontId="15" fillId="0" borderId="40" xfId="0" applyNumberFormat="1" applyFont="1" applyFill="1" applyBorder="1" applyAlignment="1" applyProtection="1"/>
    <xf numFmtId="3" fontId="14" fillId="0" borderId="34" xfId="0" applyNumberFormat="1" applyFont="1" applyFill="1" applyBorder="1" applyAlignment="1" applyProtection="1"/>
    <xf numFmtId="4" fontId="15" fillId="0" borderId="35" xfId="0" applyNumberFormat="1" applyFont="1" applyFill="1" applyBorder="1" applyProtection="1"/>
    <xf numFmtId="4" fontId="15" fillId="0" borderId="41" xfId="0" applyNumberFormat="1" applyFont="1" applyFill="1" applyBorder="1" applyProtection="1"/>
    <xf numFmtId="4" fontId="15" fillId="0" borderId="41" xfId="0" applyNumberFormat="1" applyFont="1" applyFill="1" applyBorder="1" applyAlignment="1" applyProtection="1"/>
    <xf numFmtId="4" fontId="15" fillId="0" borderId="41" xfId="0" applyNumberFormat="1" applyFont="1" applyFill="1" applyBorder="1"/>
    <xf numFmtId="4" fontId="15" fillId="0" borderId="6" xfId="0" applyNumberFormat="1" applyFont="1" applyFill="1" applyBorder="1"/>
    <xf numFmtId="4" fontId="15" fillId="0" borderId="42" xfId="0" applyNumberFormat="1" applyFont="1" applyFill="1" applyBorder="1" applyProtection="1"/>
    <xf numFmtId="4" fontId="15" fillId="0" borderId="6" xfId="0" applyNumberFormat="1" applyFont="1" applyFill="1" applyBorder="1" applyAlignment="1" applyProtection="1"/>
    <xf numFmtId="4" fontId="15" fillId="0" borderId="35" xfId="0" applyNumberFormat="1" applyFont="1" applyFill="1" applyBorder="1"/>
    <xf numFmtId="4" fontId="15" fillId="0" borderId="43" xfId="0" applyNumberFormat="1" applyFont="1" applyFill="1" applyBorder="1" applyProtection="1"/>
    <xf numFmtId="4" fontId="15" fillId="0" borderId="35" xfId="0" applyNumberFormat="1" applyFont="1" applyFill="1" applyBorder="1" applyAlignment="1" applyProtection="1"/>
    <xf numFmtId="3" fontId="14" fillId="0" borderId="34" xfId="0" applyNumberFormat="1" applyFont="1" applyFill="1" applyBorder="1"/>
    <xf numFmtId="3" fontId="14" fillId="0" borderId="44" xfId="0" applyNumberFormat="1" applyFont="1" applyFill="1" applyBorder="1" applyAlignment="1" applyProtection="1"/>
    <xf numFmtId="4" fontId="14" fillId="0" borderId="45" xfId="0" applyNumberFormat="1" applyFont="1" applyFill="1" applyBorder="1" applyProtection="1"/>
    <xf numFmtId="4" fontId="14" fillId="0" borderId="46" xfId="0" applyNumberFormat="1" applyFont="1" applyFill="1" applyBorder="1" applyProtection="1"/>
    <xf numFmtId="165" fontId="0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14" fillId="9" borderId="28" xfId="0" applyNumberFormat="1" applyFont="1" applyFill="1" applyBorder="1" applyAlignment="1" applyProtection="1">
      <alignment horizontal="center" vertical="center"/>
    </xf>
    <xf numFmtId="3" fontId="14" fillId="9" borderId="22" xfId="0" applyNumberFormat="1" applyFont="1" applyFill="1" applyBorder="1" applyAlignment="1" applyProtection="1">
      <alignment horizontal="center" vertical="center"/>
    </xf>
    <xf numFmtId="3" fontId="14" fillId="9" borderId="29" xfId="0" applyNumberFormat="1" applyFont="1" applyFill="1" applyBorder="1" applyAlignment="1" applyProtection="1">
      <alignment horizontal="center" vertical="center"/>
    </xf>
    <xf numFmtId="3" fontId="14" fillId="9" borderId="22" xfId="0" applyNumberFormat="1" applyFont="1" applyFill="1" applyBorder="1" applyAlignment="1" applyProtection="1">
      <alignment horizontal="center"/>
    </xf>
    <xf numFmtId="3" fontId="14" fillId="9" borderId="32" xfId="0" applyNumberFormat="1" applyFont="1" applyFill="1" applyBorder="1" applyAlignment="1" applyProtection="1">
      <alignment horizontal="center" vertical="center"/>
    </xf>
    <xf numFmtId="3" fontId="14" fillId="9" borderId="36" xfId="0" applyNumberFormat="1" applyFont="1" applyFill="1" applyBorder="1" applyAlignment="1" applyProtection="1">
      <alignment horizontal="center" vertical="center"/>
    </xf>
    <xf numFmtId="3" fontId="14" fillId="9" borderId="33" xfId="0" applyNumberFormat="1" applyFont="1" applyFill="1" applyBorder="1" applyAlignment="1" applyProtection="1">
      <alignment horizontal="center" vertical="center"/>
    </xf>
    <xf numFmtId="3" fontId="14" fillId="9" borderId="37" xfId="0" applyNumberFormat="1" applyFont="1" applyFill="1" applyBorder="1" applyAlignment="1" applyProtection="1">
      <alignment horizontal="center" vertical="center"/>
    </xf>
    <xf numFmtId="3" fontId="14" fillId="0" borderId="28" xfId="0" applyNumberFormat="1" applyFont="1" applyFill="1" applyBorder="1" applyAlignment="1" applyProtection="1">
      <alignment horizontal="center" vertical="center"/>
    </xf>
    <xf numFmtId="3" fontId="14" fillId="0" borderId="22" xfId="0" applyNumberFormat="1" applyFont="1" applyFill="1" applyBorder="1" applyAlignment="1" applyProtection="1">
      <alignment horizontal="center" vertical="center"/>
    </xf>
    <xf numFmtId="3" fontId="14" fillId="0" borderId="29" xfId="0" applyNumberFormat="1" applyFont="1" applyFill="1" applyBorder="1" applyAlignment="1" applyProtection="1">
      <alignment horizontal="center" vertical="center"/>
    </xf>
    <xf numFmtId="3" fontId="14" fillId="0" borderId="22" xfId="0" applyNumberFormat="1" applyFont="1" applyFill="1" applyBorder="1" applyAlignment="1" applyProtection="1">
      <alignment horizontal="center"/>
    </xf>
    <xf numFmtId="3" fontId="14" fillId="0" borderId="32" xfId="0" applyNumberFormat="1" applyFont="1" applyFill="1" applyBorder="1" applyAlignment="1" applyProtection="1">
      <alignment horizontal="center" vertical="center"/>
    </xf>
    <xf numFmtId="3" fontId="14" fillId="0" borderId="36" xfId="0" applyNumberFormat="1" applyFont="1" applyFill="1" applyBorder="1" applyAlignment="1" applyProtection="1">
      <alignment horizontal="center" vertical="center"/>
    </xf>
    <xf numFmtId="3" fontId="14" fillId="0" borderId="33" xfId="0" applyNumberFormat="1" applyFont="1" applyFill="1" applyBorder="1" applyAlignment="1" applyProtection="1">
      <alignment horizontal="center" vertical="center"/>
    </xf>
    <xf numFmtId="3" fontId="14" fillId="0" borderId="37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/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1" xfId="0" applyNumberFormat="1" applyFont="1" applyFill="1" applyBorder="1" applyAlignment="1">
      <alignment horizontal="left" vertical="center" wrapText="1" readingOrder="1"/>
    </xf>
    <xf numFmtId="0" fontId="20" fillId="0" borderId="1" xfId="0" applyNumberFormat="1" applyFont="1" applyFill="1" applyBorder="1" applyAlignment="1">
      <alignment vertical="center" wrapText="1" readingOrder="1"/>
    </xf>
    <xf numFmtId="164" fontId="20" fillId="0" borderId="1" xfId="0" applyNumberFormat="1" applyFont="1" applyFill="1" applyBorder="1" applyAlignment="1">
      <alignment horizontal="right" vertical="center" wrapText="1" readingOrder="1"/>
    </xf>
    <xf numFmtId="0" fontId="18" fillId="0" borderId="1" xfId="0" applyNumberFormat="1" applyFont="1" applyFill="1" applyBorder="1" applyAlignment="1">
      <alignment horizontal="left" vertical="center" wrapText="1" readingOrder="1"/>
    </xf>
    <xf numFmtId="0" fontId="21" fillId="0" borderId="1" xfId="0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500" baseline="0">
                <a:solidFill>
                  <a:srgbClr val="0070C0"/>
                </a:solidFill>
              </a:rPr>
              <a:t>Ejecucion presupuestal a enero 31 </a:t>
            </a:r>
          </a:p>
        </c:rich>
      </c:tx>
      <c:layout>
        <c:manualLayout>
          <c:xMode val="edge"/>
          <c:yMode val="edge"/>
          <c:x val="0.34045801387476621"/>
          <c:y val="2.60434823622053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582756765755955E-2"/>
                  <c:y val="-5.2086964724410878E-2"/>
                </c:manualLayout>
              </c:layout>
              <c:tx>
                <c:rich>
                  <a:bodyPr/>
                  <a:lstStyle/>
                  <a:p>
                    <a:fld id="{F8F76A5C-82E0-45B5-A967-3C6F7E76AAC5}" type="CELLRANGE">
                      <a:rPr lang="en-US">
                        <a:solidFill>
                          <a:srgbClr val="FF0000"/>
                        </a:solidFill>
                      </a:rPr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1.2635734653552035E-2"/>
                  <c:y val="-4.0925472283465582E-2"/>
                </c:manualLayout>
              </c:layout>
              <c:tx>
                <c:rich>
                  <a:bodyPr/>
                  <a:lstStyle/>
                  <a:p>
                    <a:fld id="{BADB8B2B-2F44-40AE-8FA6-1E409B63170B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1.5794668316940041E-2"/>
                  <c:y val="-4.0925472283465582E-2"/>
                </c:manualLayout>
              </c:layout>
              <c:tx>
                <c:rich>
                  <a:bodyPr/>
                  <a:lstStyle/>
                  <a:p>
                    <a:fld id="{F7E02AD5-61A8-47B7-BFC2-39E8CFFCD79C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1.5794668316940041E-2"/>
                  <c:y val="-3.7204974803150666E-2"/>
                </c:manualLayout>
              </c:layout>
              <c:tx>
                <c:rich>
                  <a:bodyPr/>
                  <a:lstStyle/>
                  <a:p>
                    <a:fld id="{F23C22FA-BF54-40FC-A146-B286008B0E49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Ejec!$I$63:$I$67</c:f>
              <c:strCache>
                <c:ptCount val="5"/>
                <c:pt idx="0">
                  <c:v>Apropiacion</c:v>
                </c:pt>
                <c:pt idx="1">
                  <c:v>Cdp`s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f>Ejec!$K$63:$K$67</c:f>
              <c:numCache>
                <c:formatCode>_(* #,##0.00_);_(* \(#,##0.00\);_(* "-"??_);_(@_)</c:formatCode>
                <c:ptCount val="5"/>
                <c:pt idx="0">
                  <c:v>233333415428</c:v>
                </c:pt>
                <c:pt idx="1">
                  <c:v>36163010493.889999</c:v>
                </c:pt>
                <c:pt idx="2">
                  <c:v>25292131024.889999</c:v>
                </c:pt>
                <c:pt idx="3">
                  <c:v>8196217151.0200005</c:v>
                </c:pt>
                <c:pt idx="4">
                  <c:v>7151311749.0200005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Ejec!$L$63:$L$67</c15:f>
                <c15:dlblRangeCache>
                  <c:ptCount val="5"/>
                  <c:pt idx="1">
                    <c:v>15,50%</c:v>
                  </c:pt>
                  <c:pt idx="2">
                    <c:v>10,84%</c:v>
                  </c:pt>
                  <c:pt idx="3">
                    <c:v>3,51%</c:v>
                  </c:pt>
                  <c:pt idx="4">
                    <c:v>3,06%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9872672"/>
        <c:axId val="1199875936"/>
        <c:axId val="0"/>
      </c:bar3DChart>
      <c:catAx>
        <c:axId val="119987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9875936"/>
        <c:crosses val="autoZero"/>
        <c:auto val="1"/>
        <c:lblAlgn val="ctr"/>
        <c:lblOffset val="100"/>
        <c:noMultiLvlLbl val="0"/>
      </c:catAx>
      <c:valAx>
        <c:axId val="119987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9872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Ejec!$I$64</c:f>
          <c:strCache>
            <c:ptCount val="1"/>
            <c:pt idx="0">
              <c:v>Cdp`s</c:v>
            </c:pt>
          </c:strCache>
        </c:strRef>
      </c:tx>
      <c:layout>
        <c:manualLayout>
          <c:xMode val="edge"/>
          <c:yMode val="edge"/>
          <c:x val="6.691666666666668E-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7916666666666667"/>
          <c:y val="9.9537037037037035E-2"/>
          <c:w val="0.46388888888888891"/>
          <c:h val="0.77314814814814814"/>
        </c:manualLayout>
      </c:layout>
      <c:doughnutChart>
        <c:varyColors val="1"/>
        <c:ser>
          <c:idx val="0"/>
          <c:order val="0"/>
          <c:tx>
            <c:strRef>
              <c:f>Ejec!$I$89</c:f>
              <c:strCache>
                <c:ptCount val="1"/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explosion val="26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doughnutChart>
        <c:varyColors val="1"/>
        <c:ser>
          <c:idx val="1"/>
          <c:order val="1"/>
          <c:tx>
            <c:strRef>
              <c:f>Ejec!$I$64</c:f>
              <c:strCache>
                <c:ptCount val="1"/>
                <c:pt idx="0">
                  <c:v>Cdp`s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alpha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Ejec!$L$64:$M$64</c:f>
              <c:numCache>
                <c:formatCode>0.00%</c:formatCode>
                <c:ptCount val="2"/>
                <c:pt idx="0">
                  <c:v>0.1549842761593179</c:v>
                </c:pt>
                <c:pt idx="1">
                  <c:v>0.84501572384068213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Ejec!$I$65</c:f>
          <c:strCache>
            <c:ptCount val="1"/>
            <c:pt idx="0">
              <c:v>Compromisos</c:v>
            </c:pt>
          </c:strCache>
        </c:strRef>
      </c:tx>
      <c:layout>
        <c:manualLayout>
          <c:xMode val="edge"/>
          <c:yMode val="edge"/>
          <c:x val="2.1993000874890672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Ejec!$I$89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explosion val="26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doughnutChart>
        <c:varyColors val="1"/>
        <c:ser>
          <c:idx val="1"/>
          <c:order val="1"/>
          <c:tx>
            <c:strRef>
              <c:f>Ejec!$I$65</c:f>
              <c:strCache>
                <c:ptCount val="1"/>
                <c:pt idx="0">
                  <c:v>Compromisos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alpha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Ejec!$L$65:$M$65</c:f>
              <c:numCache>
                <c:formatCode>0.00%</c:formatCode>
                <c:ptCount val="2"/>
                <c:pt idx="0">
                  <c:v>0.10839480911251832</c:v>
                </c:pt>
                <c:pt idx="1">
                  <c:v>0.89160519088748169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Ejec!$I$66</c:f>
          <c:strCache>
            <c:ptCount val="1"/>
            <c:pt idx="0">
              <c:v>Obligaciones</c:v>
            </c:pt>
          </c:strCache>
        </c:strRef>
      </c:tx>
      <c:layout>
        <c:manualLayout>
          <c:xMode val="edge"/>
          <c:yMode val="edge"/>
          <c:x val="2.1993000874890672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Ejec!$I$89</c:f>
              <c:strCache>
                <c:ptCount val="1"/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explosion val="26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doughnutChart>
        <c:varyColors val="1"/>
        <c:ser>
          <c:idx val="1"/>
          <c:order val="1"/>
          <c:tx>
            <c:strRef>
              <c:f>Ejec!$I$66</c:f>
              <c:strCache>
                <c:ptCount val="1"/>
                <c:pt idx="0">
                  <c:v>Obligaciones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alpha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Ejec!$L$66:$M$66</c:f>
              <c:numCache>
                <c:formatCode>0.00%</c:formatCode>
                <c:ptCount val="2"/>
                <c:pt idx="0">
                  <c:v>3.512663257418918E-2</c:v>
                </c:pt>
                <c:pt idx="1">
                  <c:v>0.96487336742581087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Ejec!$I$67</c:f>
          <c:strCache>
            <c:ptCount val="1"/>
            <c:pt idx="0">
              <c:v>Pagos</c:v>
            </c:pt>
          </c:strCache>
        </c:strRef>
      </c:tx>
      <c:layout>
        <c:manualLayout>
          <c:xMode val="edge"/>
          <c:yMode val="edge"/>
          <c:x val="2.1993000874890672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Ejec!$I$89</c:f>
              <c:strCache>
                <c:ptCount val="1"/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explosion val="26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doughnutChart>
        <c:varyColors val="1"/>
        <c:ser>
          <c:idx val="1"/>
          <c:order val="1"/>
          <c:tx>
            <c:strRef>
              <c:f>Ejec!$I$67</c:f>
              <c:strCache>
                <c:ptCount val="1"/>
                <c:pt idx="0">
                  <c:v>Pagos</c:v>
                </c:pt>
              </c:strCache>
            </c:strRef>
          </c:tx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alpha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Ejec!$L$67:$M$67</c:f>
              <c:numCache>
                <c:formatCode>0.00%</c:formatCode>
                <c:ptCount val="2"/>
                <c:pt idx="0">
                  <c:v>3.0648468141189534E-2</c:v>
                </c:pt>
                <c:pt idx="1">
                  <c:v>0.96935153185881051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600" baseline="0">
                <a:solidFill>
                  <a:schemeClr val="tx1"/>
                </a:solidFill>
              </a:rPr>
              <a:t>Ingresos Vs Gastos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623625806709044"/>
          <c:y val="0.11408544097405672"/>
          <c:w val="0.87544391516635334"/>
          <c:h val="0.632183080251026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Ejec!$G$102:$H$102</c:f>
              <c:strCache>
                <c:ptCount val="2"/>
                <c:pt idx="0">
                  <c:v>INGRESOS </c:v>
                </c:pt>
                <c:pt idx="1">
                  <c:v> -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Ejec!$I$101:$U$101</c15:sqref>
                  </c15:fullRef>
                </c:ext>
              </c:extLst>
              <c:f>(Ejec!$I$101,Ejec!$U$101)</c:f>
              <c:strCache>
                <c:ptCount val="2"/>
                <c:pt idx="0">
                  <c:v>Ene</c:v>
                </c:pt>
                <c:pt idx="1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Ejec!$I$102:$U$102</c15:sqref>
                  </c15:fullRef>
                </c:ext>
              </c:extLst>
              <c:f>(Ejec!$I$102,Ejec!$U$102)</c:f>
              <c:numCache>
                <c:formatCode>_-* #,##0\ _€_-;\-* #,##0\ _€_-;_-* "-"??\ _€_-;_-@_-</c:formatCode>
                <c:ptCount val="2"/>
                <c:pt idx="0">
                  <c:v>1006505116</c:v>
                </c:pt>
                <c:pt idx="1">
                  <c:v>1006505116</c:v>
                </c:pt>
              </c:numCache>
            </c:numRef>
          </c:val>
        </c:ser>
        <c:ser>
          <c:idx val="1"/>
          <c:order val="1"/>
          <c:tx>
            <c:strRef>
              <c:f>Ejec!$G$103:$H$103</c:f>
              <c:strCache>
                <c:ptCount val="2"/>
                <c:pt idx="0">
                  <c:v>GASTOS</c:v>
                </c:pt>
                <c:pt idx="1">
                  <c:v> -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Ejec!$I$101:$U$101</c15:sqref>
                  </c15:fullRef>
                </c:ext>
              </c:extLst>
              <c:f>(Ejec!$I$101,Ejec!$U$101)</c:f>
              <c:strCache>
                <c:ptCount val="2"/>
                <c:pt idx="0">
                  <c:v>Ene</c:v>
                </c:pt>
                <c:pt idx="1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Ejec!$I$103:$U$103</c15:sqref>
                  </c15:fullRef>
                </c:ext>
              </c:extLst>
              <c:f>(Ejec!$I$103,Ejec!$U$103)</c:f>
              <c:numCache>
                <c:formatCode>_-* #,##0\ _€_-;\-* #,##0\ _€_-;_-* "-"??\ _€_-;_-@_-</c:formatCode>
                <c:ptCount val="2"/>
                <c:pt idx="0">
                  <c:v>2635441906</c:v>
                </c:pt>
                <c:pt idx="1">
                  <c:v>7728257082.5500002</c:v>
                </c:pt>
              </c:numCache>
            </c:numRef>
          </c:val>
        </c:ser>
        <c:ser>
          <c:idx val="2"/>
          <c:order val="2"/>
          <c:tx>
            <c:strRef>
              <c:f>Ejec!$G$104:$H$104</c:f>
              <c:strCache>
                <c:ptCount val="2"/>
                <c:pt idx="0">
                  <c:v>Super habit / Déficit</c:v>
                </c:pt>
                <c:pt idx="1">
                  <c:v> -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Ejec!$I$101:$U$101</c15:sqref>
                  </c15:fullRef>
                </c:ext>
              </c:extLst>
              <c:f>(Ejec!$I$101,Ejec!$U$101)</c:f>
              <c:strCache>
                <c:ptCount val="2"/>
                <c:pt idx="0">
                  <c:v>Ene</c:v>
                </c:pt>
                <c:pt idx="1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Ejec!$I$104:$U$104</c15:sqref>
                  </c15:fullRef>
                </c:ext>
              </c:extLst>
              <c:f>(Ejec!$I$104,Ejec!$U$104)</c:f>
              <c:numCache>
                <c:formatCode>_-* #,##0\ _€_-;\-* #,##0\ _€_-;_-* "-"??\ _€_-;_-@_-</c:formatCode>
                <c:ptCount val="2"/>
                <c:pt idx="0">
                  <c:v>-1628936790</c:v>
                </c:pt>
                <c:pt idx="1">
                  <c:v>-6721751966.5500002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9881376"/>
        <c:axId val="1199869408"/>
        <c:axId val="0"/>
      </c:bar3DChart>
      <c:catAx>
        <c:axId val="119988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9869408"/>
        <c:crosses val="autoZero"/>
        <c:auto val="1"/>
        <c:lblAlgn val="ctr"/>
        <c:lblOffset val="100"/>
        <c:noMultiLvlLbl val="0"/>
      </c:catAx>
      <c:valAx>
        <c:axId val="119986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9881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3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1</xdr:col>
      <xdr:colOff>428625</xdr:colOff>
      <xdr:row>2</xdr:row>
      <xdr:rowOff>105834</xdr:rowOff>
    </xdr:to>
    <xdr:pic>
      <xdr:nvPicPr>
        <xdr:cNvPr id="4" name="Imagen 3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1571625" cy="486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6</xdr:col>
      <xdr:colOff>1731433</xdr:colOff>
      <xdr:row>2</xdr:row>
      <xdr:rowOff>105833</xdr:rowOff>
    </xdr:to>
    <xdr:pic>
      <xdr:nvPicPr>
        <xdr:cNvPr id="5" name="Imagen 4" descr="República de Colomb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95250"/>
          <a:ext cx="3693583" cy="486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0</xdr:row>
      <xdr:rowOff>71437</xdr:rowOff>
    </xdr:from>
    <xdr:to>
      <xdr:col>6</xdr:col>
      <xdr:colOff>2976564</xdr:colOff>
      <xdr:row>2</xdr:row>
      <xdr:rowOff>154781</xdr:rowOff>
    </xdr:to>
    <xdr:pic>
      <xdr:nvPicPr>
        <xdr:cNvPr id="3" name="Imagen 2" descr="https://igacnet.igac.gov.co/sites/igacnet.igac.gov.co/files/logo_color_jpg_cmyk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70" y="71437"/>
          <a:ext cx="4750594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1057955</xdr:colOff>
      <xdr:row>59</xdr:row>
      <xdr:rowOff>57999</xdr:rowOff>
    </xdr:from>
    <xdr:to>
      <xdr:col>15</xdr:col>
      <xdr:colOff>1086870</xdr:colOff>
      <xdr:row>77</xdr:row>
      <xdr:rowOff>42521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77</xdr:row>
      <xdr:rowOff>149678</xdr:rowOff>
    </xdr:from>
    <xdr:to>
      <xdr:col>8</xdr:col>
      <xdr:colOff>54428</xdr:colOff>
      <xdr:row>94</xdr:row>
      <xdr:rowOff>108857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176891</xdr:colOff>
      <xdr:row>77</xdr:row>
      <xdr:rowOff>163283</xdr:rowOff>
    </xdr:from>
    <xdr:to>
      <xdr:col>10</xdr:col>
      <xdr:colOff>966106</xdr:colOff>
      <xdr:row>94</xdr:row>
      <xdr:rowOff>149678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1061357</xdr:colOff>
      <xdr:row>77</xdr:row>
      <xdr:rowOff>163285</xdr:rowOff>
    </xdr:from>
    <xdr:to>
      <xdr:col>13</xdr:col>
      <xdr:colOff>1660070</xdr:colOff>
      <xdr:row>94</xdr:row>
      <xdr:rowOff>149680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1755321</xdr:colOff>
      <xdr:row>77</xdr:row>
      <xdr:rowOff>176893</xdr:rowOff>
    </xdr:from>
    <xdr:to>
      <xdr:col>18</xdr:col>
      <xdr:colOff>190499</xdr:colOff>
      <xdr:row>94</xdr:row>
      <xdr:rowOff>163288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353784</xdr:colOff>
      <xdr:row>95</xdr:row>
      <xdr:rowOff>172810</xdr:rowOff>
    </xdr:from>
    <xdr:to>
      <xdr:col>15</xdr:col>
      <xdr:colOff>1768927</xdr:colOff>
      <xdr:row>121</xdr:row>
      <xdr:rowOff>176893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0.51234</cdr:x>
      <cdr:y>0.05127</cdr:y>
    </cdr:from>
    <cdr:to>
      <cdr:x>0.60513</cdr:x>
      <cdr:y>0.13847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79344" y="175022"/>
          <a:ext cx="1119188" cy="29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0.51826</cdr:x>
      <cdr:y>0.03035</cdr:y>
    </cdr:from>
    <cdr:to>
      <cdr:x>0.59408</cdr:x>
      <cdr:y>0.13498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250782" y="103585"/>
          <a:ext cx="914400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0.37421</cdr:x>
      <cdr:y>0.4244</cdr:y>
    </cdr:from>
    <cdr:to>
      <cdr:x>0.61607</cdr:x>
      <cdr:y>0.59949</cdr:y>
    </cdr:to>
    <cdr:sp macro="" textlink="Ejec!$L$64">
      <cdr:nvSpPr>
        <cdr:cNvPr id="3" name="Rectángulo 2"/>
        <cdr:cNvSpPr/>
      </cdr:nvSpPr>
      <cdr:spPr>
        <a:xfrm xmlns:a="http://schemas.openxmlformats.org/drawingml/2006/main">
          <a:off x="1710871" y="1357086"/>
          <a:ext cx="1105807" cy="559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436E73-283F-4C75-B81D-F341440F1644}" type="TxLink">
            <a:rPr lang="en-US" sz="2400" b="1" i="0" u="none" strike="noStrike">
              <a:solidFill>
                <a:srgbClr val="000000"/>
              </a:solidFill>
              <a:latin typeface="Calibri"/>
            </a:rPr>
            <a:pPr/>
            <a:t>15,50%</a:t>
          </a:fld>
          <a:endParaRPr lang="es-ES" sz="24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0.41071</cdr:x>
      <cdr:y>0.5018</cdr:y>
    </cdr:from>
    <cdr:to>
      <cdr:x>0.625</cdr:x>
      <cdr:y>0.67541</cdr:y>
    </cdr:to>
    <cdr:sp macro="" textlink="Ejec!$L$65">
      <cdr:nvSpPr>
        <cdr:cNvPr id="2" name="Rectángulo 1"/>
        <cdr:cNvSpPr/>
      </cdr:nvSpPr>
      <cdr:spPr>
        <a:xfrm xmlns:a="http://schemas.openxmlformats.org/drawingml/2006/main">
          <a:off x="1877786" y="1618240"/>
          <a:ext cx="979714" cy="559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F46CFBF0-82DD-4D3B-B891-23E64C568927}" type="TxLink">
            <a:rPr lang="en-US" sz="2400" b="1" i="0" u="none" strike="noStrike">
              <a:solidFill>
                <a:srgbClr val="000000"/>
              </a:solidFill>
              <a:latin typeface="Calibri"/>
            </a:rPr>
            <a:pPr/>
            <a:t>10,84%</a:t>
          </a:fld>
          <a:endParaRPr lang="es-ES" sz="24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0.41071</cdr:x>
      <cdr:y>0.5018</cdr:y>
    </cdr:from>
    <cdr:to>
      <cdr:x>0.625</cdr:x>
      <cdr:y>0.67541</cdr:y>
    </cdr:to>
    <cdr:sp macro="" textlink="Ejec!$L$66">
      <cdr:nvSpPr>
        <cdr:cNvPr id="2" name="Rectángulo 1"/>
        <cdr:cNvSpPr/>
      </cdr:nvSpPr>
      <cdr:spPr>
        <a:xfrm xmlns:a="http://schemas.openxmlformats.org/drawingml/2006/main">
          <a:off x="1877786" y="1618240"/>
          <a:ext cx="979714" cy="559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EF10779E-6C8D-42AA-9B86-55C4CE97D433}" type="TxLink">
            <a:rPr lang="en-US" sz="2400" b="1" i="0" u="none" strike="noStrike">
              <a:solidFill>
                <a:srgbClr val="000000"/>
              </a:solidFill>
              <a:latin typeface="Calibri"/>
            </a:rPr>
            <a:pPr/>
            <a:t>3,51%</a:t>
          </a:fld>
          <a:endParaRPr lang="es-ES" sz="2400" b="1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0.41071</cdr:x>
      <cdr:y>0.5018</cdr:y>
    </cdr:from>
    <cdr:to>
      <cdr:x>0.625</cdr:x>
      <cdr:y>0.67541</cdr:y>
    </cdr:to>
    <cdr:sp macro="" textlink="Ejec!$L$67">
      <cdr:nvSpPr>
        <cdr:cNvPr id="2" name="Rectángulo 1"/>
        <cdr:cNvSpPr/>
      </cdr:nvSpPr>
      <cdr:spPr>
        <a:xfrm xmlns:a="http://schemas.openxmlformats.org/drawingml/2006/main">
          <a:off x="1877786" y="1618240"/>
          <a:ext cx="979714" cy="559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D3F905A8-73C9-45B9-B88F-7B3B4A144A56}" type="TxLink">
            <a:rPr lang="en-US" sz="2400" b="1" i="0" u="none" strike="noStrike">
              <a:solidFill>
                <a:srgbClr val="000000"/>
              </a:solidFill>
              <a:latin typeface="Calibri"/>
            </a:rPr>
            <a:pPr/>
            <a:t>3,06%</a:t>
          </a:fld>
          <a:endParaRPr lang="es-ES" sz="24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nivel%20decreto%20a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vo"/>
      <sheetName val="Ejecucion"/>
      <sheetName val="Ejec"/>
      <sheetName val="Ingresos"/>
    </sheetNames>
    <sheetDataSet>
      <sheetData sheetId="0"/>
      <sheetData sheetId="1"/>
      <sheetData sheetId="2"/>
      <sheetData sheetId="3">
        <row r="50">
          <cell r="P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showGridLines="0" workbookViewId="0">
      <selection activeCell="I16" sqref="I16"/>
    </sheetView>
  </sheetViews>
  <sheetFormatPr baseColWidth="10" defaultRowHeight="15"/>
  <cols>
    <col min="1" max="1" width="13.42578125" style="221" customWidth="1"/>
    <col min="2" max="2" width="27" style="221" customWidth="1"/>
    <col min="3" max="3" width="21.5703125" style="221" customWidth="1"/>
    <col min="4" max="11" width="5.42578125" style="221" customWidth="1"/>
    <col min="12" max="12" width="7" style="221" customWidth="1"/>
    <col min="13" max="13" width="9.5703125" style="221" customWidth="1"/>
    <col min="14" max="14" width="8" style="221" customWidth="1"/>
    <col min="15" max="15" width="9.5703125" style="221" customWidth="1"/>
    <col min="16" max="16" width="27.5703125" style="221" customWidth="1"/>
    <col min="17" max="27" width="18.85546875" style="221" customWidth="1"/>
    <col min="28" max="28" width="0" style="221" hidden="1" customWidth="1"/>
    <col min="29" max="29" width="6.42578125" style="221" customWidth="1"/>
    <col min="30" max="16384" width="11.42578125" style="221"/>
  </cols>
  <sheetData>
    <row r="1" spans="1:27">
      <c r="A1" s="219" t="s">
        <v>0</v>
      </c>
      <c r="B1" s="219">
        <v>2020</v>
      </c>
      <c r="C1" s="220" t="s">
        <v>1</v>
      </c>
      <c r="D1" s="220" t="s">
        <v>1</v>
      </c>
      <c r="E1" s="220" t="s">
        <v>1</v>
      </c>
      <c r="F1" s="220" t="s">
        <v>1</v>
      </c>
      <c r="G1" s="220" t="s">
        <v>1</v>
      </c>
      <c r="H1" s="220" t="s">
        <v>1</v>
      </c>
      <c r="I1" s="220" t="s">
        <v>1</v>
      </c>
      <c r="J1" s="220" t="s">
        <v>1</v>
      </c>
      <c r="K1" s="220" t="s">
        <v>1</v>
      </c>
      <c r="L1" s="220" t="s">
        <v>1</v>
      </c>
      <c r="M1" s="220" t="s">
        <v>1</v>
      </c>
      <c r="N1" s="220" t="s">
        <v>1</v>
      </c>
      <c r="O1" s="220" t="s">
        <v>1</v>
      </c>
      <c r="P1" s="220" t="s">
        <v>1</v>
      </c>
      <c r="Q1" s="220" t="s">
        <v>1</v>
      </c>
      <c r="R1" s="220" t="s">
        <v>1</v>
      </c>
      <c r="S1" s="220" t="s">
        <v>1</v>
      </c>
      <c r="T1" s="220" t="s">
        <v>1</v>
      </c>
      <c r="U1" s="220" t="s">
        <v>1</v>
      </c>
      <c r="V1" s="220" t="s">
        <v>1</v>
      </c>
      <c r="W1" s="220" t="s">
        <v>1</v>
      </c>
      <c r="X1" s="220" t="s">
        <v>1</v>
      </c>
      <c r="Y1" s="220" t="s">
        <v>1</v>
      </c>
      <c r="Z1" s="220" t="s">
        <v>1</v>
      </c>
      <c r="AA1" s="220" t="s">
        <v>1</v>
      </c>
    </row>
    <row r="2" spans="1:27">
      <c r="A2" s="219" t="s">
        <v>2</v>
      </c>
      <c r="B2" s="219" t="s">
        <v>3</v>
      </c>
      <c r="C2" s="220" t="s">
        <v>1</v>
      </c>
      <c r="D2" s="220" t="s">
        <v>1</v>
      </c>
      <c r="E2" s="220" t="s">
        <v>1</v>
      </c>
      <c r="F2" s="220" t="s">
        <v>1</v>
      </c>
      <c r="G2" s="220" t="s">
        <v>1</v>
      </c>
      <c r="H2" s="220" t="s">
        <v>1</v>
      </c>
      <c r="I2" s="220" t="s">
        <v>1</v>
      </c>
      <c r="J2" s="220" t="s">
        <v>1</v>
      </c>
      <c r="K2" s="220" t="s">
        <v>1</v>
      </c>
      <c r="L2" s="220" t="s">
        <v>1</v>
      </c>
      <c r="M2" s="220" t="s">
        <v>1</v>
      </c>
      <c r="N2" s="220" t="s">
        <v>1</v>
      </c>
      <c r="O2" s="220" t="s">
        <v>1</v>
      </c>
      <c r="P2" s="220" t="s">
        <v>1</v>
      </c>
      <c r="Q2" s="220" t="s">
        <v>1</v>
      </c>
      <c r="R2" s="220" t="s">
        <v>1</v>
      </c>
      <c r="S2" s="220" t="s">
        <v>1</v>
      </c>
      <c r="T2" s="220" t="s">
        <v>1</v>
      </c>
      <c r="U2" s="220" t="s">
        <v>1</v>
      </c>
      <c r="V2" s="220" t="s">
        <v>1</v>
      </c>
      <c r="W2" s="220" t="s">
        <v>1</v>
      </c>
      <c r="X2" s="220" t="s">
        <v>1</v>
      </c>
      <c r="Y2" s="220" t="s">
        <v>1</v>
      </c>
      <c r="Z2" s="220" t="s">
        <v>1</v>
      </c>
      <c r="AA2" s="220" t="s">
        <v>1</v>
      </c>
    </row>
    <row r="3" spans="1:27">
      <c r="A3" s="219" t="s">
        <v>4</v>
      </c>
      <c r="B3" s="219" t="s">
        <v>224</v>
      </c>
      <c r="C3" s="220" t="s">
        <v>1</v>
      </c>
      <c r="D3" s="220" t="s">
        <v>1</v>
      </c>
      <c r="E3" s="220" t="s">
        <v>1</v>
      </c>
      <c r="F3" s="220" t="s">
        <v>1</v>
      </c>
      <c r="G3" s="220" t="s">
        <v>1</v>
      </c>
      <c r="H3" s="220" t="s">
        <v>1</v>
      </c>
      <c r="I3" s="220" t="s">
        <v>1</v>
      </c>
      <c r="J3" s="220" t="s">
        <v>1</v>
      </c>
      <c r="K3" s="220" t="s">
        <v>1</v>
      </c>
      <c r="L3" s="220" t="s">
        <v>1</v>
      </c>
      <c r="M3" s="220" t="s">
        <v>1</v>
      </c>
      <c r="N3" s="220" t="s">
        <v>1</v>
      </c>
      <c r="O3" s="220" t="s">
        <v>1</v>
      </c>
      <c r="P3" s="220" t="s">
        <v>1</v>
      </c>
      <c r="Q3" s="220" t="s">
        <v>1</v>
      </c>
      <c r="R3" s="220" t="s">
        <v>1</v>
      </c>
      <c r="S3" s="220" t="s">
        <v>1</v>
      </c>
      <c r="T3" s="220" t="s">
        <v>1</v>
      </c>
      <c r="U3" s="220" t="s">
        <v>1</v>
      </c>
      <c r="V3" s="220" t="s">
        <v>1</v>
      </c>
      <c r="W3" s="220" t="s">
        <v>1</v>
      </c>
      <c r="X3" s="220" t="s">
        <v>1</v>
      </c>
      <c r="Y3" s="220" t="s">
        <v>1</v>
      </c>
      <c r="Z3" s="220" t="s">
        <v>1</v>
      </c>
      <c r="AA3" s="220" t="s">
        <v>1</v>
      </c>
    </row>
    <row r="4" spans="1:27" ht="24">
      <c r="A4" s="219" t="s">
        <v>5</v>
      </c>
      <c r="B4" s="219" t="s">
        <v>6</v>
      </c>
      <c r="C4" s="219" t="s">
        <v>7</v>
      </c>
      <c r="D4" s="219" t="s">
        <v>8</v>
      </c>
      <c r="E4" s="219" t="s">
        <v>9</v>
      </c>
      <c r="F4" s="219" t="s">
        <v>10</v>
      </c>
      <c r="G4" s="219" t="s">
        <v>11</v>
      </c>
      <c r="H4" s="219" t="s">
        <v>12</v>
      </c>
      <c r="I4" s="219" t="s">
        <v>13</v>
      </c>
      <c r="J4" s="219" t="s">
        <v>14</v>
      </c>
      <c r="K4" s="219" t="s">
        <v>15</v>
      </c>
      <c r="L4" s="219" t="s">
        <v>16</v>
      </c>
      <c r="M4" s="219" t="s">
        <v>17</v>
      </c>
      <c r="N4" s="219" t="s">
        <v>18</v>
      </c>
      <c r="O4" s="219" t="s">
        <v>19</v>
      </c>
      <c r="P4" s="219" t="s">
        <v>20</v>
      </c>
      <c r="Q4" s="219" t="s">
        <v>21</v>
      </c>
      <c r="R4" s="219" t="s">
        <v>22</v>
      </c>
      <c r="S4" s="219" t="s">
        <v>23</v>
      </c>
      <c r="T4" s="219" t="s">
        <v>24</v>
      </c>
      <c r="U4" s="219" t="s">
        <v>25</v>
      </c>
      <c r="V4" s="219" t="s">
        <v>26</v>
      </c>
      <c r="W4" s="219" t="s">
        <v>27</v>
      </c>
      <c r="X4" s="219" t="s">
        <v>28</v>
      </c>
      <c r="Y4" s="219" t="s">
        <v>29</v>
      </c>
      <c r="Z4" s="219" t="s">
        <v>30</v>
      </c>
      <c r="AA4" s="219" t="s">
        <v>31</v>
      </c>
    </row>
    <row r="5" spans="1:27" ht="22.5">
      <c r="A5" s="222" t="s">
        <v>32</v>
      </c>
      <c r="B5" s="223" t="s">
        <v>33</v>
      </c>
      <c r="C5" s="224" t="s">
        <v>34</v>
      </c>
      <c r="D5" s="222" t="s">
        <v>35</v>
      </c>
      <c r="E5" s="222" t="s">
        <v>36</v>
      </c>
      <c r="F5" s="222" t="s">
        <v>36</v>
      </c>
      <c r="G5" s="222" t="s">
        <v>36</v>
      </c>
      <c r="H5" s="222">
        <v>0</v>
      </c>
      <c r="I5" s="222"/>
      <c r="J5" s="222"/>
      <c r="K5" s="222"/>
      <c r="L5" s="222"/>
      <c r="M5" s="222" t="s">
        <v>37</v>
      </c>
      <c r="N5" s="222" t="s">
        <v>38</v>
      </c>
      <c r="O5" s="222" t="s">
        <v>39</v>
      </c>
      <c r="P5" s="223" t="s">
        <v>40</v>
      </c>
      <c r="Q5" s="225">
        <v>32659000000</v>
      </c>
      <c r="R5" s="225">
        <v>0</v>
      </c>
      <c r="S5" s="225">
        <v>0</v>
      </c>
      <c r="T5" s="225">
        <v>32659000000</v>
      </c>
      <c r="U5" s="225">
        <v>0</v>
      </c>
      <c r="V5" s="225">
        <v>4028914501</v>
      </c>
      <c r="W5" s="225">
        <v>28630085499</v>
      </c>
      <c r="X5" s="225">
        <v>4028914501</v>
      </c>
      <c r="Y5" s="225">
        <v>4028914501</v>
      </c>
      <c r="Z5" s="225">
        <v>4028914501</v>
      </c>
      <c r="AA5" s="225">
        <v>4028914501</v>
      </c>
    </row>
    <row r="6" spans="1:27" ht="22.5">
      <c r="A6" s="222" t="s">
        <v>32</v>
      </c>
      <c r="B6" s="223" t="s">
        <v>33</v>
      </c>
      <c r="C6" s="224" t="s">
        <v>41</v>
      </c>
      <c r="D6" s="222" t="s">
        <v>35</v>
      </c>
      <c r="E6" s="222" t="s">
        <v>36</v>
      </c>
      <c r="F6" s="222" t="s">
        <v>36</v>
      </c>
      <c r="G6" s="222" t="s">
        <v>42</v>
      </c>
      <c r="H6" s="222">
        <v>0</v>
      </c>
      <c r="I6" s="222"/>
      <c r="J6" s="222"/>
      <c r="K6" s="222"/>
      <c r="L6" s="222"/>
      <c r="M6" s="222" t="s">
        <v>37</v>
      </c>
      <c r="N6" s="222" t="s">
        <v>38</v>
      </c>
      <c r="O6" s="222" t="s">
        <v>39</v>
      </c>
      <c r="P6" s="223" t="s">
        <v>43</v>
      </c>
      <c r="Q6" s="225">
        <v>11340000000</v>
      </c>
      <c r="R6" s="225">
        <v>0</v>
      </c>
      <c r="S6" s="225">
        <v>0</v>
      </c>
      <c r="T6" s="225">
        <v>11340000000</v>
      </c>
      <c r="U6" s="225">
        <v>0</v>
      </c>
      <c r="V6" s="225">
        <v>1871994900</v>
      </c>
      <c r="W6" s="225">
        <v>9468005100</v>
      </c>
      <c r="X6" s="225">
        <v>1871994900</v>
      </c>
      <c r="Y6" s="225">
        <v>1871994900</v>
      </c>
      <c r="Z6" s="225">
        <v>1871994900</v>
      </c>
      <c r="AA6" s="225">
        <v>1871994900</v>
      </c>
    </row>
    <row r="7" spans="1:27" ht="33.75">
      <c r="A7" s="222" t="s">
        <v>32</v>
      </c>
      <c r="B7" s="223" t="s">
        <v>33</v>
      </c>
      <c r="C7" s="224" t="s">
        <v>44</v>
      </c>
      <c r="D7" s="222" t="s">
        <v>35</v>
      </c>
      <c r="E7" s="222" t="s">
        <v>36</v>
      </c>
      <c r="F7" s="222" t="s">
        <v>36</v>
      </c>
      <c r="G7" s="222" t="s">
        <v>45</v>
      </c>
      <c r="H7" s="222">
        <v>0</v>
      </c>
      <c r="I7" s="222"/>
      <c r="J7" s="222"/>
      <c r="K7" s="222"/>
      <c r="L7" s="222"/>
      <c r="M7" s="222" t="s">
        <v>37</v>
      </c>
      <c r="N7" s="222" t="s">
        <v>38</v>
      </c>
      <c r="O7" s="222" t="s">
        <v>39</v>
      </c>
      <c r="P7" s="223" t="s">
        <v>46</v>
      </c>
      <c r="Q7" s="225">
        <v>1701000000</v>
      </c>
      <c r="R7" s="225">
        <v>0</v>
      </c>
      <c r="S7" s="225">
        <v>0</v>
      </c>
      <c r="T7" s="225">
        <v>1701000000</v>
      </c>
      <c r="U7" s="225">
        <v>0</v>
      </c>
      <c r="V7" s="225">
        <v>383109061</v>
      </c>
      <c r="W7" s="225">
        <v>1317890939</v>
      </c>
      <c r="X7" s="225">
        <v>383109061</v>
      </c>
      <c r="Y7" s="225">
        <v>383109061</v>
      </c>
      <c r="Z7" s="225">
        <v>383109061</v>
      </c>
      <c r="AA7" s="225">
        <v>383109061</v>
      </c>
    </row>
    <row r="8" spans="1:27" ht="22.5">
      <c r="A8" s="222" t="s">
        <v>32</v>
      </c>
      <c r="B8" s="223" t="s">
        <v>33</v>
      </c>
      <c r="C8" s="224" t="s">
        <v>47</v>
      </c>
      <c r="D8" s="222" t="s">
        <v>35</v>
      </c>
      <c r="E8" s="222" t="s">
        <v>42</v>
      </c>
      <c r="F8" s="222" t="s">
        <v>42</v>
      </c>
      <c r="G8" s="222">
        <v>0</v>
      </c>
      <c r="H8" s="222">
        <v>0</v>
      </c>
      <c r="I8" s="222"/>
      <c r="J8" s="222"/>
      <c r="K8" s="222"/>
      <c r="L8" s="222"/>
      <c r="M8" s="222" t="s">
        <v>37</v>
      </c>
      <c r="N8" s="222" t="s">
        <v>38</v>
      </c>
      <c r="O8" s="222" t="s">
        <v>39</v>
      </c>
      <c r="P8" s="223" t="s">
        <v>48</v>
      </c>
      <c r="Q8" s="225">
        <v>11270000000</v>
      </c>
      <c r="R8" s="225">
        <v>0</v>
      </c>
      <c r="S8" s="225">
        <v>0</v>
      </c>
      <c r="T8" s="225">
        <v>11270000000</v>
      </c>
      <c r="U8" s="225">
        <v>500000000</v>
      </c>
      <c r="V8" s="225">
        <v>10058323768.959999</v>
      </c>
      <c r="W8" s="225">
        <v>711676231.03999996</v>
      </c>
      <c r="X8" s="225">
        <v>7808829682.96</v>
      </c>
      <c r="Y8" s="225">
        <v>1374221970.47</v>
      </c>
      <c r="Z8" s="225">
        <v>1372296199.47</v>
      </c>
      <c r="AA8" s="225">
        <v>457313361.47000003</v>
      </c>
    </row>
    <row r="9" spans="1:27" ht="22.5">
      <c r="A9" s="222" t="s">
        <v>32</v>
      </c>
      <c r="B9" s="223" t="s">
        <v>33</v>
      </c>
      <c r="C9" s="224" t="s">
        <v>47</v>
      </c>
      <c r="D9" s="222" t="s">
        <v>35</v>
      </c>
      <c r="E9" s="222" t="s">
        <v>42</v>
      </c>
      <c r="F9" s="222" t="s">
        <v>42</v>
      </c>
      <c r="G9" s="222">
        <v>0</v>
      </c>
      <c r="H9" s="222">
        <v>0</v>
      </c>
      <c r="I9" s="222"/>
      <c r="J9" s="222"/>
      <c r="K9" s="222"/>
      <c r="L9" s="222"/>
      <c r="M9" s="222" t="s">
        <v>49</v>
      </c>
      <c r="N9" s="222" t="s">
        <v>50</v>
      </c>
      <c r="O9" s="222" t="s">
        <v>39</v>
      </c>
      <c r="P9" s="223" t="s">
        <v>48</v>
      </c>
      <c r="Q9" s="225">
        <v>7737000000</v>
      </c>
      <c r="R9" s="225">
        <v>0</v>
      </c>
      <c r="S9" s="225">
        <v>0</v>
      </c>
      <c r="T9" s="225">
        <v>7737000000</v>
      </c>
      <c r="U9" s="225">
        <v>0</v>
      </c>
      <c r="V9" s="225">
        <v>4065593269</v>
      </c>
      <c r="W9" s="225">
        <v>3671406731</v>
      </c>
      <c r="X9" s="225">
        <v>2190045314</v>
      </c>
      <c r="Y9" s="225">
        <v>163545841</v>
      </c>
      <c r="Z9" s="225">
        <v>37182879</v>
      </c>
      <c r="AA9" s="225">
        <v>37182879</v>
      </c>
    </row>
    <row r="10" spans="1:27" ht="33.75">
      <c r="A10" s="222" t="s">
        <v>32</v>
      </c>
      <c r="B10" s="223" t="s">
        <v>33</v>
      </c>
      <c r="C10" s="224" t="s">
        <v>123</v>
      </c>
      <c r="D10" s="222" t="s">
        <v>35</v>
      </c>
      <c r="E10" s="222" t="s">
        <v>45</v>
      </c>
      <c r="F10" s="222" t="s">
        <v>61</v>
      </c>
      <c r="G10" s="222" t="s">
        <v>42</v>
      </c>
      <c r="H10" s="222" t="s">
        <v>124</v>
      </c>
      <c r="I10" s="222"/>
      <c r="J10" s="222"/>
      <c r="K10" s="222"/>
      <c r="L10" s="222"/>
      <c r="M10" s="222" t="s">
        <v>37</v>
      </c>
      <c r="N10" s="222" t="s">
        <v>38</v>
      </c>
      <c r="O10" s="222" t="s">
        <v>39</v>
      </c>
      <c r="P10" s="223" t="s">
        <v>125</v>
      </c>
      <c r="Q10" s="225">
        <v>242000000</v>
      </c>
      <c r="R10" s="225">
        <v>0</v>
      </c>
      <c r="S10" s="225">
        <v>0</v>
      </c>
      <c r="T10" s="225">
        <v>242000000</v>
      </c>
      <c r="U10" s="225">
        <v>0</v>
      </c>
      <c r="V10" s="225">
        <v>32978695</v>
      </c>
      <c r="W10" s="225">
        <v>209021305</v>
      </c>
      <c r="X10" s="225">
        <v>32978695</v>
      </c>
      <c r="Y10" s="225">
        <v>32978695</v>
      </c>
      <c r="Z10" s="225">
        <v>32978695</v>
      </c>
      <c r="AA10" s="225">
        <v>32978695</v>
      </c>
    </row>
    <row r="11" spans="1:27" ht="22.5">
      <c r="A11" s="222" t="s">
        <v>32</v>
      </c>
      <c r="B11" s="223" t="s">
        <v>33</v>
      </c>
      <c r="C11" s="224" t="s">
        <v>51</v>
      </c>
      <c r="D11" s="222" t="s">
        <v>35</v>
      </c>
      <c r="E11" s="222" t="s">
        <v>45</v>
      </c>
      <c r="F11" s="222" t="s">
        <v>38</v>
      </c>
      <c r="G11" s="222" t="s">
        <v>36</v>
      </c>
      <c r="H11" s="222" t="s">
        <v>52</v>
      </c>
      <c r="I11" s="222"/>
      <c r="J11" s="222"/>
      <c r="K11" s="222"/>
      <c r="L11" s="222"/>
      <c r="M11" s="222" t="s">
        <v>49</v>
      </c>
      <c r="N11" s="222" t="s">
        <v>50</v>
      </c>
      <c r="O11" s="222" t="s">
        <v>39</v>
      </c>
      <c r="P11" s="223" t="s">
        <v>53</v>
      </c>
      <c r="Q11" s="225">
        <v>700000000</v>
      </c>
      <c r="R11" s="225">
        <v>0</v>
      </c>
      <c r="S11" s="225">
        <v>0</v>
      </c>
      <c r="T11" s="225">
        <v>700000000</v>
      </c>
      <c r="U11" s="225">
        <v>0</v>
      </c>
      <c r="V11" s="225">
        <v>15035956.550000001</v>
      </c>
      <c r="W11" s="225">
        <v>684964043.45000005</v>
      </c>
      <c r="X11" s="225">
        <v>15035956.550000001</v>
      </c>
      <c r="Y11" s="225">
        <v>15035956.550000001</v>
      </c>
      <c r="Z11" s="225">
        <v>15035956.550000001</v>
      </c>
      <c r="AA11" s="225">
        <v>15035956.550000001</v>
      </c>
    </row>
    <row r="12" spans="1:27" ht="22.5">
      <c r="A12" s="222" t="s">
        <v>32</v>
      </c>
      <c r="B12" s="223" t="s">
        <v>33</v>
      </c>
      <c r="C12" s="224" t="s">
        <v>54</v>
      </c>
      <c r="D12" s="222" t="s">
        <v>35</v>
      </c>
      <c r="E12" s="222" t="s">
        <v>45</v>
      </c>
      <c r="F12" s="222" t="s">
        <v>38</v>
      </c>
      <c r="G12" s="222" t="s">
        <v>36</v>
      </c>
      <c r="H12" s="222" t="s">
        <v>55</v>
      </c>
      <c r="I12" s="222"/>
      <c r="J12" s="222"/>
      <c r="K12" s="222"/>
      <c r="L12" s="222"/>
      <c r="M12" s="222" t="s">
        <v>49</v>
      </c>
      <c r="N12" s="222" t="s">
        <v>50</v>
      </c>
      <c r="O12" s="222" t="s">
        <v>39</v>
      </c>
      <c r="P12" s="223" t="s">
        <v>56</v>
      </c>
      <c r="Q12" s="225">
        <v>40000000</v>
      </c>
      <c r="R12" s="225">
        <v>0</v>
      </c>
      <c r="S12" s="225">
        <v>0</v>
      </c>
      <c r="T12" s="225">
        <v>40000000</v>
      </c>
      <c r="U12" s="225">
        <v>0</v>
      </c>
      <c r="V12" s="225">
        <v>0</v>
      </c>
      <c r="W12" s="225">
        <v>40000000</v>
      </c>
      <c r="X12" s="225">
        <v>0</v>
      </c>
      <c r="Y12" s="225">
        <v>0</v>
      </c>
      <c r="Z12" s="225">
        <v>0</v>
      </c>
      <c r="AA12" s="225">
        <v>0</v>
      </c>
    </row>
    <row r="13" spans="1:27" ht="22.5">
      <c r="A13" s="222" t="s">
        <v>32</v>
      </c>
      <c r="B13" s="223" t="s">
        <v>33</v>
      </c>
      <c r="C13" s="224" t="s">
        <v>57</v>
      </c>
      <c r="D13" s="222" t="s">
        <v>35</v>
      </c>
      <c r="E13" s="222" t="s">
        <v>58</v>
      </c>
      <c r="F13" s="222" t="s">
        <v>36</v>
      </c>
      <c r="G13" s="222">
        <v>0</v>
      </c>
      <c r="H13" s="222">
        <v>0</v>
      </c>
      <c r="I13" s="222"/>
      <c r="J13" s="222"/>
      <c r="K13" s="222"/>
      <c r="L13" s="222"/>
      <c r="M13" s="222" t="s">
        <v>37</v>
      </c>
      <c r="N13" s="222" t="s">
        <v>38</v>
      </c>
      <c r="O13" s="222" t="s">
        <v>39</v>
      </c>
      <c r="P13" s="223" t="s">
        <v>59</v>
      </c>
      <c r="Q13" s="225">
        <v>413000000</v>
      </c>
      <c r="R13" s="225">
        <v>0</v>
      </c>
      <c r="S13" s="225">
        <v>0</v>
      </c>
      <c r="T13" s="225">
        <v>413000000</v>
      </c>
      <c r="U13" s="225">
        <v>0</v>
      </c>
      <c r="V13" s="225">
        <v>253471020</v>
      </c>
      <c r="W13" s="225">
        <v>159528980</v>
      </c>
      <c r="X13" s="225">
        <v>157578870</v>
      </c>
      <c r="Y13" s="225">
        <v>117705886</v>
      </c>
      <c r="Z13" s="225">
        <v>117705886</v>
      </c>
      <c r="AA13" s="225">
        <v>117705886</v>
      </c>
    </row>
    <row r="14" spans="1:27" ht="22.5">
      <c r="A14" s="222" t="s">
        <v>32</v>
      </c>
      <c r="B14" s="223" t="s">
        <v>33</v>
      </c>
      <c r="C14" s="224" t="s">
        <v>57</v>
      </c>
      <c r="D14" s="222" t="s">
        <v>35</v>
      </c>
      <c r="E14" s="222" t="s">
        <v>58</v>
      </c>
      <c r="F14" s="222" t="s">
        <v>36</v>
      </c>
      <c r="G14" s="222">
        <v>0</v>
      </c>
      <c r="H14" s="222">
        <v>0</v>
      </c>
      <c r="I14" s="222"/>
      <c r="J14" s="222"/>
      <c r="K14" s="222"/>
      <c r="L14" s="222"/>
      <c r="M14" s="222" t="s">
        <v>49</v>
      </c>
      <c r="N14" s="222" t="s">
        <v>50</v>
      </c>
      <c r="O14" s="222" t="s">
        <v>39</v>
      </c>
      <c r="P14" s="223" t="s">
        <v>59</v>
      </c>
      <c r="Q14" s="225">
        <v>455000000</v>
      </c>
      <c r="R14" s="225">
        <v>0</v>
      </c>
      <c r="S14" s="225">
        <v>0</v>
      </c>
      <c r="T14" s="225">
        <v>455000000</v>
      </c>
      <c r="U14" s="225">
        <v>0</v>
      </c>
      <c r="V14" s="225">
        <v>96135000</v>
      </c>
      <c r="W14" s="225">
        <v>358865000</v>
      </c>
      <c r="X14" s="225">
        <v>90844000</v>
      </c>
      <c r="Y14" s="225">
        <v>89732000</v>
      </c>
      <c r="Z14" s="225">
        <v>89658419</v>
      </c>
      <c r="AA14" s="225">
        <v>89658419</v>
      </c>
    </row>
    <row r="15" spans="1:27" ht="22.5">
      <c r="A15" s="222" t="s">
        <v>32</v>
      </c>
      <c r="B15" s="223" t="s">
        <v>33</v>
      </c>
      <c r="C15" s="224" t="s">
        <v>60</v>
      </c>
      <c r="D15" s="222" t="s">
        <v>35</v>
      </c>
      <c r="E15" s="222" t="s">
        <v>58</v>
      </c>
      <c r="F15" s="222" t="s">
        <v>61</v>
      </c>
      <c r="G15" s="222" t="s">
        <v>36</v>
      </c>
      <c r="H15" s="222">
        <v>0</v>
      </c>
      <c r="I15" s="222"/>
      <c r="J15" s="222"/>
      <c r="K15" s="222"/>
      <c r="L15" s="222"/>
      <c r="M15" s="222" t="s">
        <v>49</v>
      </c>
      <c r="N15" s="222" t="s">
        <v>50</v>
      </c>
      <c r="O15" s="222" t="s">
        <v>39</v>
      </c>
      <c r="P15" s="223" t="s">
        <v>62</v>
      </c>
      <c r="Q15" s="225">
        <v>272000000</v>
      </c>
      <c r="R15" s="225">
        <v>0</v>
      </c>
      <c r="S15" s="225">
        <v>0</v>
      </c>
      <c r="T15" s="225">
        <v>272000000</v>
      </c>
      <c r="U15" s="225">
        <v>0</v>
      </c>
      <c r="V15" s="225">
        <v>0</v>
      </c>
      <c r="W15" s="225">
        <v>272000000</v>
      </c>
      <c r="X15" s="225">
        <v>0</v>
      </c>
      <c r="Y15" s="225">
        <v>0</v>
      </c>
      <c r="Z15" s="225">
        <v>0</v>
      </c>
      <c r="AA15" s="225">
        <v>0</v>
      </c>
    </row>
    <row r="16" spans="1:27" ht="67.5">
      <c r="A16" s="222" t="s">
        <v>32</v>
      </c>
      <c r="B16" s="223" t="s">
        <v>33</v>
      </c>
      <c r="C16" s="224" t="s">
        <v>63</v>
      </c>
      <c r="D16" s="222" t="s">
        <v>64</v>
      </c>
      <c r="E16" s="222" t="s">
        <v>65</v>
      </c>
      <c r="F16" s="222" t="s">
        <v>66</v>
      </c>
      <c r="G16" s="222" t="s">
        <v>67</v>
      </c>
      <c r="H16" s="222">
        <v>0</v>
      </c>
      <c r="I16" s="222"/>
      <c r="J16" s="222"/>
      <c r="K16" s="222"/>
      <c r="L16" s="222"/>
      <c r="M16" s="222" t="s">
        <v>37</v>
      </c>
      <c r="N16" s="222" t="s">
        <v>38</v>
      </c>
      <c r="O16" s="222" t="s">
        <v>39</v>
      </c>
      <c r="P16" s="223" t="s">
        <v>69</v>
      </c>
      <c r="Q16" s="225">
        <v>3500000000</v>
      </c>
      <c r="R16" s="225">
        <v>0</v>
      </c>
      <c r="S16" s="225">
        <v>0</v>
      </c>
      <c r="T16" s="225">
        <v>3500000000</v>
      </c>
      <c r="U16" s="225">
        <v>300000000</v>
      </c>
      <c r="V16" s="225">
        <v>133146086</v>
      </c>
      <c r="W16" s="225">
        <v>3066853914</v>
      </c>
      <c r="X16" s="225">
        <v>54812956</v>
      </c>
      <c r="Y16" s="225">
        <v>0</v>
      </c>
      <c r="Z16" s="225">
        <v>0</v>
      </c>
      <c r="AA16" s="225">
        <v>0</v>
      </c>
    </row>
    <row r="17" spans="1:27" ht="67.5">
      <c r="A17" s="222" t="s">
        <v>32</v>
      </c>
      <c r="B17" s="223" t="s">
        <v>33</v>
      </c>
      <c r="C17" s="224" t="s">
        <v>63</v>
      </c>
      <c r="D17" s="222" t="s">
        <v>64</v>
      </c>
      <c r="E17" s="222" t="s">
        <v>65</v>
      </c>
      <c r="F17" s="222" t="s">
        <v>66</v>
      </c>
      <c r="G17" s="222" t="s">
        <v>67</v>
      </c>
      <c r="H17" s="222">
        <v>0</v>
      </c>
      <c r="I17" s="222"/>
      <c r="J17" s="222"/>
      <c r="K17" s="222"/>
      <c r="L17" s="222"/>
      <c r="M17" s="222" t="s">
        <v>49</v>
      </c>
      <c r="N17" s="222" t="s">
        <v>50</v>
      </c>
      <c r="O17" s="222" t="s">
        <v>39</v>
      </c>
      <c r="P17" s="223" t="s">
        <v>69</v>
      </c>
      <c r="Q17" s="225">
        <v>1065000000</v>
      </c>
      <c r="R17" s="225">
        <v>0</v>
      </c>
      <c r="S17" s="225">
        <v>0</v>
      </c>
      <c r="T17" s="225">
        <v>1065000000</v>
      </c>
      <c r="U17" s="225">
        <v>0</v>
      </c>
      <c r="V17" s="225">
        <v>41125036</v>
      </c>
      <c r="W17" s="225">
        <v>1023874964</v>
      </c>
      <c r="X17" s="225">
        <v>41125036</v>
      </c>
      <c r="Y17" s="225">
        <v>0</v>
      </c>
      <c r="Z17" s="225">
        <v>0</v>
      </c>
      <c r="AA17" s="225">
        <v>0</v>
      </c>
    </row>
    <row r="18" spans="1:27" ht="45">
      <c r="A18" s="222" t="s">
        <v>32</v>
      </c>
      <c r="B18" s="223" t="s">
        <v>33</v>
      </c>
      <c r="C18" s="224" t="s">
        <v>70</v>
      </c>
      <c r="D18" s="222" t="s">
        <v>64</v>
      </c>
      <c r="E18" s="222" t="s">
        <v>65</v>
      </c>
      <c r="F18" s="222" t="s">
        <v>66</v>
      </c>
      <c r="G18" s="222" t="s">
        <v>71</v>
      </c>
      <c r="H18" s="222">
        <v>0</v>
      </c>
      <c r="I18" s="222"/>
      <c r="J18" s="222"/>
      <c r="K18" s="222"/>
      <c r="L18" s="222"/>
      <c r="M18" s="222" t="s">
        <v>37</v>
      </c>
      <c r="N18" s="222" t="s">
        <v>38</v>
      </c>
      <c r="O18" s="222" t="s">
        <v>39</v>
      </c>
      <c r="P18" s="223" t="s">
        <v>72</v>
      </c>
      <c r="Q18" s="225">
        <v>8300000000</v>
      </c>
      <c r="R18" s="225">
        <v>0</v>
      </c>
      <c r="S18" s="225">
        <v>0</v>
      </c>
      <c r="T18" s="225">
        <v>8300000000</v>
      </c>
      <c r="U18" s="225">
        <v>4150000000</v>
      </c>
      <c r="V18" s="225">
        <v>1002763587</v>
      </c>
      <c r="W18" s="225">
        <v>3147236413</v>
      </c>
      <c r="X18" s="225">
        <v>92577946</v>
      </c>
      <c r="Y18" s="225">
        <v>4089125</v>
      </c>
      <c r="Z18" s="225">
        <v>4089125</v>
      </c>
      <c r="AA18" s="225">
        <v>4089125</v>
      </c>
    </row>
    <row r="19" spans="1:27" ht="45">
      <c r="A19" s="222" t="s">
        <v>32</v>
      </c>
      <c r="B19" s="223" t="s">
        <v>33</v>
      </c>
      <c r="C19" s="224" t="s">
        <v>70</v>
      </c>
      <c r="D19" s="222" t="s">
        <v>64</v>
      </c>
      <c r="E19" s="222" t="s">
        <v>65</v>
      </c>
      <c r="F19" s="222" t="s">
        <v>66</v>
      </c>
      <c r="G19" s="222" t="s">
        <v>71</v>
      </c>
      <c r="H19" s="222">
        <v>0</v>
      </c>
      <c r="I19" s="222"/>
      <c r="J19" s="222"/>
      <c r="K19" s="222"/>
      <c r="L19" s="222"/>
      <c r="M19" s="222" t="s">
        <v>49</v>
      </c>
      <c r="N19" s="222" t="s">
        <v>50</v>
      </c>
      <c r="O19" s="222" t="s">
        <v>39</v>
      </c>
      <c r="P19" s="223" t="s">
        <v>72</v>
      </c>
      <c r="Q19" s="225">
        <v>4662000000</v>
      </c>
      <c r="R19" s="225">
        <v>0</v>
      </c>
      <c r="S19" s="225">
        <v>0</v>
      </c>
      <c r="T19" s="225">
        <v>4662000000</v>
      </c>
      <c r="U19" s="225">
        <v>0</v>
      </c>
      <c r="V19" s="225">
        <v>116771678</v>
      </c>
      <c r="W19" s="225">
        <v>4545228322</v>
      </c>
      <c r="X19" s="225">
        <v>116771678</v>
      </c>
      <c r="Y19" s="225">
        <v>0</v>
      </c>
      <c r="Z19" s="225">
        <v>0</v>
      </c>
      <c r="AA19" s="225">
        <v>0</v>
      </c>
    </row>
    <row r="20" spans="1:27" ht="78.75">
      <c r="A20" s="222" t="s">
        <v>32</v>
      </c>
      <c r="B20" s="223" t="s">
        <v>33</v>
      </c>
      <c r="C20" s="224" t="s">
        <v>73</v>
      </c>
      <c r="D20" s="222" t="s">
        <v>64</v>
      </c>
      <c r="E20" s="222" t="s">
        <v>74</v>
      </c>
      <c r="F20" s="222" t="s">
        <v>66</v>
      </c>
      <c r="G20" s="222" t="s">
        <v>75</v>
      </c>
      <c r="H20" s="222">
        <v>0</v>
      </c>
      <c r="I20" s="222"/>
      <c r="J20" s="222"/>
      <c r="K20" s="222"/>
      <c r="L20" s="222"/>
      <c r="M20" s="222" t="s">
        <v>37</v>
      </c>
      <c r="N20" s="222" t="s">
        <v>38</v>
      </c>
      <c r="O20" s="222" t="s">
        <v>39</v>
      </c>
      <c r="P20" s="223" t="s">
        <v>76</v>
      </c>
      <c r="Q20" s="225">
        <v>4000000000</v>
      </c>
      <c r="R20" s="225">
        <v>0</v>
      </c>
      <c r="S20" s="225">
        <v>0</v>
      </c>
      <c r="T20" s="225">
        <v>4000000000</v>
      </c>
      <c r="U20" s="225">
        <v>300000000</v>
      </c>
      <c r="V20" s="225">
        <v>1720061181</v>
      </c>
      <c r="W20" s="225">
        <v>1979938819</v>
      </c>
      <c r="X20" s="225">
        <v>619667103</v>
      </c>
      <c r="Y20" s="225">
        <v>722947</v>
      </c>
      <c r="Z20" s="225">
        <v>722947</v>
      </c>
      <c r="AA20" s="225">
        <v>722947</v>
      </c>
    </row>
    <row r="21" spans="1:27" ht="78.75">
      <c r="A21" s="222" t="s">
        <v>32</v>
      </c>
      <c r="B21" s="223" t="s">
        <v>33</v>
      </c>
      <c r="C21" s="224" t="s">
        <v>73</v>
      </c>
      <c r="D21" s="222" t="s">
        <v>64</v>
      </c>
      <c r="E21" s="222" t="s">
        <v>74</v>
      </c>
      <c r="F21" s="222" t="s">
        <v>66</v>
      </c>
      <c r="G21" s="222" t="s">
        <v>75</v>
      </c>
      <c r="H21" s="222">
        <v>0</v>
      </c>
      <c r="I21" s="222"/>
      <c r="J21" s="222"/>
      <c r="K21" s="222"/>
      <c r="L21" s="222"/>
      <c r="M21" s="222" t="s">
        <v>49</v>
      </c>
      <c r="N21" s="222" t="s">
        <v>50</v>
      </c>
      <c r="O21" s="222" t="s">
        <v>39</v>
      </c>
      <c r="P21" s="223" t="s">
        <v>76</v>
      </c>
      <c r="Q21" s="225">
        <v>15000000000</v>
      </c>
      <c r="R21" s="225">
        <v>0</v>
      </c>
      <c r="S21" s="225">
        <v>0</v>
      </c>
      <c r="T21" s="225">
        <v>15000000000</v>
      </c>
      <c r="U21" s="225">
        <v>0</v>
      </c>
      <c r="V21" s="225">
        <v>255685450</v>
      </c>
      <c r="W21" s="225">
        <v>14744314550</v>
      </c>
      <c r="X21" s="225">
        <v>255685450</v>
      </c>
      <c r="Y21" s="225">
        <v>84518818</v>
      </c>
      <c r="Z21" s="225">
        <v>84518818</v>
      </c>
      <c r="AA21" s="225">
        <v>84518818</v>
      </c>
    </row>
    <row r="22" spans="1:27" ht="22.5">
      <c r="A22" s="222" t="s">
        <v>32</v>
      </c>
      <c r="B22" s="223" t="s">
        <v>33</v>
      </c>
      <c r="C22" s="224" t="s">
        <v>77</v>
      </c>
      <c r="D22" s="222" t="s">
        <v>64</v>
      </c>
      <c r="E22" s="222" t="s">
        <v>78</v>
      </c>
      <c r="F22" s="222" t="s">
        <v>66</v>
      </c>
      <c r="G22" s="222" t="s">
        <v>75</v>
      </c>
      <c r="H22" s="222">
        <v>0</v>
      </c>
      <c r="I22" s="222"/>
      <c r="J22" s="222"/>
      <c r="K22" s="222"/>
      <c r="L22" s="222"/>
      <c r="M22" s="222" t="s">
        <v>37</v>
      </c>
      <c r="N22" s="222" t="s">
        <v>38</v>
      </c>
      <c r="O22" s="222" t="s">
        <v>39</v>
      </c>
      <c r="P22" s="223" t="s">
        <v>79</v>
      </c>
      <c r="Q22" s="225">
        <v>7659826508</v>
      </c>
      <c r="R22" s="225">
        <v>0</v>
      </c>
      <c r="S22" s="225">
        <v>0</v>
      </c>
      <c r="T22" s="225">
        <v>7659826508</v>
      </c>
      <c r="U22" s="225">
        <v>0</v>
      </c>
      <c r="V22" s="225">
        <v>1625477726</v>
      </c>
      <c r="W22" s="225">
        <v>6034348782</v>
      </c>
      <c r="X22" s="225">
        <v>1102043628</v>
      </c>
      <c r="Y22" s="225">
        <v>3033292</v>
      </c>
      <c r="Z22" s="225">
        <v>3033292</v>
      </c>
      <c r="AA22" s="225">
        <v>1577243</v>
      </c>
    </row>
    <row r="23" spans="1:27" ht="22.5">
      <c r="A23" s="222" t="s">
        <v>32</v>
      </c>
      <c r="B23" s="223" t="s">
        <v>33</v>
      </c>
      <c r="C23" s="224" t="s">
        <v>77</v>
      </c>
      <c r="D23" s="222" t="s">
        <v>64</v>
      </c>
      <c r="E23" s="222" t="s">
        <v>78</v>
      </c>
      <c r="F23" s="222" t="s">
        <v>66</v>
      </c>
      <c r="G23" s="222" t="s">
        <v>75</v>
      </c>
      <c r="H23" s="222">
        <v>0</v>
      </c>
      <c r="I23" s="222"/>
      <c r="J23" s="222"/>
      <c r="K23" s="222"/>
      <c r="L23" s="222"/>
      <c r="M23" s="222" t="s">
        <v>37</v>
      </c>
      <c r="N23" s="222" t="s">
        <v>68</v>
      </c>
      <c r="O23" s="222" t="s">
        <v>39</v>
      </c>
      <c r="P23" s="223" t="s">
        <v>79</v>
      </c>
      <c r="Q23" s="225">
        <v>8000000000</v>
      </c>
      <c r="R23" s="225">
        <v>0</v>
      </c>
      <c r="S23" s="225">
        <v>0</v>
      </c>
      <c r="T23" s="225">
        <v>8000000000</v>
      </c>
      <c r="U23" s="225">
        <v>4000000000</v>
      </c>
      <c r="V23" s="225">
        <v>996749935</v>
      </c>
      <c r="W23" s="225">
        <v>3003250065</v>
      </c>
      <c r="X23" s="225">
        <v>504586819</v>
      </c>
      <c r="Y23" s="225">
        <v>12316385</v>
      </c>
      <c r="Z23" s="225">
        <v>12316385</v>
      </c>
      <c r="AA23" s="225">
        <v>12316385</v>
      </c>
    </row>
    <row r="24" spans="1:27" ht="22.5">
      <c r="A24" s="222" t="s">
        <v>32</v>
      </c>
      <c r="B24" s="223" t="s">
        <v>33</v>
      </c>
      <c r="C24" s="224" t="s">
        <v>77</v>
      </c>
      <c r="D24" s="222" t="s">
        <v>64</v>
      </c>
      <c r="E24" s="222" t="s">
        <v>78</v>
      </c>
      <c r="F24" s="222" t="s">
        <v>66</v>
      </c>
      <c r="G24" s="222" t="s">
        <v>75</v>
      </c>
      <c r="H24" s="222">
        <v>0</v>
      </c>
      <c r="I24" s="222"/>
      <c r="J24" s="222"/>
      <c r="K24" s="222"/>
      <c r="L24" s="222"/>
      <c r="M24" s="222" t="s">
        <v>37</v>
      </c>
      <c r="N24" s="222" t="s">
        <v>126</v>
      </c>
      <c r="O24" s="222" t="s">
        <v>39</v>
      </c>
      <c r="P24" s="223" t="s">
        <v>79</v>
      </c>
      <c r="Q24" s="225">
        <v>56125588920</v>
      </c>
      <c r="R24" s="225">
        <v>0</v>
      </c>
      <c r="S24" s="225">
        <v>0</v>
      </c>
      <c r="T24" s="225">
        <v>56125588920</v>
      </c>
      <c r="U24" s="225">
        <v>3630000000</v>
      </c>
      <c r="V24" s="225">
        <v>617533333</v>
      </c>
      <c r="W24" s="225">
        <v>51878055587</v>
      </c>
      <c r="X24" s="225">
        <v>0</v>
      </c>
      <c r="Y24" s="225">
        <v>0</v>
      </c>
      <c r="Z24" s="225">
        <v>0</v>
      </c>
      <c r="AA24" s="225">
        <v>0</v>
      </c>
    </row>
    <row r="25" spans="1:27" ht="22.5">
      <c r="A25" s="222" t="s">
        <v>32</v>
      </c>
      <c r="B25" s="223" t="s">
        <v>33</v>
      </c>
      <c r="C25" s="224" t="s">
        <v>77</v>
      </c>
      <c r="D25" s="222" t="s">
        <v>64</v>
      </c>
      <c r="E25" s="222" t="s">
        <v>78</v>
      </c>
      <c r="F25" s="222" t="s">
        <v>66</v>
      </c>
      <c r="G25" s="222" t="s">
        <v>75</v>
      </c>
      <c r="H25" s="222">
        <v>0</v>
      </c>
      <c r="I25" s="222"/>
      <c r="J25" s="222"/>
      <c r="K25" s="222"/>
      <c r="L25" s="222"/>
      <c r="M25" s="222" t="s">
        <v>49</v>
      </c>
      <c r="N25" s="222" t="s">
        <v>50</v>
      </c>
      <c r="O25" s="222" t="s">
        <v>39</v>
      </c>
      <c r="P25" s="223" t="s">
        <v>79</v>
      </c>
      <c r="Q25" s="225">
        <v>31302000000</v>
      </c>
      <c r="R25" s="225">
        <v>0</v>
      </c>
      <c r="S25" s="225">
        <v>0</v>
      </c>
      <c r="T25" s="225">
        <v>31302000000</v>
      </c>
      <c r="U25" s="225">
        <v>0</v>
      </c>
      <c r="V25" s="225">
        <v>1519240126</v>
      </c>
      <c r="W25" s="225">
        <v>29782759874</v>
      </c>
      <c r="X25" s="225">
        <v>1062896637</v>
      </c>
      <c r="Y25" s="225">
        <v>4718351</v>
      </c>
      <c r="Z25" s="225">
        <v>4718351</v>
      </c>
      <c r="AA25" s="225">
        <v>4718351</v>
      </c>
    </row>
    <row r="26" spans="1:27" ht="56.25">
      <c r="A26" s="222" t="s">
        <v>32</v>
      </c>
      <c r="B26" s="223" t="s">
        <v>33</v>
      </c>
      <c r="C26" s="224" t="s">
        <v>80</v>
      </c>
      <c r="D26" s="222" t="s">
        <v>64</v>
      </c>
      <c r="E26" s="222" t="s">
        <v>81</v>
      </c>
      <c r="F26" s="222" t="s">
        <v>66</v>
      </c>
      <c r="G26" s="222" t="s">
        <v>82</v>
      </c>
      <c r="H26" s="222">
        <v>0</v>
      </c>
      <c r="I26" s="222"/>
      <c r="J26" s="222"/>
      <c r="K26" s="222"/>
      <c r="L26" s="222"/>
      <c r="M26" s="222" t="s">
        <v>37</v>
      </c>
      <c r="N26" s="222" t="s">
        <v>38</v>
      </c>
      <c r="O26" s="222" t="s">
        <v>39</v>
      </c>
      <c r="P26" s="223" t="s">
        <v>83</v>
      </c>
      <c r="Q26" s="225">
        <v>2500000000</v>
      </c>
      <c r="R26" s="225">
        <v>0</v>
      </c>
      <c r="S26" s="225">
        <v>0</v>
      </c>
      <c r="T26" s="225">
        <v>2500000000</v>
      </c>
      <c r="U26" s="225">
        <v>0</v>
      </c>
      <c r="V26" s="225">
        <v>573901256</v>
      </c>
      <c r="W26" s="225">
        <v>1926098744</v>
      </c>
      <c r="X26" s="225">
        <v>364167226</v>
      </c>
      <c r="Y26" s="225">
        <v>0</v>
      </c>
      <c r="Z26" s="225">
        <v>0</v>
      </c>
      <c r="AA26" s="225">
        <v>0</v>
      </c>
    </row>
    <row r="27" spans="1:27" ht="56.25">
      <c r="A27" s="222" t="s">
        <v>32</v>
      </c>
      <c r="B27" s="223" t="s">
        <v>33</v>
      </c>
      <c r="C27" s="224" t="s">
        <v>80</v>
      </c>
      <c r="D27" s="222" t="s">
        <v>64</v>
      </c>
      <c r="E27" s="222" t="s">
        <v>81</v>
      </c>
      <c r="F27" s="222" t="s">
        <v>66</v>
      </c>
      <c r="G27" s="222" t="s">
        <v>82</v>
      </c>
      <c r="H27" s="222">
        <v>0</v>
      </c>
      <c r="I27" s="222"/>
      <c r="J27" s="222"/>
      <c r="K27" s="222"/>
      <c r="L27" s="222"/>
      <c r="M27" s="222" t="s">
        <v>49</v>
      </c>
      <c r="N27" s="222" t="s">
        <v>50</v>
      </c>
      <c r="O27" s="222" t="s">
        <v>39</v>
      </c>
      <c r="P27" s="223" t="s">
        <v>83</v>
      </c>
      <c r="Q27" s="225">
        <v>2500000000</v>
      </c>
      <c r="R27" s="225">
        <v>0</v>
      </c>
      <c r="S27" s="225">
        <v>0</v>
      </c>
      <c r="T27" s="225">
        <v>2500000000</v>
      </c>
      <c r="U27" s="225">
        <v>0</v>
      </c>
      <c r="V27" s="225">
        <v>45043851</v>
      </c>
      <c r="W27" s="225">
        <v>2454956149</v>
      </c>
      <c r="X27" s="225">
        <v>45043851</v>
      </c>
      <c r="Y27" s="225">
        <v>0</v>
      </c>
      <c r="Z27" s="225">
        <v>0</v>
      </c>
      <c r="AA27" s="225">
        <v>0</v>
      </c>
    </row>
    <row r="28" spans="1:27" ht="33.75">
      <c r="A28" s="222" t="s">
        <v>32</v>
      </c>
      <c r="B28" s="223" t="s">
        <v>33</v>
      </c>
      <c r="C28" s="224" t="s">
        <v>84</v>
      </c>
      <c r="D28" s="222" t="s">
        <v>64</v>
      </c>
      <c r="E28" s="222" t="s">
        <v>85</v>
      </c>
      <c r="F28" s="222" t="s">
        <v>66</v>
      </c>
      <c r="G28" s="222" t="s">
        <v>86</v>
      </c>
      <c r="H28" s="222">
        <v>0</v>
      </c>
      <c r="I28" s="222"/>
      <c r="J28" s="222"/>
      <c r="K28" s="222"/>
      <c r="L28" s="222"/>
      <c r="M28" s="222" t="s">
        <v>37</v>
      </c>
      <c r="N28" s="222" t="s">
        <v>38</v>
      </c>
      <c r="O28" s="222" t="s">
        <v>39</v>
      </c>
      <c r="P28" s="223" t="s">
        <v>87</v>
      </c>
      <c r="Q28" s="225">
        <v>7600000000</v>
      </c>
      <c r="R28" s="225">
        <v>0</v>
      </c>
      <c r="S28" s="225">
        <v>0</v>
      </c>
      <c r="T28" s="225">
        <v>7600000000</v>
      </c>
      <c r="U28" s="225">
        <v>3630000000</v>
      </c>
      <c r="V28" s="225">
        <v>3526963606.8800001</v>
      </c>
      <c r="W28" s="225">
        <v>443036393.12</v>
      </c>
      <c r="X28" s="225">
        <v>2318108962.8800001</v>
      </c>
      <c r="Y28" s="225">
        <v>5643137</v>
      </c>
      <c r="Z28" s="225">
        <v>5643137</v>
      </c>
      <c r="AA28" s="225">
        <v>5538936</v>
      </c>
    </row>
    <row r="29" spans="1:27" ht="33.75">
      <c r="A29" s="222" t="s">
        <v>32</v>
      </c>
      <c r="B29" s="223" t="s">
        <v>33</v>
      </c>
      <c r="C29" s="224" t="s">
        <v>84</v>
      </c>
      <c r="D29" s="222" t="s">
        <v>64</v>
      </c>
      <c r="E29" s="222" t="s">
        <v>85</v>
      </c>
      <c r="F29" s="222" t="s">
        <v>66</v>
      </c>
      <c r="G29" s="222" t="s">
        <v>86</v>
      </c>
      <c r="H29" s="222">
        <v>0</v>
      </c>
      <c r="I29" s="222"/>
      <c r="J29" s="222"/>
      <c r="K29" s="222"/>
      <c r="L29" s="222"/>
      <c r="M29" s="222" t="s">
        <v>49</v>
      </c>
      <c r="N29" s="222" t="s">
        <v>50</v>
      </c>
      <c r="O29" s="222" t="s">
        <v>39</v>
      </c>
      <c r="P29" s="223" t="s">
        <v>87</v>
      </c>
      <c r="Q29" s="225">
        <v>6000000000</v>
      </c>
      <c r="R29" s="225">
        <v>0</v>
      </c>
      <c r="S29" s="225">
        <v>0</v>
      </c>
      <c r="T29" s="225">
        <v>6000000000</v>
      </c>
      <c r="U29" s="225">
        <v>0</v>
      </c>
      <c r="V29" s="225">
        <v>1997340558</v>
      </c>
      <c r="W29" s="225">
        <v>4002659442</v>
      </c>
      <c r="X29" s="225">
        <v>1259483213</v>
      </c>
      <c r="Y29" s="225">
        <v>0</v>
      </c>
      <c r="Z29" s="225">
        <v>0</v>
      </c>
      <c r="AA29" s="225">
        <v>0</v>
      </c>
    </row>
    <row r="30" spans="1:27" ht="33.75">
      <c r="A30" s="222" t="s">
        <v>32</v>
      </c>
      <c r="B30" s="223" t="s">
        <v>33</v>
      </c>
      <c r="C30" s="224" t="s">
        <v>88</v>
      </c>
      <c r="D30" s="222" t="s">
        <v>64</v>
      </c>
      <c r="E30" s="222" t="s">
        <v>85</v>
      </c>
      <c r="F30" s="222" t="s">
        <v>66</v>
      </c>
      <c r="G30" s="222" t="s">
        <v>89</v>
      </c>
      <c r="H30" s="222">
        <v>0</v>
      </c>
      <c r="I30" s="222"/>
      <c r="J30" s="222"/>
      <c r="K30" s="222"/>
      <c r="L30" s="222"/>
      <c r="M30" s="222" t="s">
        <v>37</v>
      </c>
      <c r="N30" s="222" t="s">
        <v>38</v>
      </c>
      <c r="O30" s="222" t="s">
        <v>39</v>
      </c>
      <c r="P30" s="223" t="s">
        <v>90</v>
      </c>
      <c r="Q30" s="225">
        <v>4600000000</v>
      </c>
      <c r="R30" s="225">
        <v>0</v>
      </c>
      <c r="S30" s="225">
        <v>0</v>
      </c>
      <c r="T30" s="225">
        <v>4600000000</v>
      </c>
      <c r="U30" s="225">
        <v>1927000000</v>
      </c>
      <c r="V30" s="225">
        <v>489383277.5</v>
      </c>
      <c r="W30" s="225">
        <v>2183616722.5</v>
      </c>
      <c r="X30" s="225">
        <v>331041641.5</v>
      </c>
      <c r="Y30" s="225">
        <v>650565</v>
      </c>
      <c r="Z30" s="225">
        <v>650565</v>
      </c>
      <c r="AA30" s="225">
        <v>650565</v>
      </c>
    </row>
    <row r="31" spans="1:27" ht="33.75">
      <c r="A31" s="222" t="s">
        <v>32</v>
      </c>
      <c r="B31" s="223" t="s">
        <v>33</v>
      </c>
      <c r="C31" s="224" t="s">
        <v>88</v>
      </c>
      <c r="D31" s="222" t="s">
        <v>64</v>
      </c>
      <c r="E31" s="222" t="s">
        <v>85</v>
      </c>
      <c r="F31" s="222" t="s">
        <v>66</v>
      </c>
      <c r="G31" s="222" t="s">
        <v>89</v>
      </c>
      <c r="H31" s="222">
        <v>0</v>
      </c>
      <c r="I31" s="222"/>
      <c r="J31" s="222"/>
      <c r="K31" s="222"/>
      <c r="L31" s="222"/>
      <c r="M31" s="222" t="s">
        <v>49</v>
      </c>
      <c r="N31" s="222" t="s">
        <v>50</v>
      </c>
      <c r="O31" s="222" t="s">
        <v>39</v>
      </c>
      <c r="P31" s="223" t="s">
        <v>90</v>
      </c>
      <c r="Q31" s="225">
        <v>800000000</v>
      </c>
      <c r="R31" s="225">
        <v>0</v>
      </c>
      <c r="S31" s="225">
        <v>0</v>
      </c>
      <c r="T31" s="225">
        <v>800000000</v>
      </c>
      <c r="U31" s="225">
        <v>0</v>
      </c>
      <c r="V31" s="225">
        <v>8000000</v>
      </c>
      <c r="W31" s="225">
        <v>792000000</v>
      </c>
      <c r="X31" s="225">
        <v>0</v>
      </c>
      <c r="Y31" s="225">
        <v>0</v>
      </c>
      <c r="Z31" s="225">
        <v>0</v>
      </c>
      <c r="AA31" s="225">
        <v>0</v>
      </c>
    </row>
    <row r="32" spans="1:27" ht="45">
      <c r="A32" s="222" t="s">
        <v>32</v>
      </c>
      <c r="B32" s="223" t="s">
        <v>33</v>
      </c>
      <c r="C32" s="224" t="s">
        <v>91</v>
      </c>
      <c r="D32" s="222" t="s">
        <v>64</v>
      </c>
      <c r="E32" s="222" t="s">
        <v>85</v>
      </c>
      <c r="F32" s="222" t="s">
        <v>66</v>
      </c>
      <c r="G32" s="222" t="s">
        <v>67</v>
      </c>
      <c r="H32" s="222">
        <v>0</v>
      </c>
      <c r="I32" s="222"/>
      <c r="J32" s="222"/>
      <c r="K32" s="222"/>
      <c r="L32" s="222"/>
      <c r="M32" s="222" t="s">
        <v>37</v>
      </c>
      <c r="N32" s="222" t="s">
        <v>38</v>
      </c>
      <c r="O32" s="222" t="s">
        <v>39</v>
      </c>
      <c r="P32" s="223" t="s">
        <v>92</v>
      </c>
      <c r="Q32" s="225">
        <v>1370000000</v>
      </c>
      <c r="R32" s="225">
        <v>0</v>
      </c>
      <c r="S32" s="225">
        <v>0</v>
      </c>
      <c r="T32" s="225">
        <v>1370000000</v>
      </c>
      <c r="U32" s="225">
        <v>200000000</v>
      </c>
      <c r="V32" s="225">
        <v>76968843</v>
      </c>
      <c r="W32" s="225">
        <v>1093031157</v>
      </c>
      <c r="X32" s="225">
        <v>75014079</v>
      </c>
      <c r="Y32" s="225">
        <v>0</v>
      </c>
      <c r="Z32" s="225">
        <v>0</v>
      </c>
      <c r="AA32" s="225">
        <v>0</v>
      </c>
    </row>
    <row r="33" spans="1:27" ht="45">
      <c r="A33" s="222" t="s">
        <v>32</v>
      </c>
      <c r="B33" s="223" t="s">
        <v>33</v>
      </c>
      <c r="C33" s="224" t="s">
        <v>93</v>
      </c>
      <c r="D33" s="222" t="s">
        <v>64</v>
      </c>
      <c r="E33" s="222" t="s">
        <v>85</v>
      </c>
      <c r="F33" s="222" t="s">
        <v>66</v>
      </c>
      <c r="G33" s="222" t="s">
        <v>71</v>
      </c>
      <c r="H33" s="222">
        <v>0</v>
      </c>
      <c r="I33" s="222"/>
      <c r="J33" s="222"/>
      <c r="K33" s="222"/>
      <c r="L33" s="222"/>
      <c r="M33" s="222" t="s">
        <v>37</v>
      </c>
      <c r="N33" s="222" t="s">
        <v>38</v>
      </c>
      <c r="O33" s="222" t="s">
        <v>39</v>
      </c>
      <c r="P33" s="223" t="s">
        <v>94</v>
      </c>
      <c r="Q33" s="225">
        <v>820000000</v>
      </c>
      <c r="R33" s="225">
        <v>0</v>
      </c>
      <c r="S33" s="225">
        <v>0</v>
      </c>
      <c r="T33" s="225">
        <v>820000000</v>
      </c>
      <c r="U33" s="225">
        <v>0</v>
      </c>
      <c r="V33" s="225">
        <v>569405461</v>
      </c>
      <c r="W33" s="225">
        <v>250594539</v>
      </c>
      <c r="X33" s="225">
        <v>453889777</v>
      </c>
      <c r="Y33" s="225">
        <v>1095010</v>
      </c>
      <c r="Z33" s="225">
        <v>1095010</v>
      </c>
      <c r="AA33" s="225">
        <v>1095010</v>
      </c>
    </row>
    <row r="34" spans="1:27" ht="45">
      <c r="A34" s="222" t="s">
        <v>32</v>
      </c>
      <c r="B34" s="223" t="s">
        <v>33</v>
      </c>
      <c r="C34" s="224" t="s">
        <v>93</v>
      </c>
      <c r="D34" s="222" t="s">
        <v>64</v>
      </c>
      <c r="E34" s="222" t="s">
        <v>85</v>
      </c>
      <c r="F34" s="222" t="s">
        <v>66</v>
      </c>
      <c r="G34" s="222" t="s">
        <v>71</v>
      </c>
      <c r="H34" s="222">
        <v>0</v>
      </c>
      <c r="I34" s="222"/>
      <c r="J34" s="222"/>
      <c r="K34" s="222"/>
      <c r="L34" s="222"/>
      <c r="M34" s="222" t="s">
        <v>49</v>
      </c>
      <c r="N34" s="222" t="s">
        <v>50</v>
      </c>
      <c r="O34" s="222" t="s">
        <v>39</v>
      </c>
      <c r="P34" s="223" t="s">
        <v>94</v>
      </c>
      <c r="Q34" s="225">
        <v>700000000</v>
      </c>
      <c r="R34" s="225">
        <v>0</v>
      </c>
      <c r="S34" s="225">
        <v>0</v>
      </c>
      <c r="T34" s="225">
        <v>700000000</v>
      </c>
      <c r="U34" s="225">
        <v>0</v>
      </c>
      <c r="V34" s="225">
        <v>41893331</v>
      </c>
      <c r="W34" s="225">
        <v>658106669</v>
      </c>
      <c r="X34" s="225">
        <v>15884041</v>
      </c>
      <c r="Y34" s="225">
        <v>2190710</v>
      </c>
      <c r="Z34" s="225">
        <v>2190710</v>
      </c>
      <c r="AA34" s="225">
        <v>2190710</v>
      </c>
    </row>
    <row r="35" spans="1:27">
      <c r="A35" s="222" t="s">
        <v>1</v>
      </c>
      <c r="B35" s="223" t="s">
        <v>1</v>
      </c>
      <c r="C35" s="224" t="s">
        <v>1</v>
      </c>
      <c r="D35" s="222" t="s">
        <v>1</v>
      </c>
      <c r="E35" s="222" t="s">
        <v>1</v>
      </c>
      <c r="F35" s="222" t="s">
        <v>1</v>
      </c>
      <c r="G35" s="222" t="s">
        <v>1</v>
      </c>
      <c r="H35" s="222" t="s">
        <v>1</v>
      </c>
      <c r="I35" s="222" t="s">
        <v>1</v>
      </c>
      <c r="J35" s="222" t="s">
        <v>1</v>
      </c>
      <c r="K35" s="222" t="s">
        <v>1</v>
      </c>
      <c r="L35" s="222" t="s">
        <v>1</v>
      </c>
      <c r="M35" s="222" t="s">
        <v>1</v>
      </c>
      <c r="N35" s="222" t="s">
        <v>1</v>
      </c>
      <c r="O35" s="222" t="s">
        <v>1</v>
      </c>
      <c r="P35" s="223" t="s">
        <v>1</v>
      </c>
      <c r="Q35" s="225">
        <v>233333415428</v>
      </c>
      <c r="R35" s="225">
        <v>0</v>
      </c>
      <c r="S35" s="225">
        <v>0</v>
      </c>
      <c r="T35" s="225">
        <v>233333415428</v>
      </c>
      <c r="U35" s="225">
        <v>18637000000</v>
      </c>
      <c r="V35" s="225">
        <v>36163010493.889999</v>
      </c>
      <c r="W35" s="225">
        <v>178533404934.10999</v>
      </c>
      <c r="X35" s="225">
        <v>25292131024.889999</v>
      </c>
      <c r="Y35" s="225">
        <v>8196217151.0200005</v>
      </c>
      <c r="Z35" s="225">
        <v>8067854837.0200005</v>
      </c>
      <c r="AA35" s="225">
        <v>7151311749.0200005</v>
      </c>
    </row>
    <row r="36" spans="1:27">
      <c r="A36" s="222" t="s">
        <v>1</v>
      </c>
      <c r="B36" s="226" t="s">
        <v>1</v>
      </c>
      <c r="C36" s="224" t="s">
        <v>1</v>
      </c>
      <c r="D36" s="222" t="s">
        <v>1</v>
      </c>
      <c r="E36" s="222" t="s">
        <v>1</v>
      </c>
      <c r="F36" s="222" t="s">
        <v>1</v>
      </c>
      <c r="G36" s="222" t="s">
        <v>1</v>
      </c>
      <c r="H36" s="222" t="s">
        <v>1</v>
      </c>
      <c r="I36" s="222" t="s">
        <v>1</v>
      </c>
      <c r="J36" s="222" t="s">
        <v>1</v>
      </c>
      <c r="K36" s="222" t="s">
        <v>1</v>
      </c>
      <c r="L36" s="222" t="s">
        <v>1</v>
      </c>
      <c r="M36" s="222" t="s">
        <v>1</v>
      </c>
      <c r="N36" s="222" t="s">
        <v>1</v>
      </c>
      <c r="O36" s="222" t="s">
        <v>1</v>
      </c>
      <c r="P36" s="223" t="s">
        <v>1</v>
      </c>
      <c r="Q36" s="227" t="s">
        <v>1</v>
      </c>
      <c r="R36" s="227" t="s">
        <v>1</v>
      </c>
      <c r="S36" s="227" t="s">
        <v>1</v>
      </c>
      <c r="T36" s="227" t="s">
        <v>1</v>
      </c>
      <c r="U36" s="227" t="s">
        <v>1</v>
      </c>
      <c r="V36" s="227" t="s">
        <v>1</v>
      </c>
      <c r="W36" s="227" t="s">
        <v>1</v>
      </c>
      <c r="X36" s="227" t="s">
        <v>1</v>
      </c>
      <c r="Y36" s="227" t="s">
        <v>1</v>
      </c>
      <c r="Z36" s="227" t="s">
        <v>1</v>
      </c>
      <c r="AA36" s="227" t="s">
        <v>1</v>
      </c>
    </row>
    <row r="37" spans="1:27" ht="0" hidden="1" customHeight="1"/>
    <row r="38" spans="1:27" ht="33.950000000000003" customHeight="1"/>
    <row r="42" spans="1:27" ht="33.950000000000003" customHeight="1"/>
  </sheetData>
  <autoFilter ref="A4:AB4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64"/>
  <sheetViews>
    <sheetView topLeftCell="D37" workbookViewId="0">
      <selection activeCell="G54" sqref="G54"/>
    </sheetView>
  </sheetViews>
  <sheetFormatPr baseColWidth="10" defaultRowHeight="12.75"/>
  <cols>
    <col min="1" max="1" width="19.42578125" style="2" customWidth="1"/>
    <col min="2" max="4" width="6.7109375" style="2" customWidth="1"/>
    <col min="5" max="5" width="4.85546875" style="2" bestFit="1" customWidth="1"/>
    <col min="6" max="6" width="4.7109375" style="5" customWidth="1"/>
    <col min="7" max="7" width="47" style="2" customWidth="1"/>
    <col min="8" max="8" width="20.28515625" style="2" hidden="1" customWidth="1"/>
    <col min="9" max="10" width="20.28515625" style="2" bestFit="1" customWidth="1"/>
    <col min="11" max="11" width="7.85546875" style="2" bestFit="1" customWidth="1"/>
    <col min="12" max="12" width="20.28515625" style="2" bestFit="1" customWidth="1"/>
    <col min="13" max="13" width="7.7109375" style="2" bestFit="1" customWidth="1"/>
    <col min="14" max="14" width="20.28515625" style="2" bestFit="1" customWidth="1"/>
    <col min="15" max="15" width="7.7109375" style="2" bestFit="1" customWidth="1"/>
    <col min="16" max="16" width="19.28515625" style="2" bestFit="1" customWidth="1"/>
    <col min="17" max="17" width="7.85546875" style="2" bestFit="1" customWidth="1"/>
    <col min="18" max="18" width="20.28515625" style="2" bestFit="1" customWidth="1"/>
    <col min="19" max="19" width="7.140625" style="2" bestFit="1" customWidth="1"/>
    <col min="20" max="16384" width="11.42578125" style="2"/>
  </cols>
  <sheetData>
    <row r="1" spans="1:16384" ht="18.75" customHeight="1">
      <c r="A1" s="186" t="s">
        <v>116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25"/>
    </row>
    <row r="2" spans="1:16384" ht="18.75" customHeight="1">
      <c r="A2" s="186" t="s">
        <v>128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25"/>
    </row>
    <row r="3" spans="1:16384" ht="18.75" customHeight="1">
      <c r="A3" s="187" t="s">
        <v>131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25"/>
    </row>
    <row r="4" spans="1:16384" ht="25.5">
      <c r="A4" s="26" t="s">
        <v>111</v>
      </c>
      <c r="B4" s="26" t="s">
        <v>9</v>
      </c>
      <c r="C4" s="26" t="s">
        <v>10</v>
      </c>
      <c r="D4" s="26" t="s">
        <v>11</v>
      </c>
      <c r="E4" s="26" t="s">
        <v>12</v>
      </c>
      <c r="F4" s="26" t="s">
        <v>110</v>
      </c>
      <c r="G4" s="26" t="s">
        <v>20</v>
      </c>
      <c r="H4" s="27" t="s">
        <v>106</v>
      </c>
      <c r="I4" s="28" t="s">
        <v>24</v>
      </c>
      <c r="J4" s="28" t="s">
        <v>26</v>
      </c>
      <c r="K4" s="28" t="s">
        <v>107</v>
      </c>
      <c r="L4" s="28" t="s">
        <v>27</v>
      </c>
      <c r="M4" s="28" t="s">
        <v>107</v>
      </c>
      <c r="N4" s="28" t="s">
        <v>28</v>
      </c>
      <c r="O4" s="28" t="s">
        <v>107</v>
      </c>
      <c r="P4" s="28" t="s">
        <v>108</v>
      </c>
      <c r="Q4" s="28" t="s">
        <v>107</v>
      </c>
      <c r="R4" s="28" t="s">
        <v>109</v>
      </c>
      <c r="S4" s="28" t="s">
        <v>107</v>
      </c>
    </row>
    <row r="5" spans="1:16384" ht="18" customHeight="1">
      <c r="A5" s="188" t="s">
        <v>104</v>
      </c>
      <c r="B5" s="188"/>
      <c r="C5" s="188"/>
      <c r="D5" s="188"/>
      <c r="E5" s="188"/>
      <c r="F5" s="188"/>
      <c r="G5" s="188"/>
      <c r="H5" s="21">
        <f>+H9+H12+H16+H20</f>
        <v>66829000000</v>
      </c>
      <c r="I5" s="21">
        <f>+I9+I12+I16+I20</f>
        <v>66829000000</v>
      </c>
      <c r="J5" s="21">
        <f>+J9+J12+J16+J20</f>
        <v>20805556171.509998</v>
      </c>
      <c r="K5" s="20">
        <f>IF(OR(J5=0,I5=0),0,(J5/I5))</f>
        <v>0.31132526555103318</v>
      </c>
      <c r="L5" s="21">
        <f>+L9+L12+L16+L20</f>
        <v>45523443828.489998</v>
      </c>
      <c r="M5" s="20">
        <f>IF(OR(L5=0,I5=0),0,(L5/I5))</f>
        <v>0.68119295258779866</v>
      </c>
      <c r="N5" s="21">
        <f>+N9+N12+N16+N20</f>
        <v>16579330980.509998</v>
      </c>
      <c r="O5" s="20">
        <f>IF(OR(N5=0,I5=0),0,(N5/I5))</f>
        <v>0.24808587560056261</v>
      </c>
      <c r="P5" s="21">
        <f>+P9+P12+P16+P20</f>
        <v>4226225190.999999</v>
      </c>
      <c r="Q5" s="20">
        <f>IF(OR(P5=0,J5=0),0,(P5/J5))</f>
        <v>0.20312964268588807</v>
      </c>
      <c r="R5" s="21">
        <f>+R9+R12+R16+R20</f>
        <v>8077238811.0200005</v>
      </c>
      <c r="S5" s="20">
        <f>IF(OR(R5=0,I5=0),0,(R5/I5))</f>
        <v>0.12086427764922415</v>
      </c>
    </row>
    <row r="6" spans="1:16384" s="19" customFormat="1" ht="18" customHeight="1">
      <c r="A6" s="184" t="s">
        <v>100</v>
      </c>
      <c r="B6" s="1" t="s">
        <v>36</v>
      </c>
      <c r="C6" s="1" t="s">
        <v>36</v>
      </c>
      <c r="D6" s="1" t="s">
        <v>36</v>
      </c>
      <c r="E6" s="3"/>
      <c r="F6" s="6">
        <v>10</v>
      </c>
      <c r="G6" s="4" t="s">
        <v>40</v>
      </c>
      <c r="H6" s="7">
        <f>SUMIFS(archivo!$Q$5:$Q$40,archivo!$E$5:$E$40,$B6,archivo!$F$5:$F$40,$C6,archivo!$G$5:$G$40,Ejecucion!$D6,archivo!$H$5:$H$40,Ejecucion!$E6,archivo!$N$5:$N$40,Ejecucion!$F6)</f>
        <v>32659000000</v>
      </c>
      <c r="I6" s="7">
        <f>SUMIFS(archivo!$T$5:$T$40,archivo!$E$5:$E$40,$B6,archivo!$F$5:$F$40,$C6,archivo!$G$5:$G$40,Ejecucion!$D6,archivo!$H$5:$H$40,Ejecucion!$E6,archivo!$N$5:$N$40,Ejecucion!$F6)</f>
        <v>32659000000</v>
      </c>
      <c r="J6" s="7">
        <f>SUMIFS(archivo!$V$5:$V$40,archivo!$E$5:$E$40,$B6,archivo!$F$5:$F$40,$C6,archivo!$G$5:$G$40,Ejecucion!$D6,archivo!$H$5:$H$40,Ejecucion!$E6,archivo!$N$5:$N$40,Ejecucion!$F6)</f>
        <v>4028914501</v>
      </c>
      <c r="K6" s="8">
        <f t="shared" ref="K6" si="0">IF(OR(J6=0,I6=0),0,(J6/I6))</f>
        <v>0.12336306993478061</v>
      </c>
      <c r="L6" s="7">
        <f>SUMIFS(archivo!$W$5:$W$40,archivo!$E$5:$E$40,$B6,archivo!$F$5:$F$40,$C6,archivo!$G$5:$G$40,Ejecucion!$D6,archivo!$H$5:$H$40,Ejecucion!$E6,archivo!$N$5:$N$40,Ejecucion!$F6)</f>
        <v>28630085499</v>
      </c>
      <c r="M6" s="8">
        <f t="shared" ref="M6" si="1">IF(OR(L6=0,I6=0),0,(L6/I6))</f>
        <v>0.87663693006521937</v>
      </c>
      <c r="N6" s="7">
        <f>SUMIFS(archivo!$X$5:$X$40,archivo!$E$5:$E$40,$B6,archivo!$F$5:$F$40,$C6,archivo!$G$5:$G$40,Ejecucion!$D6,archivo!$H$5:$H$40,Ejecucion!$E6,archivo!$N$5:$N$40,Ejecucion!$F6)</f>
        <v>4028914501</v>
      </c>
      <c r="O6" s="8">
        <f t="shared" ref="O6" si="2">IF(OR(N6=0,I6=0),0,(N6/I6))</f>
        <v>0.12336306993478061</v>
      </c>
      <c r="P6" s="7">
        <f t="shared" ref="P6" si="3">+J6-N6</f>
        <v>0</v>
      </c>
      <c r="Q6" s="8">
        <f t="shared" ref="Q6" si="4">IF(OR(P6=0,J6=0),0,(P6/J6))</f>
        <v>0</v>
      </c>
      <c r="R6" s="7">
        <f>SUMIFS(archivo!$Y$5:$Y$40,archivo!$E$5:$E$40,$B6,archivo!$F$5:$F$40,$C6,archivo!$G$5:$G$40,Ejecucion!$D6,archivo!$H$5:$H$40,Ejecucion!$E6,archivo!$N$5:$N$40,Ejecucion!$F6)</f>
        <v>4028914501</v>
      </c>
      <c r="S6" s="8">
        <f t="shared" ref="S6" si="5">IF(OR(R6=0,I6=0),0,(R6/I6))</f>
        <v>0.12336306993478061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  <row r="7" spans="1:16384" ht="18" customHeight="1">
      <c r="A7" s="184"/>
      <c r="B7" s="1" t="s">
        <v>36</v>
      </c>
      <c r="C7" s="1" t="s">
        <v>36</v>
      </c>
      <c r="D7" s="1" t="s">
        <v>42</v>
      </c>
      <c r="E7" s="3"/>
      <c r="F7" s="6">
        <v>10</v>
      </c>
      <c r="G7" s="4" t="s">
        <v>43</v>
      </c>
      <c r="H7" s="7">
        <f>SUMIFS(archivo!$Q$5:$Q$40,archivo!$E$5:$E$40,$B7,archivo!$F$5:$F$40,$C7,archivo!$G$5:$G$40,Ejecucion!$D7,archivo!$H$5:$H$40,Ejecucion!$E7,archivo!$N$5:$N$40,Ejecucion!$F7)</f>
        <v>11340000000</v>
      </c>
      <c r="I7" s="7">
        <f>SUMIFS(archivo!$T$5:$T$40,archivo!$E$5:$E$40,$B7,archivo!$F$5:$F$40,$C7,archivo!$G$5:$G$40,Ejecucion!$D7,archivo!$H$5:$H$40,Ejecucion!$E7,archivo!$N$5:$N$40,Ejecucion!$F7)</f>
        <v>11340000000</v>
      </c>
      <c r="J7" s="7">
        <f>SUMIFS(archivo!$V$5:$V$40,archivo!$E$5:$E$40,$B7,archivo!$F$5:$F$40,$C7,archivo!$G$5:$G$40,Ejecucion!$D7,archivo!$H$5:$H$40,Ejecucion!$E7,archivo!$N$5:$N$40,Ejecucion!$F7)</f>
        <v>1871994900</v>
      </c>
      <c r="K7" s="8">
        <f t="shared" ref="K7:K19" si="6">IF(OR(J7=0,I7=0),0,(J7/I7))</f>
        <v>0.16507891534391533</v>
      </c>
      <c r="L7" s="7">
        <f>SUMIFS(archivo!$W$5:$W$40,archivo!$E$5:$E$40,$B7,archivo!$F$5:$F$40,$C7,archivo!$G$5:$G$40,Ejecucion!$D7,archivo!$H$5:$H$40,Ejecucion!$E7,archivo!$N$5:$N$40,Ejecucion!$F7)</f>
        <v>9468005100</v>
      </c>
      <c r="M7" s="8">
        <f t="shared" ref="M7:M19" si="7">IF(OR(L7=0,I7=0),0,(L7/I7))</f>
        <v>0.83492108465608461</v>
      </c>
      <c r="N7" s="7">
        <f>SUMIFS(archivo!$X$5:$X$40,archivo!$E$5:$E$40,$B7,archivo!$F$5:$F$40,$C7,archivo!$G$5:$G$40,Ejecucion!$D7,archivo!$H$5:$H$40,Ejecucion!$E7,archivo!$N$5:$N$40,Ejecucion!$F7)</f>
        <v>1871994900</v>
      </c>
      <c r="O7" s="8">
        <f t="shared" ref="O7:O19" si="8">IF(OR(N7=0,I7=0),0,(N7/I7))</f>
        <v>0.16507891534391533</v>
      </c>
      <c r="P7" s="7">
        <f t="shared" ref="P7:P19" si="9">+J7-N7</f>
        <v>0</v>
      </c>
      <c r="Q7" s="8">
        <f t="shared" ref="Q7:Q19" si="10">IF(OR(P7=0,J7=0),0,(P7/J7))</f>
        <v>0</v>
      </c>
      <c r="R7" s="7">
        <f>SUMIFS(archivo!$Y$5:$Y$40,archivo!$E$5:$E$40,$B7,archivo!$F$5:$F$40,$C7,archivo!$G$5:$G$40,Ejecucion!$D7,archivo!$H$5:$H$40,Ejecucion!$E7,archivo!$N$5:$N$40,Ejecucion!$F7)</f>
        <v>1871994900</v>
      </c>
      <c r="S7" s="8">
        <f t="shared" ref="S7:S19" si="11">IF(OR(R7=0,I7=0),0,(R7/I7))</f>
        <v>0.16507891534391533</v>
      </c>
    </row>
    <row r="8" spans="1:16384" ht="18" customHeight="1">
      <c r="A8" s="184"/>
      <c r="B8" s="1" t="s">
        <v>36</v>
      </c>
      <c r="C8" s="1" t="s">
        <v>36</v>
      </c>
      <c r="D8" s="1" t="s">
        <v>45</v>
      </c>
      <c r="E8" s="3"/>
      <c r="F8" s="6">
        <v>10</v>
      </c>
      <c r="G8" s="4" t="s">
        <v>46</v>
      </c>
      <c r="H8" s="7">
        <f>SUMIFS(archivo!$Q$5:$Q$40,archivo!$E$5:$E$40,$B8,archivo!$F$5:$F$40,$C8,archivo!$G$5:$G$40,Ejecucion!$D8,archivo!$H$5:$H$40,Ejecucion!$E8,archivo!$N$5:$N$40,Ejecucion!$F8)</f>
        <v>1701000000</v>
      </c>
      <c r="I8" s="7">
        <f>SUMIFS(archivo!$T$5:$T$40,archivo!$E$5:$E$40,$B8,archivo!$F$5:$F$40,$C8,archivo!$G$5:$G$40,Ejecucion!$D8,archivo!$H$5:$H$40,Ejecucion!$E8,archivo!$N$5:$N$40,Ejecucion!$F8)</f>
        <v>1701000000</v>
      </c>
      <c r="J8" s="7">
        <f>SUMIFS(archivo!$V$5:$V$40,archivo!$E$5:$E$40,$B8,archivo!$F$5:$F$40,$C8,archivo!$G$5:$G$40,Ejecucion!$D8,archivo!$H$5:$H$40,Ejecucion!$E8,archivo!$N$5:$N$40,Ejecucion!$F8)</f>
        <v>383109061</v>
      </c>
      <c r="K8" s="8">
        <f t="shared" si="6"/>
        <v>0.22522578542034097</v>
      </c>
      <c r="L8" s="7">
        <f>SUMIFS(archivo!$W$5:$W$40,archivo!$E$5:$E$40,$B8,archivo!$F$5:$F$40,$C8,archivo!$G$5:$G$40,Ejecucion!$D8,archivo!$H$5:$H$40,Ejecucion!$E8,archivo!$N$5:$N$40,Ejecucion!$F8)</f>
        <v>1317890939</v>
      </c>
      <c r="M8" s="8">
        <f t="shared" si="7"/>
        <v>0.774774214579659</v>
      </c>
      <c r="N8" s="7">
        <f>SUMIFS(archivo!$X$5:$X$40,archivo!$E$5:$E$40,$B8,archivo!$F$5:$F$40,$C8,archivo!$G$5:$G$40,Ejecucion!$D8,archivo!$H$5:$H$40,Ejecucion!$E8,archivo!$N$5:$N$40,Ejecucion!$F8)</f>
        <v>383109061</v>
      </c>
      <c r="O8" s="8">
        <f t="shared" si="8"/>
        <v>0.22522578542034097</v>
      </c>
      <c r="P8" s="7">
        <f t="shared" si="9"/>
        <v>0</v>
      </c>
      <c r="Q8" s="8">
        <f t="shared" si="10"/>
        <v>0</v>
      </c>
      <c r="R8" s="7">
        <f>SUMIFS(archivo!$Y$5:$Y$40,archivo!$E$5:$E$40,$B8,archivo!$F$5:$F$40,$C8,archivo!$G$5:$G$40,Ejecucion!$D8,archivo!$H$5:$H$40,Ejecucion!$E8,archivo!$N$5:$N$40,Ejecucion!$F8)</f>
        <v>383109061</v>
      </c>
      <c r="S8" s="8">
        <f t="shared" si="11"/>
        <v>0.22522578542034097</v>
      </c>
    </row>
    <row r="9" spans="1:16384" ht="18" customHeight="1">
      <c r="A9" s="12"/>
      <c r="B9" s="13"/>
      <c r="C9" s="13"/>
      <c r="D9" s="13"/>
      <c r="E9" s="14"/>
      <c r="F9" s="15"/>
      <c r="G9" s="16" t="s">
        <v>112</v>
      </c>
      <c r="H9" s="17">
        <f>+H8+H7+H6</f>
        <v>45700000000</v>
      </c>
      <c r="I9" s="17">
        <f t="shared" ref="I9:J9" si="12">+I8+I7+I6</f>
        <v>45700000000</v>
      </c>
      <c r="J9" s="17">
        <f t="shared" si="12"/>
        <v>6284018462</v>
      </c>
      <c r="K9" s="18">
        <f t="shared" ref="K9" si="13">IF(OR(J9=0,I9=0),0,(J9/I9))</f>
        <v>0.13750587444201312</v>
      </c>
      <c r="L9" s="17">
        <f>+L8+L7+L6</f>
        <v>39415981538</v>
      </c>
      <c r="M9" s="18">
        <f t="shared" ref="M9" si="14">IF(OR(L9=0,I9=0),0,(L9/I9))</f>
        <v>0.86249412555798688</v>
      </c>
      <c r="N9" s="17">
        <f>+N8+N7+N6</f>
        <v>6284018462</v>
      </c>
      <c r="O9" s="18">
        <f t="shared" ref="O9" si="15">IF(OR(N9=0,I9=0),0,(N9/I9))</f>
        <v>0.13750587444201312</v>
      </c>
      <c r="P9" s="17">
        <f>+P8+P7+P6</f>
        <v>0</v>
      </c>
      <c r="Q9" s="18">
        <f t="shared" ref="Q9" si="16">IF(OR(P9=0,J9=0),0,(P9/J9))</f>
        <v>0</v>
      </c>
      <c r="R9" s="17">
        <f>+R8+R7+R6</f>
        <v>6284018462</v>
      </c>
      <c r="S9" s="18">
        <f t="shared" ref="S9" si="17">IF(OR(R9=0,I9=0),0,(R9/I9))</f>
        <v>0.13750587444201312</v>
      </c>
    </row>
    <row r="10" spans="1:16384" ht="18" customHeight="1">
      <c r="A10" s="184" t="s">
        <v>130</v>
      </c>
      <c r="B10" s="1" t="s">
        <v>42</v>
      </c>
      <c r="C10" s="1" t="s">
        <v>42</v>
      </c>
      <c r="D10" s="1">
        <v>0</v>
      </c>
      <c r="E10" s="1">
        <v>0</v>
      </c>
      <c r="F10" s="6">
        <v>10</v>
      </c>
      <c r="G10" s="4" t="s">
        <v>48</v>
      </c>
      <c r="H10" s="7">
        <f>SUMIFS(archivo!$Q$5:$Q$40,archivo!$E$5:$E$40,$B10,archivo!$F$5:$F$40,$C10,archivo!$G$5:$G$40,Ejecucion!$D10,archivo!$H$5:$H$40,Ejecucion!$E10,archivo!$N$5:$N$40,Ejecucion!$F10)</f>
        <v>11270000000</v>
      </c>
      <c r="I10" s="7">
        <f>SUMIFS(archivo!$T$5:$T$40,archivo!$E$5:$E$40,$B10,archivo!$F$5:$F$40,$C10,archivo!$G$5:$G$40,Ejecucion!$D10,archivo!$H$5:$H$40,Ejecucion!$E10,archivo!$N$5:$N$40,Ejecucion!$F10)</f>
        <v>11270000000</v>
      </c>
      <c r="J10" s="7">
        <f>SUMIFS(archivo!$V$5:$V$40,archivo!$E$5:$E$40,$B10,archivo!$F$5:$F$40,$C10,archivo!$G$5:$G$40,Ejecucion!$D10,archivo!$H$5:$H$40,Ejecucion!$E10,archivo!$N$5:$N$40,Ejecucion!$F10)</f>
        <v>10058323768.959999</v>
      </c>
      <c r="K10" s="8">
        <f t="shared" si="6"/>
        <v>0.89248658109671686</v>
      </c>
      <c r="L10" s="7">
        <f>SUMIFS(archivo!$W$5:$W$40,archivo!$E$5:$E$40,$B10,archivo!$F$5:$F$40,$C10,archivo!$G$5:$G$40,Ejecucion!$D10,archivo!$H$5:$H$40,Ejecucion!$E10,archivo!$N$5:$N$40,Ejecucion!$F10)</f>
        <v>711676231.03999996</v>
      </c>
      <c r="M10" s="8">
        <f t="shared" si="7"/>
        <v>6.3147846587400178E-2</v>
      </c>
      <c r="N10" s="7">
        <f>SUMIFS(archivo!$X$5:$X$40,archivo!$E$5:$E$40,$B10,archivo!$F$5:$F$40,$C10,archivo!$G$5:$G$40,Ejecucion!$D10,archivo!$H$5:$H$40,Ejecucion!$E10,archivo!$N$5:$N$40,Ejecucion!$F10)</f>
        <v>7808829682.96</v>
      </c>
      <c r="O10" s="8">
        <f t="shared" si="8"/>
        <v>0.69288639600354929</v>
      </c>
      <c r="P10" s="7">
        <f t="shared" si="9"/>
        <v>2249494085.999999</v>
      </c>
      <c r="Q10" s="8">
        <f t="shared" si="10"/>
        <v>0.22364502651445173</v>
      </c>
      <c r="R10" s="7">
        <f>SUMIFS(archivo!$Y$5:$Y$40,archivo!$E$5:$E$40,$B10,archivo!$F$5:$F$40,$C10,archivo!$G$5:$G$40,Ejecucion!$D10,archivo!$H$5:$H$40,Ejecucion!$E10,archivo!$N$5:$N$40,Ejecucion!$F10)</f>
        <v>1374221970.47</v>
      </c>
      <c r="S10" s="8">
        <f t="shared" si="11"/>
        <v>0.1219362884179237</v>
      </c>
    </row>
    <row r="11" spans="1:16384" ht="18" customHeight="1">
      <c r="A11" s="184"/>
      <c r="B11" s="1" t="s">
        <v>42</v>
      </c>
      <c r="C11" s="1" t="s">
        <v>42</v>
      </c>
      <c r="D11" s="1">
        <v>0</v>
      </c>
      <c r="E11" s="1">
        <v>0</v>
      </c>
      <c r="F11" s="6">
        <v>20</v>
      </c>
      <c r="G11" s="4" t="s">
        <v>48</v>
      </c>
      <c r="H11" s="7">
        <f>SUMIFS(archivo!$Q$5:$Q$40,archivo!$E$5:$E$40,$B11,archivo!$F$5:$F$40,$C11,archivo!$G$5:$G$40,Ejecucion!$D11,archivo!$H$5:$H$40,Ejecucion!$E11,archivo!$N$5:$N$40,Ejecucion!$F11)</f>
        <v>7737000000</v>
      </c>
      <c r="I11" s="7">
        <f>SUMIFS(archivo!$T$5:$T$40,archivo!$E$5:$E$40,$B11,archivo!$F$5:$F$40,$C11,archivo!$G$5:$G$40,Ejecucion!$D11,archivo!$H$5:$H$40,Ejecucion!$E11,archivo!$N$5:$N$40,Ejecucion!$F11)</f>
        <v>7737000000</v>
      </c>
      <c r="J11" s="7">
        <f>SUMIFS(archivo!$V$5:$V$40,archivo!$E$5:$E$40,$B11,archivo!$F$5:$F$40,$C11,archivo!$G$5:$G$40,Ejecucion!$D11,archivo!$H$5:$H$40,Ejecucion!$E11,archivo!$N$5:$N$40,Ejecucion!$F11)</f>
        <v>4065593269</v>
      </c>
      <c r="K11" s="8">
        <f t="shared" si="6"/>
        <v>0.52547412033087759</v>
      </c>
      <c r="L11" s="7">
        <f>SUMIFS(archivo!$W$5:$W$40,archivo!$E$5:$E$40,$B11,archivo!$F$5:$F$40,$C11,archivo!$G$5:$G$40,Ejecucion!$D11,archivo!$H$5:$H$40,Ejecucion!$E11,archivo!$N$5:$N$40,Ejecucion!$F11)</f>
        <v>3671406731</v>
      </c>
      <c r="M11" s="8">
        <f t="shared" si="7"/>
        <v>0.47452587966912241</v>
      </c>
      <c r="N11" s="7">
        <f>SUMIFS(archivo!$X$5:$X$40,archivo!$E$5:$E$40,$B11,archivo!$F$5:$F$40,$C11,archivo!$G$5:$G$40,Ejecucion!$D11,archivo!$H$5:$H$40,Ejecucion!$E11,archivo!$N$5:$N$40,Ejecucion!$F11)</f>
        <v>2190045314</v>
      </c>
      <c r="O11" s="8">
        <f t="shared" si="8"/>
        <v>0.28306130464004137</v>
      </c>
      <c r="P11" s="7">
        <f t="shared" si="9"/>
        <v>1875547955</v>
      </c>
      <c r="Q11" s="8">
        <f t="shared" si="10"/>
        <v>0.46132208288049487</v>
      </c>
      <c r="R11" s="7">
        <f>SUMIFS(archivo!$Y$5:$Y$40,archivo!$E$5:$E$40,$B11,archivo!$F$5:$F$40,$C11,archivo!$G$5:$G$40,Ejecucion!$D11,archivo!$H$5:$H$40,Ejecucion!$E11,archivo!$N$5:$N$40,Ejecucion!$F11)</f>
        <v>163545841</v>
      </c>
      <c r="S11" s="8">
        <f t="shared" si="11"/>
        <v>2.1138146697686443E-2</v>
      </c>
    </row>
    <row r="12" spans="1:16384" ht="18" customHeight="1">
      <c r="A12" s="12"/>
      <c r="B12" s="13"/>
      <c r="C12" s="13"/>
      <c r="D12" s="13"/>
      <c r="E12" s="13"/>
      <c r="F12" s="15"/>
      <c r="G12" s="16" t="s">
        <v>113</v>
      </c>
      <c r="H12" s="17">
        <f>SUM(H10:H11)</f>
        <v>19007000000</v>
      </c>
      <c r="I12" s="17">
        <f>SUM(I10:I11)</f>
        <v>19007000000</v>
      </c>
      <c r="J12" s="17">
        <f>SUM(J10:J11)</f>
        <v>14123917037.959999</v>
      </c>
      <c r="K12" s="18">
        <f t="shared" ref="K12:K13" si="18">IF(OR(J12=0,I12=0),0,(J12/I12))</f>
        <v>0.74309028452464876</v>
      </c>
      <c r="L12" s="17">
        <f>SUM(L10:L11)</f>
        <v>4383082962.04</v>
      </c>
      <c r="M12" s="18">
        <f t="shared" ref="M12:M13" si="19">IF(OR(L12=0,I12=0),0,(L12/I12))</f>
        <v>0.23060361772189195</v>
      </c>
      <c r="N12" s="17">
        <f>SUM(N10:N11)</f>
        <v>9998874996.9599991</v>
      </c>
      <c r="O12" s="18">
        <f t="shared" ref="O12:O13" si="20">IF(OR(N12=0,I12=0),0,(N12/I12))</f>
        <v>0.52606276618929859</v>
      </c>
      <c r="P12" s="17">
        <f>SUM(P10:P11)</f>
        <v>4125042040.999999</v>
      </c>
      <c r="Q12" s="18">
        <f t="shared" ref="Q12:Q13" si="21">IF(OR(P12=0,J12=0),0,(P12/J12))</f>
        <v>0.29206076684770754</v>
      </c>
      <c r="R12" s="17">
        <f>SUM(R10:R11)</f>
        <v>1537767811.47</v>
      </c>
      <c r="S12" s="18">
        <f t="shared" ref="S12:S13" si="22">IF(OR(R12=0,I12=0),0,(R12/I12))</f>
        <v>8.0905340741305842E-2</v>
      </c>
    </row>
    <row r="13" spans="1:16384" ht="18" customHeight="1">
      <c r="A13" s="177" t="s">
        <v>101</v>
      </c>
      <c r="B13" s="1" t="s">
        <v>45</v>
      </c>
      <c r="C13" s="41" t="s">
        <v>61</v>
      </c>
      <c r="D13" s="1">
        <v>2</v>
      </c>
      <c r="E13" s="1">
        <v>12</v>
      </c>
      <c r="F13" s="40">
        <v>10</v>
      </c>
      <c r="G13" s="4" t="s">
        <v>53</v>
      </c>
      <c r="H13" s="7">
        <f>SUMIFS(archivo!$Q$5:$Q$40,archivo!$E$5:$E$40,$B13,archivo!$F$5:$F$40,$C13,archivo!$G$5:$G$40,Ejecucion!$D13,archivo!$H$5:$H$40,Ejecucion!$E13,archivo!$N$5:$N$40,Ejecucion!$F13)</f>
        <v>242000000</v>
      </c>
      <c r="I13" s="7">
        <f>SUMIFS(archivo!$T$5:$T$40,archivo!$E$5:$E$40,$B13,archivo!$F$5:$F$40,$C13,archivo!$G$5:$G$40,Ejecucion!$D13,archivo!$H$5:$H$40,Ejecucion!$E13,archivo!$N$5:$N$40,Ejecucion!$F13)</f>
        <v>242000000</v>
      </c>
      <c r="J13" s="7">
        <f>SUMIFS(archivo!$V$5:$V$40,archivo!$E$5:$E$40,$B13,archivo!$F$5:$F$40,$C13,archivo!$G$5:$G$40,Ejecucion!$D13,archivo!$H$5:$H$40,Ejecucion!$E13,archivo!$N$5:$N$40,Ejecucion!$F13)</f>
        <v>32978695</v>
      </c>
      <c r="K13" s="8">
        <f t="shared" si="18"/>
        <v>0.13627559917355372</v>
      </c>
      <c r="L13" s="7">
        <f>SUMIFS(archivo!$W$5:$W$40,archivo!$E$5:$E$40,$B13,archivo!$F$5:$F$40,$C13,archivo!$G$5:$G$40,Ejecucion!$D13,archivo!$H$5:$H$40,Ejecucion!$E13,archivo!$N$5:$N$40,Ejecucion!$F13)</f>
        <v>209021305</v>
      </c>
      <c r="M13" s="8">
        <f t="shared" si="19"/>
        <v>0.8637244008264463</v>
      </c>
      <c r="N13" s="7">
        <f>SUMIFS(archivo!$X$5:$X$40,archivo!$E$5:$E$40,$B13,archivo!$F$5:$F$40,$C13,archivo!$G$5:$G$40,Ejecucion!$D13,archivo!$H$5:$H$40,Ejecucion!$E13,archivo!$N$5:$N$40,Ejecucion!$F13)</f>
        <v>32978695</v>
      </c>
      <c r="O13" s="8">
        <f t="shared" si="20"/>
        <v>0.13627559917355372</v>
      </c>
      <c r="P13" s="7">
        <f t="shared" ref="P13" si="23">+J13-N13</f>
        <v>0</v>
      </c>
      <c r="Q13" s="8">
        <f t="shared" si="21"/>
        <v>0</v>
      </c>
      <c r="R13" s="7">
        <f>SUMIFS(archivo!$Y$5:$Y$40,archivo!$E$5:$E$40,$B13,archivo!$F$5:$F$40,$C13,archivo!$G$5:$G$40,Ejecucion!$D13,archivo!$H$5:$H$40,Ejecucion!$E13,archivo!$N$5:$N$40,Ejecucion!$F13)</f>
        <v>32978695</v>
      </c>
      <c r="S13" s="8">
        <f t="shared" si="22"/>
        <v>0.13627559917355372</v>
      </c>
    </row>
    <row r="14" spans="1:16384" ht="18" customHeight="1">
      <c r="A14" s="178"/>
      <c r="B14" s="1" t="s">
        <v>45</v>
      </c>
      <c r="C14" s="1" t="s">
        <v>38</v>
      </c>
      <c r="D14" s="1" t="s">
        <v>36</v>
      </c>
      <c r="E14" s="1" t="s">
        <v>52</v>
      </c>
      <c r="F14" s="6">
        <v>20</v>
      </c>
      <c r="G14" s="4" t="s">
        <v>53</v>
      </c>
      <c r="H14" s="7">
        <f>SUMIFS(archivo!$Q$5:$Q$40,archivo!$E$5:$E$40,$B14,archivo!$F$5:$F$40,$C14,archivo!$G$5:$G$40,Ejecucion!$D14,archivo!$H$5:$H$40,Ejecucion!$E14,archivo!$N$5:$N$40,Ejecucion!$F14)</f>
        <v>700000000</v>
      </c>
      <c r="I14" s="7">
        <f>SUMIFS(archivo!$T$5:$T$40,archivo!$E$5:$E$40,$B14,archivo!$F$5:$F$40,$C14,archivo!$G$5:$G$40,Ejecucion!$D14,archivo!$H$5:$H$40,Ejecucion!$E14,archivo!$N$5:$N$40,Ejecucion!$F14)</f>
        <v>700000000</v>
      </c>
      <c r="J14" s="7">
        <f>SUMIFS(archivo!$V$5:$V$40,archivo!$E$5:$E$40,$B14,archivo!$F$5:$F$40,$C14,archivo!$G$5:$G$40,Ejecucion!$D14,archivo!$H$5:$H$40,Ejecucion!$E14,archivo!$N$5:$N$40,Ejecucion!$F14)</f>
        <v>15035956.550000001</v>
      </c>
      <c r="K14" s="8">
        <f t="shared" si="6"/>
        <v>2.1479937928571429E-2</v>
      </c>
      <c r="L14" s="7">
        <f>SUMIFS(archivo!$W$5:$W$40,archivo!$E$5:$E$40,$B14,archivo!$F$5:$F$40,$C14,archivo!$G$5:$G$40,Ejecucion!$D14,archivo!$H$5:$H$40,Ejecucion!$E14,archivo!$N$5:$N$40,Ejecucion!$F14)</f>
        <v>684964043.45000005</v>
      </c>
      <c r="M14" s="8">
        <f t="shared" si="7"/>
        <v>0.97852006207142861</v>
      </c>
      <c r="N14" s="7">
        <f>SUMIFS(archivo!$X$5:$X$40,archivo!$E$5:$E$40,$B14,archivo!$F$5:$F$40,$C14,archivo!$G$5:$G$40,Ejecucion!$D14,archivo!$H$5:$H$40,Ejecucion!$E14,archivo!$N$5:$N$40,Ejecucion!$F14)</f>
        <v>15035956.550000001</v>
      </c>
      <c r="O14" s="8">
        <f t="shared" si="8"/>
        <v>2.1479937928571429E-2</v>
      </c>
      <c r="P14" s="7">
        <f t="shared" si="9"/>
        <v>0</v>
      </c>
      <c r="Q14" s="8">
        <f t="shared" si="10"/>
        <v>0</v>
      </c>
      <c r="R14" s="7">
        <f>SUMIFS(archivo!$Y$5:$Y$40,archivo!$E$5:$E$40,$B14,archivo!$F$5:$F$40,$C14,archivo!$G$5:$G$40,Ejecucion!$D14,archivo!$H$5:$H$40,Ejecucion!$E14,archivo!$N$5:$N$40,Ejecucion!$F14)</f>
        <v>15035956.550000001</v>
      </c>
      <c r="S14" s="8">
        <f t="shared" si="11"/>
        <v>2.1479937928571429E-2</v>
      </c>
    </row>
    <row r="15" spans="1:16384" ht="18" customHeight="1">
      <c r="A15" s="179"/>
      <c r="B15" s="1" t="s">
        <v>45</v>
      </c>
      <c r="C15" s="1" t="s">
        <v>38</v>
      </c>
      <c r="D15" s="1" t="s">
        <v>36</v>
      </c>
      <c r="E15" s="1" t="s">
        <v>55</v>
      </c>
      <c r="F15" s="6">
        <v>20</v>
      </c>
      <c r="G15" s="4" t="s">
        <v>56</v>
      </c>
      <c r="H15" s="7">
        <f>SUMIFS(archivo!$Q$5:$Q$40,archivo!$E$5:$E$40,$B15,archivo!$F$5:$F$40,$C15,archivo!$G$5:$G$40,Ejecucion!$D15,archivo!$H$5:$H$40,Ejecucion!$E15,archivo!$N$5:$N$40,Ejecucion!$F15)</f>
        <v>40000000</v>
      </c>
      <c r="I15" s="7">
        <f>SUMIFS(archivo!$T$5:$T$40,archivo!$E$5:$E$40,$B15,archivo!$F$5:$F$40,$C15,archivo!$G$5:$G$40,Ejecucion!$D15,archivo!$H$5:$H$40,Ejecucion!$E15,archivo!$N$5:$N$40,Ejecucion!$F15)</f>
        <v>40000000</v>
      </c>
      <c r="J15" s="7">
        <f>SUMIFS(archivo!$V$5:$V$40,archivo!$E$5:$E$40,$B15,archivo!$F$5:$F$40,$C15,archivo!$G$5:$G$40,Ejecucion!$D15,archivo!$H$5:$H$40,Ejecucion!$E15,archivo!$N$5:$N$40,Ejecucion!$F15)</f>
        <v>0</v>
      </c>
      <c r="K15" s="8">
        <f t="shared" si="6"/>
        <v>0</v>
      </c>
      <c r="L15" s="7">
        <f>SUMIFS(archivo!$W$5:$W$40,archivo!$E$5:$E$40,$B15,archivo!$F$5:$F$40,$C15,archivo!$G$5:$G$40,Ejecucion!$D15,archivo!$H$5:$H$40,Ejecucion!$E15,archivo!$N$5:$N$40,Ejecucion!$F15)</f>
        <v>40000000</v>
      </c>
      <c r="M15" s="8">
        <f t="shared" si="7"/>
        <v>1</v>
      </c>
      <c r="N15" s="7">
        <f>SUMIFS(archivo!$X$5:$X$40,archivo!$E$5:$E$40,$B15,archivo!$F$5:$F$40,$C15,archivo!$G$5:$G$40,Ejecucion!$D15,archivo!$H$5:$H$40,Ejecucion!$E15,archivo!$N$5:$N$40,Ejecucion!$F15)</f>
        <v>0</v>
      </c>
      <c r="O15" s="8">
        <f t="shared" si="8"/>
        <v>0</v>
      </c>
      <c r="P15" s="7">
        <f t="shared" si="9"/>
        <v>0</v>
      </c>
      <c r="Q15" s="8">
        <f t="shared" si="10"/>
        <v>0</v>
      </c>
      <c r="R15" s="7">
        <f>SUMIFS(archivo!$Y$5:$Y$40,archivo!$E$5:$E$40,$B15,archivo!$F$5:$F$40,$C15,archivo!$G$5:$G$40,Ejecucion!$D15,archivo!$H$5:$H$40,Ejecucion!$E15,archivo!$N$5:$N$40,Ejecucion!$F15)</f>
        <v>0</v>
      </c>
      <c r="S15" s="8">
        <f t="shared" si="11"/>
        <v>0</v>
      </c>
    </row>
    <row r="16" spans="1:16384" ht="18" customHeight="1">
      <c r="A16" s="12"/>
      <c r="B16" s="13"/>
      <c r="C16" s="13"/>
      <c r="D16" s="13"/>
      <c r="E16" s="13"/>
      <c r="F16" s="15"/>
      <c r="G16" s="16" t="s">
        <v>114</v>
      </c>
      <c r="H16" s="17">
        <f>SUM(H13:H15)</f>
        <v>982000000</v>
      </c>
      <c r="I16" s="17">
        <f>SUM(I13:I15)</f>
        <v>982000000</v>
      </c>
      <c r="J16" s="17">
        <f>SUM(J13:J15)</f>
        <v>48014651.549999997</v>
      </c>
      <c r="K16" s="18">
        <f t="shared" ref="K16" si="24">IF(OR(J16=0,I16=0),0,(J16/I16))</f>
        <v>4.8894757179226069E-2</v>
      </c>
      <c r="L16" s="17">
        <f>SUM(L13:L15)</f>
        <v>933985348.45000005</v>
      </c>
      <c r="M16" s="18">
        <f t="shared" ref="M16" si="25">IF(OR(L16=0,I16=0),0,(L16/I16))</f>
        <v>0.95110524282077402</v>
      </c>
      <c r="N16" s="17">
        <f>SUM(N13:N15)</f>
        <v>48014651.549999997</v>
      </c>
      <c r="O16" s="18">
        <f t="shared" ref="O16" si="26">IF(OR(N16=0,I16=0),0,(N16/I16))</f>
        <v>4.8894757179226069E-2</v>
      </c>
      <c r="P16" s="17">
        <f>SUM(P13:P15)</f>
        <v>0</v>
      </c>
      <c r="Q16" s="18">
        <f t="shared" ref="Q16" si="27">IF(OR(P16=0,J16=0),0,(P16/J16))</f>
        <v>0</v>
      </c>
      <c r="R16" s="17">
        <f>SUM(R13:R15)</f>
        <v>48014651.549999997</v>
      </c>
      <c r="S16" s="18">
        <f t="shared" ref="S16" si="28">IF(OR(R16=0,I16=0),0,(R16/I16))</f>
        <v>4.8894757179226069E-2</v>
      </c>
    </row>
    <row r="17" spans="1:19" ht="18" customHeight="1">
      <c r="A17" s="184" t="s">
        <v>102</v>
      </c>
      <c r="B17" s="1" t="s">
        <v>58</v>
      </c>
      <c r="C17" s="1" t="s">
        <v>36</v>
      </c>
      <c r="D17" s="1"/>
      <c r="E17" s="1"/>
      <c r="F17" s="6">
        <v>10</v>
      </c>
      <c r="G17" s="4" t="s">
        <v>59</v>
      </c>
      <c r="H17" s="7">
        <f>SUMIFS(archivo!$Q$5:$Q$40,archivo!$E$5:$E$40,$B17,archivo!$F$5:$F$40,$C17,archivo!$G$5:$G$40,Ejecucion!$D17,archivo!$H$5:$H$40,Ejecucion!$E17,archivo!$N$5:$N$40,Ejecucion!$F17)</f>
        <v>413000000</v>
      </c>
      <c r="I17" s="7">
        <f>SUMIFS(archivo!$T$5:$T$40,archivo!$E$5:$E$40,$B17,archivo!$F$5:$F$40,$C17,archivo!$G$5:$G$40,Ejecucion!$D17,archivo!$H$5:$H$40,Ejecucion!$E17,archivo!$N$5:$N$40,Ejecucion!$F17)</f>
        <v>413000000</v>
      </c>
      <c r="J17" s="7">
        <f>SUMIFS(archivo!$V$5:$V$40,archivo!$E$5:$E$40,$B17,archivo!$F$5:$F$40,$C17,archivo!$G$5:$G$40,Ejecucion!$D17,archivo!$H$5:$H$40,Ejecucion!$E17,archivo!$N$5:$N$40,Ejecucion!$F17)</f>
        <v>253471020</v>
      </c>
      <c r="K17" s="8">
        <f t="shared" si="6"/>
        <v>0.61373128329297821</v>
      </c>
      <c r="L17" s="7">
        <f>SUMIFS(archivo!$W$5:$W$40,archivo!$E$5:$E$40,$B17,archivo!$F$5:$F$40,$C17,archivo!$G$5:$G$40,Ejecucion!$D17,archivo!$H$5:$H$40,Ejecucion!$E17,archivo!$N$5:$N$40,Ejecucion!$F17)</f>
        <v>159528980</v>
      </c>
      <c r="M17" s="8">
        <f t="shared" si="7"/>
        <v>0.38626871670702179</v>
      </c>
      <c r="N17" s="7">
        <f>SUMIFS(archivo!$X$5:$X$40,archivo!$E$5:$E$40,$B17,archivo!$F$5:$F$40,$C17,archivo!$G$5:$G$40,Ejecucion!$D17,archivo!$H$5:$H$40,Ejecucion!$E17,archivo!$N$5:$N$40,Ejecucion!$F17)</f>
        <v>157578870</v>
      </c>
      <c r="O17" s="8">
        <f t="shared" si="8"/>
        <v>0.38154690072639225</v>
      </c>
      <c r="P17" s="7">
        <f t="shared" si="9"/>
        <v>95892150</v>
      </c>
      <c r="Q17" s="8">
        <f t="shared" si="10"/>
        <v>0.37831602997455094</v>
      </c>
      <c r="R17" s="7">
        <f>SUMIFS(archivo!$Y$5:$Y$40,archivo!$E$5:$E$40,$B17,archivo!$F$5:$F$40,$C17,archivo!$G$5:$G$40,Ejecucion!$D17,archivo!$H$5:$H$40,Ejecucion!$E17,archivo!$N$5:$N$40,Ejecucion!$F17)</f>
        <v>117705886</v>
      </c>
      <c r="S17" s="8">
        <f t="shared" si="11"/>
        <v>0.28500214527845036</v>
      </c>
    </row>
    <row r="18" spans="1:19" ht="18" customHeight="1">
      <c r="A18" s="184"/>
      <c r="B18" s="1" t="s">
        <v>58</v>
      </c>
      <c r="C18" s="1" t="s">
        <v>36</v>
      </c>
      <c r="D18" s="1"/>
      <c r="E18" s="1"/>
      <c r="F18" s="40">
        <v>20</v>
      </c>
      <c r="G18" s="4" t="s">
        <v>59</v>
      </c>
      <c r="H18" s="7">
        <f>SUMIFS(archivo!$Q$5:$Q$40,archivo!$E$5:$E$40,$B18,archivo!$F$5:$F$40,$C18,archivo!$G$5:$G$40,Ejecucion!$D18,archivo!$H$5:$H$40,Ejecucion!$E18,archivo!$N$5:$N$40,Ejecucion!$F18)</f>
        <v>455000000</v>
      </c>
      <c r="I18" s="7">
        <f>SUMIFS(archivo!$T$5:$T$40,archivo!$E$5:$E$40,$B18,archivo!$F$5:$F$40,$C18,archivo!$G$5:$G$40,Ejecucion!$D18,archivo!$H$5:$H$40,Ejecucion!$E18,archivo!$N$5:$N$40,Ejecucion!$F18)</f>
        <v>455000000</v>
      </c>
      <c r="J18" s="7">
        <f>SUMIFS(archivo!$V$5:$V$40,archivo!$E$5:$E$40,$B18,archivo!$F$5:$F$40,$C18,archivo!$G$5:$G$40,Ejecucion!$D18,archivo!$H$5:$H$40,Ejecucion!$E18,archivo!$N$5:$N$40,Ejecucion!$F18)</f>
        <v>96135000</v>
      </c>
      <c r="K18" s="8">
        <f t="shared" ref="K18" si="29">IF(OR(J18=0,I18=0),0,(J18/I18))</f>
        <v>0.2112857142857143</v>
      </c>
      <c r="L18" s="7">
        <f>SUMIFS(archivo!$W$5:$W$40,archivo!$E$5:$E$40,$B18,archivo!$F$5:$F$40,$C18,archivo!$G$5:$G$40,Ejecucion!$D18,archivo!$H$5:$H$40,Ejecucion!$E18,archivo!$N$5:$N$40,Ejecucion!$F18)</f>
        <v>358865000</v>
      </c>
      <c r="M18" s="8">
        <f t="shared" ref="M18" si="30">IF(OR(L18=0,I18=0),0,(L18/I18))</f>
        <v>0.7887142857142857</v>
      </c>
      <c r="N18" s="7">
        <f>SUMIFS(archivo!$X$5:$X$40,archivo!$E$5:$E$40,$B18,archivo!$F$5:$F$40,$C18,archivo!$G$5:$G$40,Ejecucion!$D18,archivo!$H$5:$H$40,Ejecucion!$E18,archivo!$N$5:$N$40,Ejecucion!$F18)</f>
        <v>90844000</v>
      </c>
      <c r="O18" s="8">
        <f t="shared" ref="O18" si="31">IF(OR(N18=0,I18=0),0,(N18/I18))</f>
        <v>0.19965714285714287</v>
      </c>
      <c r="P18" s="7">
        <f t="shared" ref="P18" si="32">+J18-N18</f>
        <v>5291000</v>
      </c>
      <c r="Q18" s="8">
        <f t="shared" ref="Q18" si="33">IF(OR(P18=0,J18=0),0,(P18/J18))</f>
        <v>5.5037187288708586E-2</v>
      </c>
      <c r="R18" s="7">
        <f>SUMIFS(archivo!$Y$5:$Y$40,archivo!$E$5:$E$40,$B18,archivo!$F$5:$F$40,$C18,archivo!$G$5:$G$40,Ejecucion!$D18,archivo!$H$5:$H$40,Ejecucion!$E18,archivo!$N$5:$N$40,Ejecucion!$F18)</f>
        <v>89732000</v>
      </c>
      <c r="S18" s="8">
        <f t="shared" ref="S18" si="34">IF(OR(R18=0,I18=0),0,(R18/I18))</f>
        <v>0.19721318681318681</v>
      </c>
    </row>
    <row r="19" spans="1:19" ht="18" customHeight="1">
      <c r="A19" s="184"/>
      <c r="B19" s="1" t="s">
        <v>58</v>
      </c>
      <c r="C19" s="1" t="s">
        <v>61</v>
      </c>
      <c r="D19" s="1" t="s">
        <v>36</v>
      </c>
      <c r="E19" s="1"/>
      <c r="F19" s="6">
        <v>20</v>
      </c>
      <c r="G19" s="4" t="s">
        <v>62</v>
      </c>
      <c r="H19" s="7">
        <f>SUMIFS(archivo!$Q$5:$Q$40,archivo!$E$5:$E$40,$B19,archivo!$F$5:$F$40,$C19,archivo!$G$5:$G$40,Ejecucion!$D19,archivo!$H$5:$H$40,Ejecucion!$E19,archivo!$N$5:$N$40,Ejecucion!$F19)</f>
        <v>272000000</v>
      </c>
      <c r="I19" s="7">
        <f>SUMIFS(archivo!$T$5:$T$40,archivo!$E$5:$E$40,$B19,archivo!$F$5:$F$40,$C19,archivo!$G$5:$G$40,Ejecucion!$D19,archivo!$H$5:$H$40,Ejecucion!$E19,archivo!$N$5:$N$40,Ejecucion!$F19)</f>
        <v>272000000</v>
      </c>
      <c r="J19" s="7">
        <f>SUMIFS(archivo!$V$5:$V$40,archivo!$E$5:$E$40,$B19,archivo!$F$5:$F$40,$C19,archivo!$G$5:$G$40,Ejecucion!$D19,archivo!$H$5:$H$40,Ejecucion!$E19,archivo!$N$5:$N$40,Ejecucion!$F19)</f>
        <v>0</v>
      </c>
      <c r="K19" s="8">
        <f t="shared" si="6"/>
        <v>0</v>
      </c>
      <c r="L19" s="7">
        <f>SUMIFS(archivo!$W$5:$W$40,archivo!$E$5:$E$40,$B19,archivo!$F$5:$F$40,$C19,archivo!$G$5:$G$40,Ejecucion!$D19,archivo!$H$5:$H$40,Ejecucion!$E19,archivo!$N$5:$N$40,Ejecucion!$F19)</f>
        <v>272000000</v>
      </c>
      <c r="M19" s="8">
        <f t="shared" si="7"/>
        <v>1</v>
      </c>
      <c r="N19" s="7">
        <f>SUMIFS(archivo!$X$5:$X$40,archivo!$E$5:$E$40,$B19,archivo!$F$5:$F$40,$C19,archivo!$G$5:$G$40,Ejecucion!$D19,archivo!$H$5:$H$40,Ejecucion!$E19,archivo!$N$5:$N$40,Ejecucion!$F19)</f>
        <v>0</v>
      </c>
      <c r="O19" s="8">
        <f t="shared" si="8"/>
        <v>0</v>
      </c>
      <c r="P19" s="7">
        <f t="shared" si="9"/>
        <v>0</v>
      </c>
      <c r="Q19" s="8">
        <f t="shared" si="10"/>
        <v>0</v>
      </c>
      <c r="R19" s="7">
        <f>SUMIFS(archivo!$Y$5:$Y$40,archivo!$E$5:$E$40,$B19,archivo!$F$5:$F$40,$C19,archivo!$G$5:$G$40,Ejecucion!$D19,archivo!$H$5:$H$40,Ejecucion!$E19,archivo!$N$5:$N$40,Ejecucion!$F19)</f>
        <v>0</v>
      </c>
      <c r="S19" s="8">
        <f t="shared" si="11"/>
        <v>0</v>
      </c>
    </row>
    <row r="20" spans="1:19" ht="24.75" customHeight="1">
      <c r="A20" s="12"/>
      <c r="B20" s="13"/>
      <c r="C20" s="13"/>
      <c r="D20" s="13"/>
      <c r="E20" s="13"/>
      <c r="F20" s="15"/>
      <c r="G20" s="16" t="s">
        <v>115</v>
      </c>
      <c r="H20" s="17">
        <f>SUM(H17:H19)</f>
        <v>1140000000</v>
      </c>
      <c r="I20" s="17">
        <f>SUM(I17:I19)</f>
        <v>1140000000</v>
      </c>
      <c r="J20" s="17">
        <f>SUM(J17:J19)</f>
        <v>349606020</v>
      </c>
      <c r="K20" s="18">
        <f t="shared" ref="K20:K21" si="35">IF(OR(J20=0,I20=0),0,(J20/I20))</f>
        <v>0.30667194736842107</v>
      </c>
      <c r="L20" s="17">
        <f>SUM(L17:L19)</f>
        <v>790393980</v>
      </c>
      <c r="M20" s="18">
        <f t="shared" ref="M20:M21" si="36">IF(OR(L20=0,I20=0),0,(L20/I20))</f>
        <v>0.69332805263157893</v>
      </c>
      <c r="N20" s="17">
        <f>SUM(N17:N19)</f>
        <v>248422870</v>
      </c>
      <c r="O20" s="18">
        <f t="shared" ref="O20:O21" si="37">IF(OR(N20=0,I20=0),0,(N20/I20))</f>
        <v>0.21791479824561402</v>
      </c>
      <c r="P20" s="17">
        <f>SUM(P17:P19)</f>
        <v>101183150</v>
      </c>
      <c r="Q20" s="18">
        <f t="shared" ref="Q20:Q21" si="38">IF(OR(P20=0,J20=0),0,(P20/J20))</f>
        <v>0.28942050254168966</v>
      </c>
      <c r="R20" s="17">
        <f>SUM(R17:R19)</f>
        <v>207437886</v>
      </c>
      <c r="S20" s="18">
        <f t="shared" ref="S20:S21" si="39">IF(OR(R20=0,I20=0),0,(R20/I20))</f>
        <v>0.18196305789473685</v>
      </c>
    </row>
    <row r="21" spans="1:19" ht="18" customHeight="1">
      <c r="A21" s="188" t="s">
        <v>103</v>
      </c>
      <c r="B21" s="188"/>
      <c r="C21" s="188"/>
      <c r="D21" s="188"/>
      <c r="E21" s="188"/>
      <c r="F21" s="188"/>
      <c r="G21" s="188"/>
      <c r="H21" s="21">
        <f>+H24+H27+H30+H35+H38+H41+H44+H46+H49</f>
        <v>166504415428</v>
      </c>
      <c r="I21" s="21">
        <f t="shared" ref="I21:J21" si="40">+I24+I27+I30+I35+I38+I41+I44+I46+I49</f>
        <v>166504415428</v>
      </c>
      <c r="J21" s="21">
        <f t="shared" si="40"/>
        <v>15357454322.380001</v>
      </c>
      <c r="K21" s="22">
        <f t="shared" si="35"/>
        <v>9.22345169219905E-2</v>
      </c>
      <c r="L21" s="21">
        <f>+L24+L27+L30+L35+L38+L41+L44+L46+L49</f>
        <v>133009961105.62</v>
      </c>
      <c r="M21" s="22">
        <f t="shared" si="36"/>
        <v>0.7988374408193174</v>
      </c>
      <c r="N21" s="21">
        <f>+N24+N27+N30+N35+N38+N41+N44+N46+N49</f>
        <v>8712800044.3800011</v>
      </c>
      <c r="O21" s="22">
        <f t="shared" si="37"/>
        <v>5.232774171173616E-2</v>
      </c>
      <c r="P21" s="21">
        <f>+P24+P27+P30+P35+P38+P41+P44+P46+P49</f>
        <v>6644654278</v>
      </c>
      <c r="Q21" s="22">
        <f t="shared" si="38"/>
        <v>0.43266638718351424</v>
      </c>
      <c r="R21" s="21">
        <f>+R24+R27+R30+R35+R38+R41+R44+R46+R49</f>
        <v>118978340</v>
      </c>
      <c r="S21" s="22">
        <f t="shared" si="39"/>
        <v>7.1456567499526E-4</v>
      </c>
    </row>
    <row r="22" spans="1:19" ht="21.75" customHeight="1">
      <c r="A22" s="183" t="s">
        <v>96</v>
      </c>
      <c r="B22" s="1" t="s">
        <v>65</v>
      </c>
      <c r="C22" s="1" t="s">
        <v>66</v>
      </c>
      <c r="D22" s="1" t="s">
        <v>67</v>
      </c>
      <c r="E22" s="1">
        <v>0</v>
      </c>
      <c r="F22" s="1">
        <v>10</v>
      </c>
      <c r="G22" s="180" t="s">
        <v>69</v>
      </c>
      <c r="H22" s="7">
        <f>SUMIFS(archivo!$Q$5:$Q$40,archivo!$E$5:$E$40,$B22,archivo!$F$5:$F$40,$C22,archivo!$G$5:$G$40,Ejecucion!$D22,archivo!$H$5:$H$40,Ejecucion!$E22,archivo!$N$5:$N$40,Ejecucion!$F22)</f>
        <v>3500000000</v>
      </c>
      <c r="I22" s="7">
        <f>SUMIFS(archivo!$T$5:$T$40,archivo!$E$5:$E$40,$B22,archivo!$F$5:$F$40,$C22,archivo!$G$5:$G$40,Ejecucion!$D22,archivo!$H$5:$H$40,Ejecucion!$E22,archivo!$N$5:$N$40,Ejecucion!$F22)</f>
        <v>3500000000</v>
      </c>
      <c r="J22" s="7">
        <f>SUMIFS(archivo!$V$5:$V$40,archivo!$E$5:$E$40,$B22,archivo!$F$5:$F$40,$C22,archivo!$G$5:$G$40,Ejecucion!$D22,archivo!$H$5:$H$40,Ejecucion!$E22,archivo!$N$5:$N$40,Ejecucion!$F22)</f>
        <v>133146086</v>
      </c>
      <c r="K22" s="8">
        <f t="shared" ref="K22:K50" si="41">IF(OR(J22=0,I22=0),0,(J22/I22))</f>
        <v>3.8041738857142855E-2</v>
      </c>
      <c r="L22" s="7">
        <f>SUMIFS(archivo!$W$5:$W$40,archivo!$E$5:$E$40,$B22,archivo!$F$5:$F$40,$C22,archivo!$G$5:$G$40,Ejecucion!$D22,archivo!$H$5:$H$40,Ejecucion!$E22,archivo!$N$5:$N$40,Ejecucion!$F22)</f>
        <v>3066853914</v>
      </c>
      <c r="M22" s="8">
        <f t="shared" ref="M22:M50" si="42">IF(OR(L22=0,I22=0),0,(L22/I22))</f>
        <v>0.87624397542857146</v>
      </c>
      <c r="N22" s="7">
        <f>SUMIFS(archivo!$X$5:$X$40,archivo!$E$5:$E$40,$B22,archivo!$F$5:$F$40,$C22,archivo!$G$5:$G$40,Ejecucion!$D22,archivo!$H$5:$H$40,Ejecucion!$E22,archivo!$N$5:$N$40,Ejecucion!$F22)</f>
        <v>54812956</v>
      </c>
      <c r="O22" s="8">
        <f t="shared" ref="O22:O50" si="43">IF(OR(N22=0,I22=0),0,(N22/I22))</f>
        <v>1.5660844571428571E-2</v>
      </c>
      <c r="P22" s="7">
        <f t="shared" ref="P22:P48" si="44">+J22-N22</f>
        <v>78333130</v>
      </c>
      <c r="Q22" s="8">
        <f t="shared" ref="Q22:Q50" si="45">IF(OR(P22=0,J22=0),0,(P22/J22))</f>
        <v>0.58832469172244384</v>
      </c>
      <c r="R22" s="7">
        <f>SUMIFS(archivo!$Y$5:$Y$40,archivo!$E$5:$E$40,$B22,archivo!$F$5:$F$40,$C22,archivo!$G$5:$G$40,Ejecucion!$D22,archivo!$H$5:$H$40,Ejecucion!$E22,archivo!$N$5:$N$40,Ejecucion!$F22)</f>
        <v>0</v>
      </c>
      <c r="S22" s="8">
        <f t="shared" ref="S22:S50" si="46">IF(OR(R22=0,I22=0),0,(R22/I22))</f>
        <v>0</v>
      </c>
    </row>
    <row r="23" spans="1:19" ht="21.75" customHeight="1">
      <c r="A23" s="183"/>
      <c r="B23" s="1" t="s">
        <v>65</v>
      </c>
      <c r="C23" s="1" t="s">
        <v>66</v>
      </c>
      <c r="D23" s="1" t="s">
        <v>67</v>
      </c>
      <c r="E23" s="1">
        <v>0</v>
      </c>
      <c r="F23" s="1">
        <v>20</v>
      </c>
      <c r="G23" s="182"/>
      <c r="H23" s="7">
        <f>SUMIFS(archivo!$Q$5:$Q$40,archivo!$E$5:$E$40,$B23,archivo!$F$5:$F$40,$C23,archivo!$G$5:$G$40,Ejecucion!$D23,archivo!$H$5:$H$40,Ejecucion!$E23,archivo!$N$5:$N$40,Ejecucion!$F23)</f>
        <v>1065000000</v>
      </c>
      <c r="I23" s="7">
        <f>SUMIFS(archivo!$T$5:$T$40,archivo!$E$5:$E$40,$B23,archivo!$F$5:$F$40,$C23,archivo!$G$5:$G$40,Ejecucion!$D23,archivo!$H$5:$H$40,Ejecucion!$E23,archivo!$N$5:$N$40,Ejecucion!$F23)</f>
        <v>1065000000</v>
      </c>
      <c r="J23" s="7">
        <f>SUMIFS(archivo!$V$5:$V$40,archivo!$E$5:$E$40,$B23,archivo!$F$5:$F$40,$C23,archivo!$G$5:$G$40,Ejecucion!$D23,archivo!$H$5:$H$40,Ejecucion!$E23,archivo!$N$5:$N$40,Ejecucion!$F23)</f>
        <v>41125036</v>
      </c>
      <c r="K23" s="8">
        <f t="shared" si="41"/>
        <v>3.8615057276995303E-2</v>
      </c>
      <c r="L23" s="7">
        <f>SUMIFS(archivo!$W$5:$W$40,archivo!$E$5:$E$40,$B23,archivo!$F$5:$F$40,$C23,archivo!$G$5:$G$40,Ejecucion!$D23,archivo!$H$5:$H$40,Ejecucion!$E23,archivo!$N$5:$N$40,Ejecucion!$F23)</f>
        <v>1023874964</v>
      </c>
      <c r="M23" s="8">
        <f t="shared" si="42"/>
        <v>0.96138494272300468</v>
      </c>
      <c r="N23" s="7">
        <f>SUMIFS(archivo!$X$5:$X$40,archivo!$E$5:$E$40,$B23,archivo!$F$5:$F$40,$C23,archivo!$G$5:$G$40,Ejecucion!$D23,archivo!$H$5:$H$40,Ejecucion!$E23,archivo!$N$5:$N$40,Ejecucion!$F23)</f>
        <v>41125036</v>
      </c>
      <c r="O23" s="8">
        <f t="shared" si="43"/>
        <v>3.8615057276995303E-2</v>
      </c>
      <c r="P23" s="7">
        <f t="shared" si="44"/>
        <v>0</v>
      </c>
      <c r="Q23" s="8">
        <f t="shared" si="45"/>
        <v>0</v>
      </c>
      <c r="R23" s="7">
        <f>SUMIFS(archivo!$Y$5:$Y$40,archivo!$E$5:$E$40,$B23,archivo!$F$5:$F$40,$C23,archivo!$G$5:$G$40,Ejecucion!$D23,archivo!$H$5:$H$40,Ejecucion!$E23,archivo!$N$5:$N$40,Ejecucion!$F23)</f>
        <v>0</v>
      </c>
      <c r="S23" s="8">
        <f t="shared" si="46"/>
        <v>0</v>
      </c>
    </row>
    <row r="24" spans="1:19" ht="18" customHeight="1">
      <c r="A24" s="183"/>
      <c r="B24" s="13"/>
      <c r="C24" s="13"/>
      <c r="D24" s="13"/>
      <c r="E24" s="13"/>
      <c r="F24" s="13"/>
      <c r="G24" s="37" t="s">
        <v>122</v>
      </c>
      <c r="H24" s="17">
        <f>+H23+H22</f>
        <v>4565000000</v>
      </c>
      <c r="I24" s="17">
        <f>+I23+I22</f>
        <v>4565000000</v>
      </c>
      <c r="J24" s="17">
        <f>+J23+J22</f>
        <v>174271122</v>
      </c>
      <c r="K24" s="38">
        <f t="shared" ref="K24" si="47">IF(OR(J24=0,I24=0),0,(J24/I24))</f>
        <v>3.817549222343921E-2</v>
      </c>
      <c r="L24" s="17">
        <f>+L23+L22</f>
        <v>4090728878</v>
      </c>
      <c r="M24" s="38">
        <f t="shared" ref="M24" si="48">IF(OR(L24=0,I24=0),0,(L24/I24))</f>
        <v>0.8961070926615553</v>
      </c>
      <c r="N24" s="17">
        <f>+N23+N22</f>
        <v>95937992</v>
      </c>
      <c r="O24" s="38">
        <f t="shared" ref="O24" si="49">IF(OR(N24=0,I24=0),0,(N24/I24))</f>
        <v>2.101598948521358E-2</v>
      </c>
      <c r="P24" s="17">
        <f>+P23+P22</f>
        <v>78333130</v>
      </c>
      <c r="Q24" s="38">
        <f t="shared" ref="Q24" si="50">IF(OR(P24=0,J24=0),0,(P24/J24))</f>
        <v>0.44949001935042343</v>
      </c>
      <c r="R24" s="17">
        <f>+R23+R22</f>
        <v>0</v>
      </c>
      <c r="S24" s="38">
        <f t="shared" ref="S24" si="51">IF(OR(R24=0,I24=0),0,(R24/I24))</f>
        <v>0</v>
      </c>
    </row>
    <row r="25" spans="1:19" ht="21" customHeight="1">
      <c r="A25" s="183"/>
      <c r="B25" s="1" t="s">
        <v>65</v>
      </c>
      <c r="C25" s="1" t="s">
        <v>66</v>
      </c>
      <c r="D25" s="1" t="s">
        <v>71</v>
      </c>
      <c r="E25" s="1">
        <v>0</v>
      </c>
      <c r="F25" s="1">
        <v>10</v>
      </c>
      <c r="G25" s="180" t="s">
        <v>72</v>
      </c>
      <c r="H25" s="7">
        <f>SUMIFS(archivo!$Q$5:$Q$40,archivo!$E$5:$E$40,$B25,archivo!$F$5:$F$40,$C25,archivo!$G$5:$G$40,Ejecucion!$D25,archivo!$H$5:$H$40,Ejecucion!$E25,archivo!$N$5:$N$40,Ejecucion!$F25)</f>
        <v>8300000000</v>
      </c>
      <c r="I25" s="7">
        <f>SUMIFS(archivo!$T$5:$T$40,archivo!$E$5:$E$40,$B25,archivo!$F$5:$F$40,$C25,archivo!$G$5:$G$40,Ejecucion!$D25,archivo!$H$5:$H$40,Ejecucion!$E25,archivo!$N$5:$N$40,Ejecucion!$F25)</f>
        <v>8300000000</v>
      </c>
      <c r="J25" s="7">
        <f>SUMIFS(archivo!$V$5:$V$40,archivo!$E$5:$E$40,$B25,archivo!$F$5:$F$40,$C25,archivo!$G$5:$G$40,Ejecucion!$D25,archivo!$H$5:$H$40,Ejecucion!$E25,archivo!$N$5:$N$40,Ejecucion!$F25)</f>
        <v>1002763587</v>
      </c>
      <c r="K25" s="8">
        <f t="shared" si="41"/>
        <v>0.12081488999999999</v>
      </c>
      <c r="L25" s="7">
        <f>SUMIFS(archivo!$W$5:$W$40,archivo!$E$5:$E$40,$B25,archivo!$F$5:$F$40,$C25,archivo!$G$5:$G$40,Ejecucion!$D25,archivo!$H$5:$H$40,Ejecucion!$E25,archivo!$N$5:$N$40,Ejecucion!$F25)</f>
        <v>3147236413</v>
      </c>
      <c r="M25" s="8">
        <f t="shared" si="42"/>
        <v>0.37918510999999999</v>
      </c>
      <c r="N25" s="7">
        <f>SUMIFS(archivo!$X$5:$X$40,archivo!$E$5:$E$40,$B25,archivo!$F$5:$F$40,$C25,archivo!$G$5:$G$40,Ejecucion!$D25,archivo!$H$5:$H$40,Ejecucion!$E25,archivo!$N$5:$N$40,Ejecucion!$F25)</f>
        <v>92577946</v>
      </c>
      <c r="O25" s="8">
        <f t="shared" si="43"/>
        <v>1.1153969397590361E-2</v>
      </c>
      <c r="P25" s="7">
        <f t="shared" si="44"/>
        <v>910185641</v>
      </c>
      <c r="Q25" s="8">
        <f t="shared" si="45"/>
        <v>0.90767719610065978</v>
      </c>
      <c r="R25" s="7">
        <f>SUMIFS(archivo!$Y$5:$Y$40,archivo!$E$5:$E$40,$B25,archivo!$F$5:$F$40,$C25,archivo!$G$5:$G$40,Ejecucion!$D25,archivo!$H$5:$H$40,Ejecucion!$E25,archivo!$N$5:$N$40,Ejecucion!$F25)</f>
        <v>4089125</v>
      </c>
      <c r="S25" s="8">
        <f t="shared" si="46"/>
        <v>4.9266566265060245E-4</v>
      </c>
    </row>
    <row r="26" spans="1:19" ht="21" customHeight="1">
      <c r="A26" s="183"/>
      <c r="B26" s="1" t="s">
        <v>65</v>
      </c>
      <c r="C26" s="1" t="s">
        <v>66</v>
      </c>
      <c r="D26" s="1" t="s">
        <v>71</v>
      </c>
      <c r="E26" s="1">
        <v>0</v>
      </c>
      <c r="F26" s="1">
        <v>20</v>
      </c>
      <c r="G26" s="182"/>
      <c r="H26" s="7">
        <f>SUMIFS(archivo!$Q$5:$Q$40,archivo!$E$5:$E$40,$B26,archivo!$F$5:$F$40,$C26,archivo!$G$5:$G$40,Ejecucion!$D26,archivo!$H$5:$H$40,Ejecucion!$E26,archivo!$N$5:$N$40,Ejecucion!$F26)</f>
        <v>4662000000</v>
      </c>
      <c r="I26" s="7">
        <f>SUMIFS(archivo!$T$5:$T$40,archivo!$E$5:$E$40,$B26,archivo!$F$5:$F$40,$C26,archivo!$G$5:$G$40,Ejecucion!$D26,archivo!$H$5:$H$40,Ejecucion!$E26,archivo!$N$5:$N$40,Ejecucion!$F26)</f>
        <v>4662000000</v>
      </c>
      <c r="J26" s="7">
        <f>SUMIFS(archivo!$V$5:$V$40,archivo!$E$5:$E$40,$B26,archivo!$F$5:$F$40,$C26,archivo!$G$5:$G$40,Ejecucion!$D26,archivo!$H$5:$H$40,Ejecucion!$E26,archivo!$N$5:$N$40,Ejecucion!$F26)</f>
        <v>116771678</v>
      </c>
      <c r="K26" s="8">
        <f t="shared" si="41"/>
        <v>2.5047549978549979E-2</v>
      </c>
      <c r="L26" s="7">
        <f>SUMIFS(archivo!$W$5:$W$40,archivo!$E$5:$E$40,$B26,archivo!$F$5:$F$40,$C26,archivo!$G$5:$G$40,Ejecucion!$D26,archivo!$H$5:$H$40,Ejecucion!$E26,archivo!$N$5:$N$40,Ejecucion!$F26)</f>
        <v>4545228322</v>
      </c>
      <c r="M26" s="8">
        <f t="shared" si="42"/>
        <v>0.97495245002145003</v>
      </c>
      <c r="N26" s="7">
        <f>SUMIFS(archivo!$X$5:$X$40,archivo!$E$5:$E$40,$B26,archivo!$F$5:$F$40,$C26,archivo!$G$5:$G$40,Ejecucion!$D26,archivo!$H$5:$H$40,Ejecucion!$E26,archivo!$N$5:$N$40,Ejecucion!$F26)</f>
        <v>116771678</v>
      </c>
      <c r="O26" s="8">
        <f t="shared" si="43"/>
        <v>2.5047549978549979E-2</v>
      </c>
      <c r="P26" s="7">
        <f t="shared" si="44"/>
        <v>0</v>
      </c>
      <c r="Q26" s="8">
        <f t="shared" si="45"/>
        <v>0</v>
      </c>
      <c r="R26" s="7">
        <f>SUMIFS(archivo!$Y$5:$Y$40,archivo!$E$5:$E$40,$B26,archivo!$F$5:$F$40,$C26,archivo!$G$5:$G$40,Ejecucion!$D26,archivo!$H$5:$H$40,Ejecucion!$E26,archivo!$N$5:$N$40,Ejecucion!$F26)</f>
        <v>0</v>
      </c>
      <c r="S26" s="8">
        <f t="shared" si="46"/>
        <v>0</v>
      </c>
    </row>
    <row r="27" spans="1:19" ht="18" customHeight="1">
      <c r="A27" s="15"/>
      <c r="B27" s="13"/>
      <c r="C27" s="13"/>
      <c r="D27" s="13"/>
      <c r="E27" s="13"/>
      <c r="F27" s="13"/>
      <c r="G27" s="37" t="s">
        <v>122</v>
      </c>
      <c r="H27" s="17">
        <f>+H26+H25</f>
        <v>12962000000</v>
      </c>
      <c r="I27" s="17">
        <f>+I26+I25</f>
        <v>12962000000</v>
      </c>
      <c r="J27" s="17">
        <f>+J26+J25</f>
        <v>1119535265</v>
      </c>
      <c r="K27" s="38">
        <f t="shared" si="41"/>
        <v>8.6370565113408418E-2</v>
      </c>
      <c r="L27" s="17">
        <f>+L26+L25</f>
        <v>7692464735</v>
      </c>
      <c r="M27" s="38">
        <f t="shared" si="42"/>
        <v>0.593462793936121</v>
      </c>
      <c r="N27" s="17">
        <f>+N26+N25</f>
        <v>209349624</v>
      </c>
      <c r="O27" s="38">
        <f t="shared" si="43"/>
        <v>1.615102792778892E-2</v>
      </c>
      <c r="P27" s="17">
        <f>+P26+P25</f>
        <v>910185641</v>
      </c>
      <c r="Q27" s="38">
        <f t="shared" si="45"/>
        <v>0.81300309999613996</v>
      </c>
      <c r="R27" s="17">
        <f>+R26+R25</f>
        <v>4089125</v>
      </c>
      <c r="S27" s="38">
        <f t="shared" si="46"/>
        <v>3.1547022064496219E-4</v>
      </c>
    </row>
    <row r="28" spans="1:19" ht="21.75" customHeight="1">
      <c r="A28" s="183" t="s">
        <v>95</v>
      </c>
      <c r="B28" s="1" t="s">
        <v>74</v>
      </c>
      <c r="C28" s="1" t="s">
        <v>66</v>
      </c>
      <c r="D28" s="1" t="s">
        <v>75</v>
      </c>
      <c r="E28" s="1">
        <v>0</v>
      </c>
      <c r="F28" s="1">
        <v>10</v>
      </c>
      <c r="G28" s="180" t="s">
        <v>79</v>
      </c>
      <c r="H28" s="7">
        <f>SUMIFS(archivo!$Q$5:$Q$40,archivo!$E$5:$E$40,$B28,archivo!$F$5:$F$40,$C28,archivo!$G$5:$G$40,Ejecucion!$D28,archivo!$H$5:$H$40,Ejecucion!$E28,archivo!$N$5:$N$40,Ejecucion!$F28)</f>
        <v>4000000000</v>
      </c>
      <c r="I28" s="7">
        <f>SUMIFS(archivo!$T$5:$T$40,archivo!$E$5:$E$40,$B28,archivo!$F$5:$F$40,$C28,archivo!$G$5:$G$40,Ejecucion!$D28,archivo!$H$5:$H$40,Ejecucion!$E28,archivo!$N$5:$N$40,Ejecucion!$F28)</f>
        <v>4000000000</v>
      </c>
      <c r="J28" s="7">
        <f>SUMIFS(archivo!$V$5:$V$40,archivo!$E$5:$E$40,$B28,archivo!$F$5:$F$40,$C28,archivo!$G$5:$G$40,Ejecucion!$D28,archivo!$H$5:$H$40,Ejecucion!$E28,archivo!$N$5:$N$40,Ejecucion!$F28)</f>
        <v>1720061181</v>
      </c>
      <c r="K28" s="8">
        <f t="shared" si="41"/>
        <v>0.43001529524999998</v>
      </c>
      <c r="L28" s="7">
        <f>SUMIFS(archivo!$W$5:$W$40,archivo!$E$5:$E$40,$B28,archivo!$F$5:$F$40,$C28,archivo!$G$5:$G$40,Ejecucion!$D28,archivo!$H$5:$H$40,Ejecucion!$E28,archivo!$N$5:$N$40,Ejecucion!$F28)</f>
        <v>1979938819</v>
      </c>
      <c r="M28" s="8">
        <f t="shared" si="42"/>
        <v>0.49498470475</v>
      </c>
      <c r="N28" s="7">
        <f>SUMIFS(archivo!$X$5:$X$40,archivo!$E$5:$E$40,$B28,archivo!$F$5:$F$40,$C28,archivo!$G$5:$G$40,Ejecucion!$D28,archivo!$H$5:$H$40,Ejecucion!$E28,archivo!$N$5:$N$40,Ejecucion!$F28)</f>
        <v>619667103</v>
      </c>
      <c r="O28" s="8">
        <f t="shared" si="43"/>
        <v>0.15491677575000001</v>
      </c>
      <c r="P28" s="7">
        <f t="shared" si="44"/>
        <v>1100394078</v>
      </c>
      <c r="Q28" s="8">
        <f t="shared" si="45"/>
        <v>0.63974124301802959</v>
      </c>
      <c r="R28" s="7">
        <f>SUMIFS(archivo!$Y$5:$Y$40,archivo!$E$5:$E$40,$B28,archivo!$F$5:$F$40,$C28,archivo!$G$5:$G$40,Ejecucion!$D28,archivo!$H$5:$H$40,Ejecucion!$E28,archivo!$N$5:$N$40,Ejecucion!$F28)</f>
        <v>722947</v>
      </c>
      <c r="S28" s="8">
        <f t="shared" si="46"/>
        <v>1.8073675000000001E-4</v>
      </c>
    </row>
    <row r="29" spans="1:19" ht="21.75" customHeight="1">
      <c r="A29" s="183"/>
      <c r="B29" s="1" t="s">
        <v>74</v>
      </c>
      <c r="C29" s="1" t="s">
        <v>66</v>
      </c>
      <c r="D29" s="1" t="s">
        <v>75</v>
      </c>
      <c r="E29" s="1">
        <v>0</v>
      </c>
      <c r="F29" s="1">
        <v>20</v>
      </c>
      <c r="G29" s="182"/>
      <c r="H29" s="7">
        <f>SUMIFS(archivo!$Q$5:$Q$40,archivo!$E$5:$E$40,$B29,archivo!$F$5:$F$40,$C29,archivo!$G$5:$G$40,Ejecucion!$D29,archivo!$H$5:$H$40,Ejecucion!$E29,archivo!$N$5:$N$40,Ejecucion!$F29)</f>
        <v>15000000000</v>
      </c>
      <c r="I29" s="7">
        <f>SUMIFS(archivo!$T$5:$T$40,archivo!$E$5:$E$40,$B29,archivo!$F$5:$F$40,$C29,archivo!$G$5:$G$40,Ejecucion!$D29,archivo!$H$5:$H$40,Ejecucion!$E29,archivo!$N$5:$N$40,Ejecucion!$F29)</f>
        <v>15000000000</v>
      </c>
      <c r="J29" s="7">
        <f>SUMIFS(archivo!$V$5:$V$40,archivo!$E$5:$E$40,$B29,archivo!$F$5:$F$40,$C29,archivo!$G$5:$G$40,Ejecucion!$D29,archivo!$H$5:$H$40,Ejecucion!$E29,archivo!$N$5:$N$40,Ejecucion!$F29)</f>
        <v>255685450</v>
      </c>
      <c r="K29" s="8">
        <f t="shared" si="41"/>
        <v>1.7045696666666665E-2</v>
      </c>
      <c r="L29" s="7">
        <f>SUMIFS(archivo!$W$5:$W$40,archivo!$E$5:$E$40,$B29,archivo!$F$5:$F$40,$C29,archivo!$G$5:$G$40,Ejecucion!$D29,archivo!$H$5:$H$40,Ejecucion!$E29,archivo!$N$5:$N$40,Ejecucion!$F29)</f>
        <v>14744314550</v>
      </c>
      <c r="M29" s="8">
        <f t="shared" si="42"/>
        <v>0.98295430333333333</v>
      </c>
      <c r="N29" s="7">
        <f>SUMIFS(archivo!$X$5:$X$40,archivo!$E$5:$E$40,$B29,archivo!$F$5:$F$40,$C29,archivo!$G$5:$G$40,Ejecucion!$D29,archivo!$H$5:$H$40,Ejecucion!$E29,archivo!$N$5:$N$40,Ejecucion!$F29)</f>
        <v>255685450</v>
      </c>
      <c r="O29" s="8">
        <f t="shared" si="43"/>
        <v>1.7045696666666665E-2</v>
      </c>
      <c r="P29" s="7">
        <f t="shared" si="44"/>
        <v>0</v>
      </c>
      <c r="Q29" s="8">
        <f t="shared" si="45"/>
        <v>0</v>
      </c>
      <c r="R29" s="7">
        <f>SUMIFS(archivo!$Y$5:$Y$40,archivo!$E$5:$E$40,$B29,archivo!$F$5:$F$40,$C29,archivo!$G$5:$G$40,Ejecucion!$D29,archivo!$H$5:$H$40,Ejecucion!$E29,archivo!$N$5:$N$40,Ejecucion!$F29)</f>
        <v>84518818</v>
      </c>
      <c r="S29" s="8">
        <f t="shared" si="46"/>
        <v>5.6345878666666663E-3</v>
      </c>
    </row>
    <row r="30" spans="1:19" ht="18" customHeight="1">
      <c r="A30" s="15"/>
      <c r="B30" s="13"/>
      <c r="C30" s="13"/>
      <c r="D30" s="13"/>
      <c r="E30" s="13"/>
      <c r="F30" s="13"/>
      <c r="G30" s="37" t="s">
        <v>122</v>
      </c>
      <c r="H30" s="17">
        <f>+H29+H28</f>
        <v>19000000000</v>
      </c>
      <c r="I30" s="17">
        <f>+I29+I28</f>
        <v>19000000000</v>
      </c>
      <c r="J30" s="17">
        <f>+J29+J28</f>
        <v>1975746631</v>
      </c>
      <c r="K30" s="38">
        <f t="shared" ref="K30" si="52">IF(OR(J30=0,I30=0),0,(J30/I30))</f>
        <v>0.10398666478947369</v>
      </c>
      <c r="L30" s="17">
        <f>+L29+L28</f>
        <v>16724253369</v>
      </c>
      <c r="M30" s="38">
        <f t="shared" ref="M30" si="53">IF(OR(L30=0,I30=0),0,(L30/I30))</f>
        <v>0.88022386152631582</v>
      </c>
      <c r="N30" s="17">
        <f>+N29+N28</f>
        <v>875352553</v>
      </c>
      <c r="O30" s="38">
        <f t="shared" ref="O30" si="54">IF(OR(N30=0,I30=0),0,(N30/I30))</f>
        <v>4.6071187E-2</v>
      </c>
      <c r="P30" s="17">
        <f>+P29+P28</f>
        <v>1100394078</v>
      </c>
      <c r="Q30" s="38">
        <f t="shared" ref="Q30" si="55">IF(OR(P30=0,J30=0),0,(P30/J30))</f>
        <v>0.55695100815788767</v>
      </c>
      <c r="R30" s="17">
        <f>+R29+R28</f>
        <v>85241765</v>
      </c>
      <c r="S30" s="38">
        <f t="shared" ref="S30" si="56">IF(OR(R30=0,I30=0),0,(R30/I30))</f>
        <v>4.4864086842105267E-3</v>
      </c>
    </row>
    <row r="31" spans="1:19" ht="21" customHeight="1">
      <c r="A31" s="183" t="s">
        <v>97</v>
      </c>
      <c r="B31" s="1" t="s">
        <v>78</v>
      </c>
      <c r="C31" s="1" t="s">
        <v>66</v>
      </c>
      <c r="D31" s="1" t="s">
        <v>75</v>
      </c>
      <c r="E31" s="1">
        <v>0</v>
      </c>
      <c r="F31" s="1">
        <v>10</v>
      </c>
      <c r="G31" s="180" t="s">
        <v>83</v>
      </c>
      <c r="H31" s="7">
        <f>SUMIFS(archivo!$Q$5:$Q$40,archivo!$E$5:$E$40,$B31,archivo!$F$5:$F$40,$C31,archivo!$G$5:$G$40,Ejecucion!$D31,archivo!$H$5:$H$40,Ejecucion!$E31,archivo!$N$5:$N$40,Ejecucion!$F31)</f>
        <v>7659826508</v>
      </c>
      <c r="I31" s="7">
        <f>SUMIFS(archivo!$T$5:$T$40,archivo!$E$5:$E$40,$B31,archivo!$F$5:$F$40,$C31,archivo!$G$5:$G$40,Ejecucion!$D31,archivo!$H$5:$H$40,Ejecucion!$E31,archivo!$N$5:$N$40,Ejecucion!$F31)</f>
        <v>7659826508</v>
      </c>
      <c r="J31" s="7">
        <f>SUMIFS(archivo!$V$5:$V$40,archivo!$E$5:$E$40,$B31,archivo!$F$5:$F$40,$C31,archivo!$G$5:$G$40,Ejecucion!$D31,archivo!$H$5:$H$40,Ejecucion!$E31,archivo!$N$5:$N$40,Ejecucion!$F31)</f>
        <v>1625477726</v>
      </c>
      <c r="K31" s="8">
        <f t="shared" si="41"/>
        <v>0.21220816480664864</v>
      </c>
      <c r="L31" s="7">
        <f>SUMIFS(archivo!$W$5:$W$40,archivo!$E$5:$E$40,$B31,archivo!$F$5:$F$40,$C31,archivo!$G$5:$G$40,Ejecucion!$D31,archivo!$H$5:$H$40,Ejecucion!$E31,archivo!$N$5:$N$40,Ejecucion!$F31)</f>
        <v>6034348782</v>
      </c>
      <c r="M31" s="8">
        <f t="shared" si="42"/>
        <v>0.78779183519335139</v>
      </c>
      <c r="N31" s="7">
        <f>SUMIFS(archivo!$X$5:$X$40,archivo!$E$5:$E$40,$B31,archivo!$F$5:$F$40,$C31,archivo!$G$5:$G$40,Ejecucion!$D31,archivo!$H$5:$H$40,Ejecucion!$E31,archivo!$N$5:$N$40,Ejecucion!$F31)</f>
        <v>1102043628</v>
      </c>
      <c r="O31" s="8">
        <f t="shared" si="43"/>
        <v>0.14387318392250981</v>
      </c>
      <c r="P31" s="7">
        <f t="shared" si="44"/>
        <v>523434098</v>
      </c>
      <c r="Q31" s="8">
        <f t="shared" si="45"/>
        <v>0.32201862235791717</v>
      </c>
      <c r="R31" s="7">
        <f>SUMIFS(archivo!$Y$5:$Y$40,archivo!$E$5:$E$40,$B31,archivo!$F$5:$F$40,$C31,archivo!$G$5:$G$40,Ejecucion!$D31,archivo!$H$5:$H$40,Ejecucion!$E31,archivo!$N$5:$N$40,Ejecucion!$F31)</f>
        <v>3033292</v>
      </c>
      <c r="S31" s="8">
        <f t="shared" si="46"/>
        <v>3.9600009175560298E-4</v>
      </c>
    </row>
    <row r="32" spans="1:19" ht="21" customHeight="1">
      <c r="A32" s="183"/>
      <c r="B32" s="1" t="s">
        <v>78</v>
      </c>
      <c r="C32" s="1" t="s">
        <v>66</v>
      </c>
      <c r="D32" s="1" t="s">
        <v>75</v>
      </c>
      <c r="E32" s="1">
        <v>0</v>
      </c>
      <c r="F32" s="1">
        <v>11</v>
      </c>
      <c r="G32" s="181"/>
      <c r="H32" s="7">
        <f>SUMIFS(archivo!$Q$5:$Q$40,archivo!$E$5:$E$40,$B32,archivo!$F$5:$F$40,$C32,archivo!$G$5:$G$40,Ejecucion!$D32,archivo!$H$5:$H$40,Ejecucion!$E32,archivo!$N$5:$N$40,Ejecucion!$F32)</f>
        <v>8000000000</v>
      </c>
      <c r="I32" s="7">
        <f>SUMIFS(archivo!$T$5:$T$40,archivo!$E$5:$E$40,$B32,archivo!$F$5:$F$40,$C32,archivo!$G$5:$G$40,Ejecucion!$D32,archivo!$H$5:$H$40,Ejecucion!$E32,archivo!$N$5:$N$40,Ejecucion!$F32)</f>
        <v>8000000000</v>
      </c>
      <c r="J32" s="7">
        <f>SUMIFS(archivo!$V$5:$V$40,archivo!$E$5:$E$40,$B32,archivo!$F$5:$F$40,$C32,archivo!$G$5:$G$40,Ejecucion!$D32,archivo!$H$5:$H$40,Ejecucion!$E32,archivo!$N$5:$N$40,Ejecucion!$F32)</f>
        <v>996749935</v>
      </c>
      <c r="K32" s="8">
        <f t="shared" ref="K32" si="57">IF(OR(J32=0,I32=0),0,(J32/I32))</f>
        <v>0.124593741875</v>
      </c>
      <c r="L32" s="7">
        <f>SUMIFS(archivo!$W$5:$W$40,archivo!$E$5:$E$40,$B32,archivo!$F$5:$F$40,$C32,archivo!$G$5:$G$40,Ejecucion!$D32,archivo!$H$5:$H$40,Ejecucion!$E32,archivo!$N$5:$N$40,Ejecucion!$F32)</f>
        <v>3003250065</v>
      </c>
      <c r="M32" s="8">
        <f t="shared" ref="M32" si="58">IF(OR(L32=0,I32=0),0,(L32/I32))</f>
        <v>0.375406258125</v>
      </c>
      <c r="N32" s="7">
        <f>SUMIFS(archivo!$X$5:$X$40,archivo!$E$5:$E$40,$B32,archivo!$F$5:$F$40,$C32,archivo!$G$5:$G$40,Ejecucion!$D32,archivo!$H$5:$H$40,Ejecucion!$E32,archivo!$N$5:$N$40,Ejecucion!$F32)</f>
        <v>504586819</v>
      </c>
      <c r="O32" s="8">
        <f t="shared" ref="O32" si="59">IF(OR(N32=0,I32=0),0,(N32/I32))</f>
        <v>6.3073352375000002E-2</v>
      </c>
      <c r="P32" s="7">
        <f t="shared" ref="P32" si="60">+J32-N32</f>
        <v>492163116</v>
      </c>
      <c r="Q32" s="8">
        <f t="shared" ref="Q32" si="61">IF(OR(P32=0,J32=0),0,(P32/J32))</f>
        <v>0.49376789374959928</v>
      </c>
      <c r="R32" s="7">
        <f>SUMIFS(archivo!$Y$5:$Y$40,archivo!$E$5:$E$40,$B32,archivo!$F$5:$F$40,$C32,archivo!$G$5:$G$40,Ejecucion!$D32,archivo!$H$5:$H$40,Ejecucion!$E32,archivo!$N$5:$N$40,Ejecucion!$F32)</f>
        <v>12316385</v>
      </c>
      <c r="S32" s="8">
        <f t="shared" ref="S32" si="62">IF(OR(R32=0,I32=0),0,(R32/I32))</f>
        <v>1.5395481249999999E-3</v>
      </c>
    </row>
    <row r="33" spans="1:19" ht="21" customHeight="1">
      <c r="A33" s="183"/>
      <c r="B33" s="1" t="s">
        <v>78</v>
      </c>
      <c r="C33" s="1" t="s">
        <v>66</v>
      </c>
      <c r="D33" s="1" t="s">
        <v>75</v>
      </c>
      <c r="E33" s="1">
        <v>0</v>
      </c>
      <c r="F33" s="1">
        <v>14</v>
      </c>
      <c r="G33" s="181"/>
      <c r="H33" s="7">
        <f>SUMIFS(archivo!$Q$5:$Q$40,archivo!$E$5:$E$40,$B33,archivo!$F$5:$F$40,$C33,archivo!$G$5:$G$40,Ejecucion!$D33,archivo!$H$5:$H$40,Ejecucion!$E33,archivo!$N$5:$N$40,Ejecucion!$F33)</f>
        <v>56125588920</v>
      </c>
      <c r="I33" s="7">
        <f>SUMIFS(archivo!$T$5:$T$40,archivo!$E$5:$E$40,$B33,archivo!$F$5:$F$40,$C33,archivo!$G$5:$G$40,Ejecucion!$D33,archivo!$H$5:$H$40,Ejecucion!$E33,archivo!$N$5:$N$40,Ejecucion!$F33)</f>
        <v>56125588920</v>
      </c>
      <c r="J33" s="7">
        <f>SUMIFS(archivo!$V$5:$V$40,archivo!$E$5:$E$40,$B33,archivo!$F$5:$F$40,$C33,archivo!$G$5:$G$40,Ejecucion!$D33,archivo!$H$5:$H$40,Ejecucion!$E33,archivo!$N$5:$N$40,Ejecucion!$F33)</f>
        <v>617533333</v>
      </c>
      <c r="K33" s="8">
        <f t="shared" si="41"/>
        <v>1.100270562648735E-2</v>
      </c>
      <c r="L33" s="7">
        <f>SUMIFS(archivo!$W$5:$W$40,archivo!$E$5:$E$40,$B33,archivo!$F$5:$F$40,$C33,archivo!$G$5:$G$40,Ejecucion!$D33,archivo!$H$5:$H$40,Ejecucion!$E33,archivo!$N$5:$N$40,Ejecucion!$F33)</f>
        <v>51878055587</v>
      </c>
      <c r="M33" s="8">
        <f t="shared" si="42"/>
        <v>0.9243209128895854</v>
      </c>
      <c r="N33" s="7">
        <f>SUMIFS(archivo!$X$5:$X$40,archivo!$E$5:$E$40,$B33,archivo!$F$5:$F$40,$C33,archivo!$G$5:$G$40,Ejecucion!$D33,archivo!$H$5:$H$40,Ejecucion!$E33,archivo!$N$5:$N$40,Ejecucion!$F33)</f>
        <v>0</v>
      </c>
      <c r="O33" s="8">
        <f t="shared" si="43"/>
        <v>0</v>
      </c>
      <c r="P33" s="7">
        <f t="shared" si="44"/>
        <v>617533333</v>
      </c>
      <c r="Q33" s="8">
        <f t="shared" si="45"/>
        <v>1</v>
      </c>
      <c r="R33" s="7">
        <f>SUMIFS(archivo!$Y$5:$Y$40,archivo!$E$5:$E$40,$B33,archivo!$F$5:$F$40,$C33,archivo!$G$5:$G$40,Ejecucion!$D33,archivo!$H$5:$H$40,Ejecucion!$E33,archivo!$N$5:$N$40,Ejecucion!$F33)</f>
        <v>0</v>
      </c>
      <c r="S33" s="8">
        <f t="shared" si="46"/>
        <v>0</v>
      </c>
    </row>
    <row r="34" spans="1:19" ht="21" customHeight="1">
      <c r="A34" s="183"/>
      <c r="B34" s="1" t="s">
        <v>78</v>
      </c>
      <c r="C34" s="1" t="s">
        <v>66</v>
      </c>
      <c r="D34" s="1" t="s">
        <v>75</v>
      </c>
      <c r="E34" s="1">
        <v>0</v>
      </c>
      <c r="F34" s="1">
        <v>20</v>
      </c>
      <c r="G34" s="182"/>
      <c r="H34" s="7">
        <f>SUMIFS(archivo!$Q$5:$Q$40,archivo!$E$5:$E$40,$B34,archivo!$F$5:$F$40,$C34,archivo!$G$5:$G$40,Ejecucion!$D34,archivo!$H$5:$H$40,Ejecucion!$E34,archivo!$N$5:$N$40,Ejecucion!$F34)</f>
        <v>31302000000</v>
      </c>
      <c r="I34" s="7">
        <f>SUMIFS(archivo!$T$5:$T$40,archivo!$E$5:$E$40,$B34,archivo!$F$5:$F$40,$C34,archivo!$G$5:$G$40,Ejecucion!$D34,archivo!$H$5:$H$40,Ejecucion!$E34,archivo!$N$5:$N$40,Ejecucion!$F34)</f>
        <v>31302000000</v>
      </c>
      <c r="J34" s="7">
        <f>SUMIFS(archivo!$V$5:$V$40,archivo!$E$5:$E$40,$B34,archivo!$F$5:$F$40,$C34,archivo!$G$5:$G$40,Ejecucion!$D34,archivo!$H$5:$H$40,Ejecucion!$E34,archivo!$N$5:$N$40,Ejecucion!$F34)</f>
        <v>1519240126</v>
      </c>
      <c r="K34" s="8">
        <f t="shared" si="41"/>
        <v>4.8534921921921922E-2</v>
      </c>
      <c r="L34" s="7">
        <f>SUMIFS(archivo!$W$5:$W$40,archivo!$E$5:$E$40,$B34,archivo!$F$5:$F$40,$C34,archivo!$G$5:$G$40,Ejecucion!$D34,archivo!$H$5:$H$40,Ejecucion!$E34,archivo!$N$5:$N$40,Ejecucion!$F34)</f>
        <v>29782759874</v>
      </c>
      <c r="M34" s="8">
        <f t="shared" si="42"/>
        <v>0.95146507807807812</v>
      </c>
      <c r="N34" s="7">
        <f>SUMIFS(archivo!$X$5:$X$40,archivo!$E$5:$E$40,$B34,archivo!$F$5:$F$40,$C34,archivo!$G$5:$G$40,Ejecucion!$D34,archivo!$H$5:$H$40,Ejecucion!$E34,archivo!$N$5:$N$40,Ejecucion!$F34)</f>
        <v>1062896637</v>
      </c>
      <c r="O34" s="8">
        <f t="shared" si="43"/>
        <v>3.3956189285029713E-2</v>
      </c>
      <c r="P34" s="7">
        <f t="shared" si="44"/>
        <v>456343489</v>
      </c>
      <c r="Q34" s="8">
        <f t="shared" si="45"/>
        <v>0.30037614277705038</v>
      </c>
      <c r="R34" s="7">
        <f>SUMIFS(archivo!$Y$5:$Y$40,archivo!$E$5:$E$40,$B34,archivo!$F$5:$F$40,$C34,archivo!$G$5:$G$40,Ejecucion!$D34,archivo!$H$5:$H$40,Ejecucion!$E34,archivo!$N$5:$N$40,Ejecucion!$F34)</f>
        <v>4718351</v>
      </c>
      <c r="S34" s="8">
        <f t="shared" si="46"/>
        <v>1.5073640661938535E-4</v>
      </c>
    </row>
    <row r="35" spans="1:19" ht="18" customHeight="1">
      <c r="A35" s="15"/>
      <c r="B35" s="13"/>
      <c r="C35" s="13"/>
      <c r="D35" s="13"/>
      <c r="E35" s="13"/>
      <c r="F35" s="13"/>
      <c r="G35" s="37" t="s">
        <v>122</v>
      </c>
      <c r="H35" s="17">
        <f>SUM(H31:H34)</f>
        <v>103087415428</v>
      </c>
      <c r="I35" s="17">
        <f>SUM(I31:I34)</f>
        <v>103087415428</v>
      </c>
      <c r="J35" s="17">
        <f>SUM(J31:J34)</f>
        <v>4759001120</v>
      </c>
      <c r="K35" s="38">
        <f t="shared" si="41"/>
        <v>4.6164714676777005E-2</v>
      </c>
      <c r="L35" s="17">
        <f>SUM(L31:L34)</f>
        <v>90698414308</v>
      </c>
      <c r="M35" s="38">
        <f t="shared" si="42"/>
        <v>0.87982043134398957</v>
      </c>
      <c r="N35" s="17">
        <f>SUM(N31:N34)</f>
        <v>2669527084</v>
      </c>
      <c r="O35" s="38">
        <f t="shared" si="43"/>
        <v>2.5895761116103398E-2</v>
      </c>
      <c r="P35" s="17">
        <f>SUM(P31:P34)</f>
        <v>2089474036</v>
      </c>
      <c r="Q35" s="38">
        <f t="shared" si="45"/>
        <v>0.43905726922795935</v>
      </c>
      <c r="R35" s="17">
        <f>SUM(R31:R34)</f>
        <v>20068028</v>
      </c>
      <c r="S35" s="38">
        <f t="shared" si="46"/>
        <v>1.9467000813514664E-4</v>
      </c>
    </row>
    <row r="36" spans="1:19" ht="21" customHeight="1">
      <c r="A36" s="183" t="s">
        <v>98</v>
      </c>
      <c r="B36" s="1" t="s">
        <v>81</v>
      </c>
      <c r="C36" s="1" t="s">
        <v>66</v>
      </c>
      <c r="D36" s="1" t="s">
        <v>82</v>
      </c>
      <c r="E36" s="1">
        <v>0</v>
      </c>
      <c r="F36" s="1">
        <v>10</v>
      </c>
      <c r="G36" s="180" t="s">
        <v>83</v>
      </c>
      <c r="H36" s="7">
        <f>SUMIFS(archivo!$Q$5:$Q$40,archivo!$E$5:$E$40,$B36,archivo!$F$5:$F$40,$C36,archivo!$G$5:$G$40,Ejecucion!$D36,archivo!$H$5:$H$40,Ejecucion!$E36,archivo!$N$5:$N$40,Ejecucion!$F36)</f>
        <v>2500000000</v>
      </c>
      <c r="I36" s="7">
        <f>SUMIFS(archivo!$T$5:$T$40,archivo!$E$5:$E$40,$B36,archivo!$F$5:$F$40,$C36,archivo!$G$5:$G$40,Ejecucion!$D36,archivo!$H$5:$H$40,Ejecucion!$E36,archivo!$N$5:$N$40,Ejecucion!$F36)</f>
        <v>2500000000</v>
      </c>
      <c r="J36" s="7">
        <f>SUMIFS(archivo!$V$5:$V$40,archivo!$E$5:$E$40,$B36,archivo!$F$5:$F$40,$C36,archivo!$G$5:$G$40,Ejecucion!$D36,archivo!$H$5:$H$40,Ejecucion!$E36,archivo!$N$5:$N$40,Ejecucion!$F36)</f>
        <v>573901256</v>
      </c>
      <c r="K36" s="8">
        <f t="shared" si="41"/>
        <v>0.2295605024</v>
      </c>
      <c r="L36" s="7">
        <f>SUMIFS(archivo!$W$5:$W$40,archivo!$E$5:$E$40,$B36,archivo!$F$5:$F$40,$C36,archivo!$G$5:$G$40,Ejecucion!$D36,archivo!$H$5:$H$40,Ejecucion!$E36,archivo!$N$5:$N$40,Ejecucion!$F36)</f>
        <v>1926098744</v>
      </c>
      <c r="M36" s="8">
        <f t="shared" si="42"/>
        <v>0.77043949759999997</v>
      </c>
      <c r="N36" s="7">
        <f>SUMIFS(archivo!$X$5:$X$40,archivo!$E$5:$E$40,$B36,archivo!$F$5:$F$40,$C36,archivo!$G$5:$G$40,Ejecucion!$D36,archivo!$H$5:$H$40,Ejecucion!$E36,archivo!$N$5:$N$40,Ejecucion!$F36)</f>
        <v>364167226</v>
      </c>
      <c r="O36" s="8">
        <f t="shared" si="43"/>
        <v>0.1456668904</v>
      </c>
      <c r="P36" s="7">
        <f t="shared" si="44"/>
        <v>209734030</v>
      </c>
      <c r="Q36" s="8">
        <f t="shared" si="45"/>
        <v>0.3654531642983545</v>
      </c>
      <c r="R36" s="7">
        <f>SUMIFS(archivo!$Y$5:$Y$40,archivo!$E$5:$E$40,$B36,archivo!$F$5:$F$40,$C36,archivo!$G$5:$G$40,Ejecucion!$D36,archivo!$H$5:$H$40,Ejecucion!$E36,archivo!$N$5:$N$40,Ejecucion!$F36)</f>
        <v>0</v>
      </c>
      <c r="S36" s="8">
        <f t="shared" si="46"/>
        <v>0</v>
      </c>
    </row>
    <row r="37" spans="1:19" ht="21" customHeight="1">
      <c r="A37" s="183"/>
      <c r="B37" s="1" t="s">
        <v>81</v>
      </c>
      <c r="C37" s="1" t="s">
        <v>66</v>
      </c>
      <c r="D37" s="1" t="s">
        <v>82</v>
      </c>
      <c r="E37" s="1">
        <v>0</v>
      </c>
      <c r="F37" s="1">
        <v>20</v>
      </c>
      <c r="G37" s="182"/>
      <c r="H37" s="7">
        <f>SUMIFS(archivo!$Q$5:$Q$40,archivo!$E$5:$E$40,$B37,archivo!$F$5:$F$40,$C37,archivo!$G$5:$G$40,Ejecucion!$D37,archivo!$H$5:$H$40,Ejecucion!$E37,archivo!$N$5:$N$40,Ejecucion!$F37)</f>
        <v>2500000000</v>
      </c>
      <c r="I37" s="7">
        <f>SUMIFS(archivo!$T$5:$T$40,archivo!$E$5:$E$40,$B37,archivo!$F$5:$F$40,$C37,archivo!$G$5:$G$40,Ejecucion!$D37,archivo!$H$5:$H$40,Ejecucion!$E37,archivo!$N$5:$N$40,Ejecucion!$F37)</f>
        <v>2500000000</v>
      </c>
      <c r="J37" s="7">
        <f>SUMIFS(archivo!$V$5:$V$40,archivo!$E$5:$E$40,$B37,archivo!$F$5:$F$40,$C37,archivo!$G$5:$G$40,Ejecucion!$D37,archivo!$H$5:$H$40,Ejecucion!$E37,archivo!$N$5:$N$40,Ejecucion!$F37)</f>
        <v>45043851</v>
      </c>
      <c r="K37" s="8">
        <f t="shared" si="41"/>
        <v>1.80175404E-2</v>
      </c>
      <c r="L37" s="7">
        <f>SUMIFS(archivo!$W$5:$W$40,archivo!$E$5:$E$40,$B37,archivo!$F$5:$F$40,$C37,archivo!$G$5:$G$40,Ejecucion!$D37,archivo!$H$5:$H$40,Ejecucion!$E37,archivo!$N$5:$N$40,Ejecucion!$F37)</f>
        <v>2454956149</v>
      </c>
      <c r="M37" s="8">
        <f t="shared" si="42"/>
        <v>0.98198245959999997</v>
      </c>
      <c r="N37" s="7">
        <f>SUMIFS(archivo!$X$5:$X$40,archivo!$E$5:$E$40,$B37,archivo!$F$5:$F$40,$C37,archivo!$G$5:$G$40,Ejecucion!$D37,archivo!$H$5:$H$40,Ejecucion!$E37,archivo!$N$5:$N$40,Ejecucion!$F37)</f>
        <v>45043851</v>
      </c>
      <c r="O37" s="8">
        <f t="shared" si="43"/>
        <v>1.80175404E-2</v>
      </c>
      <c r="P37" s="7">
        <f t="shared" si="44"/>
        <v>0</v>
      </c>
      <c r="Q37" s="8">
        <f t="shared" si="45"/>
        <v>0</v>
      </c>
      <c r="R37" s="7">
        <f>SUMIFS(archivo!$Y$5:$Y$40,archivo!$E$5:$E$40,$B37,archivo!$F$5:$F$40,$C37,archivo!$G$5:$G$40,Ejecucion!$D37,archivo!$H$5:$H$40,Ejecucion!$E37,archivo!$N$5:$N$40,Ejecucion!$F37)</f>
        <v>0</v>
      </c>
      <c r="S37" s="8">
        <f t="shared" si="46"/>
        <v>0</v>
      </c>
    </row>
    <row r="38" spans="1:19" ht="18" customHeight="1">
      <c r="A38" s="15"/>
      <c r="B38" s="13"/>
      <c r="C38" s="13"/>
      <c r="D38" s="13"/>
      <c r="E38" s="13"/>
      <c r="F38" s="13"/>
      <c r="G38" s="37" t="s">
        <v>122</v>
      </c>
      <c r="H38" s="17">
        <f>+H37+H36</f>
        <v>5000000000</v>
      </c>
      <c r="I38" s="17">
        <f>+I37+I36</f>
        <v>5000000000</v>
      </c>
      <c r="J38" s="17">
        <f>+J37+J36</f>
        <v>618945107</v>
      </c>
      <c r="K38" s="38">
        <f>IF(OR(J40=0,I40=0),0,(J40/I40))</f>
        <v>0.332890093</v>
      </c>
      <c r="L38" s="17">
        <f>+L37+L36</f>
        <v>4381054893</v>
      </c>
      <c r="M38" s="38">
        <f>IF(OR(L40=0,I40=0),0,(L40/I40))</f>
        <v>0.66710990699999995</v>
      </c>
      <c r="N38" s="17">
        <f>+N37+N36</f>
        <v>409211077</v>
      </c>
      <c r="O38" s="38">
        <f>IF(OR(N40=0,I40=0),0,(N40/I40))</f>
        <v>0.20991386883333332</v>
      </c>
      <c r="P38" s="17">
        <f>+P37+P36</f>
        <v>209734030</v>
      </c>
      <c r="Q38" s="38">
        <f>IF(OR(P40=0,J40=0),0,(P40/J40))</f>
        <v>0.36941989789605023</v>
      </c>
      <c r="R38" s="17">
        <f>+R37+R36</f>
        <v>0</v>
      </c>
      <c r="S38" s="38">
        <f>IF(OR(R40=0,I40=0),0,(R40/I40))</f>
        <v>0</v>
      </c>
    </row>
    <row r="39" spans="1:19" ht="21.75" customHeight="1">
      <c r="A39" s="184" t="s">
        <v>105</v>
      </c>
      <c r="B39" s="1" t="s">
        <v>85</v>
      </c>
      <c r="C39" s="1" t="s">
        <v>66</v>
      </c>
      <c r="D39" s="1" t="s">
        <v>86</v>
      </c>
      <c r="E39" s="1">
        <v>0</v>
      </c>
      <c r="F39" s="1">
        <v>10</v>
      </c>
      <c r="G39" s="180" t="s">
        <v>87</v>
      </c>
      <c r="H39" s="7">
        <f>SUMIFS(archivo!$Q$5:$Q$40,archivo!$E$5:$E$40,$B39,archivo!$F$5:$F$40,$C39,archivo!$G$5:$G$40,Ejecucion!$D39,archivo!$H$5:$H$40,Ejecucion!$E39,archivo!$N$5:$N$40,Ejecucion!$F39)</f>
        <v>7600000000</v>
      </c>
      <c r="I39" s="7">
        <f>SUMIFS(archivo!$T$5:$T$40,archivo!$E$5:$E$40,$B39,archivo!$F$5:$F$40,$C39,archivo!$G$5:$G$40,Ejecucion!$D39,archivo!$H$5:$H$40,Ejecucion!$E39,archivo!$N$5:$N$40,Ejecucion!$F39)</f>
        <v>7600000000</v>
      </c>
      <c r="J39" s="7">
        <f>SUMIFS(archivo!$V$5:$V$40,archivo!$E$5:$E$40,$B39,archivo!$F$5:$F$40,$C39,archivo!$G$5:$G$40,Ejecucion!$D39,archivo!$H$5:$H$40,Ejecucion!$E39,archivo!$N$5:$N$40,Ejecucion!$F39)</f>
        <v>3526963606.8800001</v>
      </c>
      <c r="K39" s="8">
        <f t="shared" si="41"/>
        <v>0.46407415880000003</v>
      </c>
      <c r="L39" s="7">
        <f>SUMIFS(archivo!$W$5:$W$40,archivo!$E$5:$E$40,$B39,archivo!$F$5:$F$40,$C39,archivo!$G$5:$G$40,Ejecucion!$D39,archivo!$H$5:$H$40,Ejecucion!$E39,archivo!$N$5:$N$40,Ejecucion!$F39)</f>
        <v>443036393.12</v>
      </c>
      <c r="M39" s="8">
        <f t="shared" si="42"/>
        <v>5.8294262252631582E-2</v>
      </c>
      <c r="N39" s="7">
        <f>SUMIFS(archivo!$X$5:$X$40,archivo!$E$5:$E$40,$B39,archivo!$F$5:$F$40,$C39,archivo!$G$5:$G$40,Ejecucion!$D39,archivo!$H$5:$H$40,Ejecucion!$E39,archivo!$N$5:$N$40,Ejecucion!$F39)</f>
        <v>2318108962.8800001</v>
      </c>
      <c r="O39" s="8">
        <f t="shared" si="43"/>
        <v>0.30501433722105264</v>
      </c>
      <c r="P39" s="7">
        <f t="shared" si="44"/>
        <v>1208854644</v>
      </c>
      <c r="Q39" s="8">
        <f t="shared" si="45"/>
        <v>0.34274656014082583</v>
      </c>
      <c r="R39" s="7">
        <f>SUMIFS(archivo!$Y$5:$Y$40,archivo!$E$5:$E$40,$B39,archivo!$F$5:$F$40,$C39,archivo!$G$5:$G$40,Ejecucion!$D39,archivo!$H$5:$H$40,Ejecucion!$E39,archivo!$N$5:$N$40,Ejecucion!$F39)</f>
        <v>5643137</v>
      </c>
      <c r="S39" s="8">
        <f t="shared" si="46"/>
        <v>7.4251802631578945E-4</v>
      </c>
    </row>
    <row r="40" spans="1:19" ht="21.75" customHeight="1">
      <c r="A40" s="184"/>
      <c r="B40" s="1" t="s">
        <v>85</v>
      </c>
      <c r="C40" s="1" t="s">
        <v>66</v>
      </c>
      <c r="D40" s="1" t="s">
        <v>86</v>
      </c>
      <c r="E40" s="1">
        <v>0</v>
      </c>
      <c r="F40" s="1">
        <v>20</v>
      </c>
      <c r="G40" s="182"/>
      <c r="H40" s="7">
        <f>SUMIFS(archivo!$Q$5:$Q$40,archivo!$E$5:$E$40,$B40,archivo!$F$5:$F$40,$C40,archivo!$G$5:$G$40,Ejecucion!$D40,archivo!$H$5:$H$40,Ejecucion!$E40,archivo!$N$5:$N$40,Ejecucion!$F40)</f>
        <v>6000000000</v>
      </c>
      <c r="I40" s="7">
        <f>SUMIFS(archivo!$T$5:$T$40,archivo!$E$5:$E$40,$B40,archivo!$F$5:$F$40,$C40,archivo!$G$5:$G$40,Ejecucion!$D40,archivo!$H$5:$H$40,Ejecucion!$E40,archivo!$N$5:$N$40,Ejecucion!$F40)</f>
        <v>6000000000</v>
      </c>
      <c r="J40" s="7">
        <f>SUMIFS(archivo!$V$5:$V$40,archivo!$E$5:$E$40,$B40,archivo!$F$5:$F$40,$C40,archivo!$G$5:$G$40,Ejecucion!$D40,archivo!$H$5:$H$40,Ejecucion!$E40,archivo!$N$5:$N$40,Ejecucion!$F40)</f>
        <v>1997340558</v>
      </c>
      <c r="K40" s="8">
        <f t="shared" si="41"/>
        <v>0.332890093</v>
      </c>
      <c r="L40" s="7">
        <f>SUMIFS(archivo!$W$5:$W$40,archivo!$E$5:$E$40,$B40,archivo!$F$5:$F$40,$C40,archivo!$G$5:$G$40,Ejecucion!$D40,archivo!$H$5:$H$40,Ejecucion!$E40,archivo!$N$5:$N$40,Ejecucion!$F40)</f>
        <v>4002659442</v>
      </c>
      <c r="M40" s="8">
        <f t="shared" si="42"/>
        <v>0.66710990699999995</v>
      </c>
      <c r="N40" s="7">
        <f>SUMIFS(archivo!$X$5:$X$40,archivo!$E$5:$E$40,$B40,archivo!$F$5:$F$40,$C40,archivo!$G$5:$G$40,Ejecucion!$D40,archivo!$H$5:$H$40,Ejecucion!$E40,archivo!$N$5:$N$40,Ejecucion!$F40)</f>
        <v>1259483213</v>
      </c>
      <c r="O40" s="8">
        <f t="shared" si="43"/>
        <v>0.20991386883333332</v>
      </c>
      <c r="P40" s="7">
        <f t="shared" si="44"/>
        <v>737857345</v>
      </c>
      <c r="Q40" s="8">
        <f t="shared" si="45"/>
        <v>0.36941989789605023</v>
      </c>
      <c r="R40" s="7">
        <f>SUMIFS(archivo!$Y$5:$Y$40,archivo!$E$5:$E$40,$B40,archivo!$F$5:$F$40,$C40,archivo!$G$5:$G$40,Ejecucion!$D40,archivo!$H$5:$H$40,Ejecucion!$E40,archivo!$N$5:$N$40,Ejecucion!$F40)</f>
        <v>0</v>
      </c>
      <c r="S40" s="8">
        <f t="shared" si="46"/>
        <v>0</v>
      </c>
    </row>
    <row r="41" spans="1:19" ht="18" customHeight="1">
      <c r="A41" s="12"/>
      <c r="B41" s="13"/>
      <c r="C41" s="13"/>
      <c r="D41" s="13"/>
      <c r="E41" s="13"/>
      <c r="F41" s="13"/>
      <c r="G41" s="37" t="s">
        <v>122</v>
      </c>
      <c r="H41" s="17">
        <f>+H40+H39</f>
        <v>13600000000</v>
      </c>
      <c r="I41" s="17">
        <f>+I40+I39</f>
        <v>13600000000</v>
      </c>
      <c r="J41" s="17">
        <f>+J40+J39</f>
        <v>5524304164.8800001</v>
      </c>
      <c r="K41" s="38">
        <f t="shared" ref="K41" si="63">IF(OR(J41=0,I41=0),0,(J41/I41))</f>
        <v>0.40619883565294118</v>
      </c>
      <c r="L41" s="17">
        <f>+L40+L39</f>
        <v>4445695835.1199999</v>
      </c>
      <c r="M41" s="38">
        <f t="shared" ref="M41" si="64">IF(OR(L41=0,I41=0),0,(L41/I41))</f>
        <v>0.32688939964117647</v>
      </c>
      <c r="N41" s="17">
        <f>+N40+N39</f>
        <v>3577592175.8800001</v>
      </c>
      <c r="O41" s="38">
        <f t="shared" ref="O41" si="65">IF(OR(N41=0,I41=0),0,(N41/I41))</f>
        <v>0.26305824822647061</v>
      </c>
      <c r="P41" s="17">
        <f>+P40+P39</f>
        <v>1946711989</v>
      </c>
      <c r="Q41" s="38">
        <f t="shared" ref="Q41" si="66">IF(OR(P41=0,J41=0),0,(P41/J41))</f>
        <v>0.3523904424698322</v>
      </c>
      <c r="R41" s="17">
        <f>+R40+R39</f>
        <v>5643137</v>
      </c>
      <c r="S41" s="38">
        <f t="shared" ref="S41" si="67">IF(OR(R41=0,I41=0),0,(R41/I41))</f>
        <v>4.1493654411764707E-4</v>
      </c>
    </row>
    <row r="42" spans="1:19" ht="21.75" customHeight="1">
      <c r="A42" s="184" t="s">
        <v>105</v>
      </c>
      <c r="B42" s="1" t="s">
        <v>85</v>
      </c>
      <c r="C42" s="1" t="s">
        <v>66</v>
      </c>
      <c r="D42" s="1" t="s">
        <v>89</v>
      </c>
      <c r="E42" s="1">
        <v>0</v>
      </c>
      <c r="F42" s="1">
        <v>10</v>
      </c>
      <c r="G42" s="180" t="s">
        <v>90</v>
      </c>
      <c r="H42" s="7">
        <f>SUMIFS(archivo!$Q$5:$Q$40,archivo!$E$5:$E$40,$B42,archivo!$F$5:$F$40,$C42,archivo!$G$5:$G$40,Ejecucion!$D42,archivo!$H$5:$H$40,Ejecucion!$E42,archivo!$N$5:$N$40,Ejecucion!$F42)</f>
        <v>4600000000</v>
      </c>
      <c r="I42" s="7">
        <f>SUMIFS(archivo!$T$5:$T$40,archivo!$E$5:$E$40,$B42,archivo!$F$5:$F$40,$C42,archivo!$G$5:$G$40,Ejecucion!$D42,archivo!$H$5:$H$40,Ejecucion!$E42,archivo!$N$5:$N$40,Ejecucion!$F42)</f>
        <v>4600000000</v>
      </c>
      <c r="J42" s="7">
        <f>SUMIFS(archivo!$V$5:$V$40,archivo!$E$5:$E$40,$B42,archivo!$F$5:$F$40,$C42,archivo!$G$5:$G$40,Ejecucion!$D42,archivo!$H$5:$H$40,Ejecucion!$E42,archivo!$N$5:$N$40,Ejecucion!$F42)</f>
        <v>489383277.5</v>
      </c>
      <c r="K42" s="8">
        <f t="shared" si="41"/>
        <v>0.10638766902173913</v>
      </c>
      <c r="L42" s="7">
        <f>SUMIFS(archivo!$W$5:$W$40,archivo!$E$5:$E$40,$B42,archivo!$F$5:$F$40,$C42,archivo!$G$5:$G$40,Ejecucion!$D42,archivo!$H$5:$H$40,Ejecucion!$E42,archivo!$N$5:$N$40,Ejecucion!$F42)</f>
        <v>2183616722.5</v>
      </c>
      <c r="M42" s="8">
        <f t="shared" si="42"/>
        <v>0.47469928750000001</v>
      </c>
      <c r="N42" s="7">
        <f>SUMIFS(archivo!$X$5:$X$40,archivo!$E$5:$E$40,$B42,archivo!$F$5:$F$40,$C42,archivo!$G$5:$G$40,Ejecucion!$D42,archivo!$H$5:$H$40,Ejecucion!$E42,archivo!$N$5:$N$40,Ejecucion!$F42)</f>
        <v>331041641.5</v>
      </c>
      <c r="O42" s="8">
        <f t="shared" si="43"/>
        <v>7.1965574239130428E-2</v>
      </c>
      <c r="P42" s="7">
        <f t="shared" si="44"/>
        <v>158341636</v>
      </c>
      <c r="Q42" s="8">
        <f t="shared" si="45"/>
        <v>0.32355342587283237</v>
      </c>
      <c r="R42" s="7">
        <f>SUMIFS(archivo!$Y$5:$Y$40,archivo!$E$5:$E$40,$B42,archivo!$F$5:$F$40,$C42,archivo!$G$5:$G$40,Ejecucion!$D42,archivo!$H$5:$H$40,Ejecucion!$E42,archivo!$N$5:$N$40,Ejecucion!$F42)</f>
        <v>650565</v>
      </c>
      <c r="S42" s="8">
        <f t="shared" si="46"/>
        <v>1.4142717391304348E-4</v>
      </c>
    </row>
    <row r="43" spans="1:19" ht="21.75" customHeight="1">
      <c r="A43" s="184"/>
      <c r="B43" s="1" t="s">
        <v>85</v>
      </c>
      <c r="C43" s="1" t="s">
        <v>66</v>
      </c>
      <c r="D43" s="1" t="s">
        <v>89</v>
      </c>
      <c r="E43" s="1">
        <v>0</v>
      </c>
      <c r="F43" s="1">
        <v>20</v>
      </c>
      <c r="G43" s="182"/>
      <c r="H43" s="7">
        <f>SUMIFS(archivo!$Q$5:$Q$40,archivo!$E$5:$E$40,$B43,archivo!$F$5:$F$40,$C43,archivo!$G$5:$G$40,Ejecucion!$D43,archivo!$H$5:$H$40,Ejecucion!$E43,archivo!$N$5:$N$40,Ejecucion!$F43)</f>
        <v>800000000</v>
      </c>
      <c r="I43" s="7">
        <f>SUMIFS(archivo!$T$5:$T$40,archivo!$E$5:$E$40,$B43,archivo!$F$5:$F$40,$C43,archivo!$G$5:$G$40,Ejecucion!$D43,archivo!$H$5:$H$40,Ejecucion!$E43,archivo!$N$5:$N$40,Ejecucion!$F43)</f>
        <v>800000000</v>
      </c>
      <c r="J43" s="7">
        <f>SUMIFS(archivo!$V$5:$V$40,archivo!$E$5:$E$40,$B43,archivo!$F$5:$F$40,$C43,archivo!$G$5:$G$40,Ejecucion!$D43,archivo!$H$5:$H$40,Ejecucion!$E43,archivo!$N$5:$N$40,Ejecucion!$F43)</f>
        <v>8000000</v>
      </c>
      <c r="K43" s="8">
        <f t="shared" si="41"/>
        <v>0.01</v>
      </c>
      <c r="L43" s="7">
        <f>SUMIFS(archivo!$W$5:$W$40,archivo!$E$5:$E$40,$B43,archivo!$F$5:$F$40,$C43,archivo!$G$5:$G$40,Ejecucion!$D43,archivo!$H$5:$H$40,Ejecucion!$E43,archivo!$N$5:$N$40,Ejecucion!$F43)</f>
        <v>792000000</v>
      </c>
      <c r="M43" s="8">
        <f t="shared" si="42"/>
        <v>0.99</v>
      </c>
      <c r="N43" s="7">
        <f>SUMIFS(archivo!$X$5:$X$40,archivo!$E$5:$E$40,$B43,archivo!$F$5:$F$40,$C43,archivo!$G$5:$G$40,Ejecucion!$D43,archivo!$H$5:$H$40,Ejecucion!$E43,archivo!$N$5:$N$40,Ejecucion!$F43)</f>
        <v>0</v>
      </c>
      <c r="O43" s="8">
        <f t="shared" si="43"/>
        <v>0</v>
      </c>
      <c r="P43" s="7">
        <f t="shared" si="44"/>
        <v>8000000</v>
      </c>
      <c r="Q43" s="8">
        <f t="shared" si="45"/>
        <v>1</v>
      </c>
      <c r="R43" s="7">
        <f>SUMIFS(archivo!$Y$5:$Y$40,archivo!$E$5:$E$40,$B43,archivo!$F$5:$F$40,$C43,archivo!$G$5:$G$40,Ejecucion!$D43,archivo!$H$5:$H$40,Ejecucion!$E43,archivo!$N$5:$N$40,Ejecucion!$F43)</f>
        <v>0</v>
      </c>
      <c r="S43" s="8">
        <f t="shared" si="46"/>
        <v>0</v>
      </c>
    </row>
    <row r="44" spans="1:19" ht="18" customHeight="1">
      <c r="A44" s="12"/>
      <c r="B44" s="13"/>
      <c r="C44" s="13"/>
      <c r="D44" s="13"/>
      <c r="E44" s="13"/>
      <c r="F44" s="13"/>
      <c r="G44" s="37" t="s">
        <v>122</v>
      </c>
      <c r="H44" s="17">
        <f>+H43+H42</f>
        <v>5400000000</v>
      </c>
      <c r="I44" s="17">
        <f>+I43+I42</f>
        <v>5400000000</v>
      </c>
      <c r="J44" s="17">
        <f>+J43+J42</f>
        <v>497383277.5</v>
      </c>
      <c r="K44" s="38">
        <f t="shared" ref="K44" si="68">IF(OR(J44=0,I44=0),0,(J44/I44))</f>
        <v>9.2108014351851855E-2</v>
      </c>
      <c r="L44" s="17">
        <f>+L43+L42</f>
        <v>2975616722.5</v>
      </c>
      <c r="M44" s="38">
        <f t="shared" ref="M44" si="69">IF(OR(L44=0,I44=0),0,(L44/I44))</f>
        <v>0.55104013379629635</v>
      </c>
      <c r="N44" s="17">
        <f>+N43+N42</f>
        <v>331041641.5</v>
      </c>
      <c r="O44" s="38">
        <f t="shared" ref="O44" si="70">IF(OR(N44=0,I44=0),0,(N44/I44))</f>
        <v>6.1304007685185187E-2</v>
      </c>
      <c r="P44" s="17">
        <f>+P43+P42</f>
        <v>166341636</v>
      </c>
      <c r="Q44" s="38">
        <f t="shared" ref="Q44" si="71">IF(OR(P44=0,J44=0),0,(P44/J44))</f>
        <v>0.33443351138800598</v>
      </c>
      <c r="R44" s="17">
        <f>+R43+R42</f>
        <v>650565</v>
      </c>
      <c r="S44" s="38">
        <f t="shared" ref="S44" si="72">IF(OR(R44=0,I44=0),0,(R44/I44))</f>
        <v>1.20475E-4</v>
      </c>
    </row>
    <row r="45" spans="1:19" ht="27.75" customHeight="1">
      <c r="A45" s="39" t="s">
        <v>105</v>
      </c>
      <c r="B45" s="1" t="s">
        <v>85</v>
      </c>
      <c r="C45" s="1" t="s">
        <v>66</v>
      </c>
      <c r="D45" s="1" t="s">
        <v>67</v>
      </c>
      <c r="E45" s="1">
        <v>0</v>
      </c>
      <c r="F45" s="1">
        <v>10</v>
      </c>
      <c r="G45" s="42" t="s">
        <v>92</v>
      </c>
      <c r="H45" s="7">
        <f>SUMIFS(archivo!$Q$5:$Q$40,archivo!$E$5:$E$40,$B45,archivo!$F$5:$F$40,$C45,archivo!$G$5:$G$40,Ejecucion!$D45,archivo!$H$5:$H$40,Ejecucion!$E45,archivo!$N$5:$N$40,Ejecucion!$F45)</f>
        <v>1370000000</v>
      </c>
      <c r="I45" s="7">
        <f>SUMIFS(archivo!$T$5:$T$40,archivo!$E$5:$E$40,$B45,archivo!$F$5:$F$40,$C45,archivo!$G$5:$G$40,Ejecucion!$D45,archivo!$H$5:$H$40,Ejecucion!$E45,archivo!$N$5:$N$40,Ejecucion!$F45)</f>
        <v>1370000000</v>
      </c>
      <c r="J45" s="7">
        <f>SUMIFS(archivo!$V$5:$V$40,archivo!$E$5:$E$40,$B45,archivo!$F$5:$F$40,$C45,archivo!$G$5:$G$40,Ejecucion!$D45,archivo!$H$5:$H$40,Ejecucion!$E45,archivo!$N$5:$N$40,Ejecucion!$F45)</f>
        <v>76968843</v>
      </c>
      <c r="K45" s="8">
        <f t="shared" si="41"/>
        <v>5.6181637226277371E-2</v>
      </c>
      <c r="L45" s="7">
        <f>SUMIFS(archivo!$W$5:$W$40,archivo!$E$5:$E$40,$B45,archivo!$F$5:$F$40,$C45,archivo!$G$5:$G$40,Ejecucion!$D45,archivo!$H$5:$H$40,Ejecucion!$E45,archivo!$N$5:$N$40,Ejecucion!$F45)</f>
        <v>1093031157</v>
      </c>
      <c r="M45" s="8">
        <f t="shared" si="42"/>
        <v>0.7978329613138686</v>
      </c>
      <c r="N45" s="7">
        <f>SUMIFS(archivo!$X$5:$X$40,archivo!$E$5:$E$40,$B45,archivo!$F$5:$F$40,$C45,archivo!$G$5:$G$40,Ejecucion!$D45,archivo!$H$5:$H$40,Ejecucion!$E45,archivo!$N$5:$N$40,Ejecucion!$F45)</f>
        <v>75014079</v>
      </c>
      <c r="O45" s="8">
        <f t="shared" si="43"/>
        <v>5.4754802189781022E-2</v>
      </c>
      <c r="P45" s="7">
        <f t="shared" si="44"/>
        <v>1954764</v>
      </c>
      <c r="Q45" s="8">
        <f t="shared" si="45"/>
        <v>2.5396821932220027E-2</v>
      </c>
      <c r="R45" s="7">
        <f>SUMIFS(archivo!$Y$5:$Y$40,archivo!$E$5:$E$40,$B45,archivo!$F$5:$F$40,$C45,archivo!$G$5:$G$40,Ejecucion!$D45,archivo!$H$5:$H$40,Ejecucion!$E45,archivo!$N$5:$N$40,Ejecucion!$F45)</f>
        <v>0</v>
      </c>
      <c r="S45" s="8">
        <f t="shared" si="46"/>
        <v>0</v>
      </c>
    </row>
    <row r="46" spans="1:19" ht="18" customHeight="1">
      <c r="A46" s="12"/>
      <c r="B46" s="13"/>
      <c r="C46" s="13"/>
      <c r="D46" s="13"/>
      <c r="E46" s="13"/>
      <c r="F46" s="13"/>
      <c r="G46" s="37" t="s">
        <v>122</v>
      </c>
      <c r="H46" s="17">
        <f>+H45</f>
        <v>1370000000</v>
      </c>
      <c r="I46" s="17">
        <f>+I45</f>
        <v>1370000000</v>
      </c>
      <c r="J46" s="17">
        <f>+J45</f>
        <v>76968843</v>
      </c>
      <c r="K46" s="38">
        <f t="shared" ref="K46" si="73">IF(OR(J46=0,I46=0),0,(J46/I46))</f>
        <v>5.6181637226277371E-2</v>
      </c>
      <c r="L46" s="17">
        <f>+L45</f>
        <v>1093031157</v>
      </c>
      <c r="M46" s="38">
        <f t="shared" ref="M46" si="74">IF(OR(L46=0,I46=0),0,(L46/I46))</f>
        <v>0.7978329613138686</v>
      </c>
      <c r="N46" s="17">
        <f>+N45</f>
        <v>75014079</v>
      </c>
      <c r="O46" s="38">
        <f t="shared" ref="O46" si="75">IF(OR(N46=0,I46=0),0,(N46/I46))</f>
        <v>5.4754802189781022E-2</v>
      </c>
      <c r="P46" s="17">
        <f>+P45</f>
        <v>1954764</v>
      </c>
      <c r="Q46" s="38">
        <f t="shared" ref="Q46" si="76">IF(OR(P46=0,J46=0),0,(P46/J46))</f>
        <v>2.5396821932220027E-2</v>
      </c>
      <c r="R46" s="17">
        <f>+R45</f>
        <v>0</v>
      </c>
      <c r="S46" s="38">
        <f t="shared" ref="S46" si="77">IF(OR(R46=0,I46=0),0,(R46/I46))</f>
        <v>0</v>
      </c>
    </row>
    <row r="47" spans="1:19" ht="23.25" customHeight="1">
      <c r="A47" s="184" t="s">
        <v>99</v>
      </c>
      <c r="B47" s="1" t="s">
        <v>85</v>
      </c>
      <c r="C47" s="1" t="s">
        <v>66</v>
      </c>
      <c r="D47" s="1" t="s">
        <v>71</v>
      </c>
      <c r="E47" s="1">
        <v>0</v>
      </c>
      <c r="F47" s="1">
        <v>10</v>
      </c>
      <c r="G47" s="180" t="s">
        <v>94</v>
      </c>
      <c r="H47" s="7">
        <f>SUMIFS(archivo!$Q$5:$Q$40,archivo!$E$5:$E$40,$B47,archivo!$F$5:$F$40,$C47,archivo!$G$5:$G$40,Ejecucion!$D47,archivo!$H$5:$H$40,Ejecucion!$E47,archivo!$N$5:$N$40,Ejecucion!$F47)</f>
        <v>820000000</v>
      </c>
      <c r="I47" s="7">
        <f>SUMIFS(archivo!$T$5:$T$40,archivo!$E$5:$E$40,$B47,archivo!$F$5:$F$40,$C47,archivo!$G$5:$G$40,Ejecucion!$D47,archivo!$H$5:$H$40,Ejecucion!$E47,archivo!$N$5:$N$40,Ejecucion!$F47)</f>
        <v>820000000</v>
      </c>
      <c r="J47" s="7">
        <f>SUMIFS(archivo!$V$5:$V$40,archivo!$E$5:$E$40,$B47,archivo!$F$5:$F$40,$C47,archivo!$G$5:$G$40,Ejecucion!$D47,archivo!$H$5:$H$40,Ejecucion!$E47,archivo!$N$5:$N$40,Ejecucion!$F47)</f>
        <v>569405461</v>
      </c>
      <c r="K47" s="8">
        <f t="shared" si="41"/>
        <v>0.69439690365853657</v>
      </c>
      <c r="L47" s="7">
        <f>SUMIFS(archivo!$W$5:$W$40,archivo!$E$5:$E$40,$B47,archivo!$F$5:$F$40,$C47,archivo!$G$5:$G$40,Ejecucion!$D47,archivo!$H$5:$H$40,Ejecucion!$E47,archivo!$N$5:$N$40,Ejecucion!$F47)</f>
        <v>250594539</v>
      </c>
      <c r="M47" s="8">
        <f t="shared" si="42"/>
        <v>0.30560309634146343</v>
      </c>
      <c r="N47" s="7">
        <f>SUMIFS(archivo!$X$5:$X$40,archivo!$E$5:$E$40,$B47,archivo!$F$5:$F$40,$C47,archivo!$G$5:$G$40,Ejecucion!$D47,archivo!$H$5:$H$40,Ejecucion!$E47,archivo!$N$5:$N$40,Ejecucion!$F47)</f>
        <v>453889777</v>
      </c>
      <c r="O47" s="8">
        <f t="shared" si="43"/>
        <v>0.55352411829268289</v>
      </c>
      <c r="P47" s="7">
        <f t="shared" si="44"/>
        <v>115515684</v>
      </c>
      <c r="Q47" s="8">
        <f t="shared" si="45"/>
        <v>0.2028706991975969</v>
      </c>
      <c r="R47" s="7">
        <f>SUMIFS(archivo!$Y$5:$Y$40,archivo!$E$5:$E$40,$B47,archivo!$F$5:$F$40,$C47,archivo!$G$5:$G$40,Ejecucion!$D47,archivo!$H$5:$H$40,Ejecucion!$E47,archivo!$N$5:$N$40,Ejecucion!$F47)</f>
        <v>1095010</v>
      </c>
      <c r="S47" s="8">
        <f t="shared" si="46"/>
        <v>1.3353780487804878E-3</v>
      </c>
    </row>
    <row r="48" spans="1:19" ht="23.25" customHeight="1">
      <c r="A48" s="184"/>
      <c r="B48" s="1" t="s">
        <v>85</v>
      </c>
      <c r="C48" s="1" t="s">
        <v>66</v>
      </c>
      <c r="D48" s="1" t="s">
        <v>71</v>
      </c>
      <c r="E48" s="1">
        <v>0</v>
      </c>
      <c r="F48" s="6">
        <v>20</v>
      </c>
      <c r="G48" s="182"/>
      <c r="H48" s="7">
        <f>SUMIFS(archivo!$Q$5:$Q$40,archivo!$E$5:$E$40,$B48,archivo!$F$5:$F$40,$C48,archivo!$G$5:$G$40,Ejecucion!$D48,archivo!$H$5:$H$40,Ejecucion!$E48,archivo!$N$5:$N$40,Ejecucion!$F48)</f>
        <v>700000000</v>
      </c>
      <c r="I48" s="7">
        <f>SUMIFS(archivo!$T$5:$T$40,archivo!$E$5:$E$40,$B48,archivo!$F$5:$F$40,$C48,archivo!$G$5:$G$40,Ejecucion!$D48,archivo!$H$5:$H$40,Ejecucion!$E48,archivo!$N$5:$N$40,Ejecucion!$F48)</f>
        <v>700000000</v>
      </c>
      <c r="J48" s="7">
        <f>SUMIFS(archivo!$V$5:$V$40,archivo!$E$5:$E$40,$B48,archivo!$F$5:$F$40,$C48,archivo!$G$5:$G$40,Ejecucion!$D48,archivo!$H$5:$H$40,Ejecucion!$E48,archivo!$N$5:$N$40,Ejecucion!$F48)</f>
        <v>41893331</v>
      </c>
      <c r="K48" s="8">
        <f t="shared" si="41"/>
        <v>5.9847615714285714E-2</v>
      </c>
      <c r="L48" s="7">
        <f>SUMIFS(archivo!$W$5:$W$40,archivo!$E$5:$E$40,$B48,archivo!$F$5:$F$40,$C48,archivo!$G$5:$G$40,Ejecucion!$D48,archivo!$H$5:$H$40,Ejecucion!$E48,archivo!$N$5:$N$40,Ejecucion!$F48)</f>
        <v>658106669</v>
      </c>
      <c r="M48" s="8">
        <f t="shared" si="42"/>
        <v>0.94015238428571424</v>
      </c>
      <c r="N48" s="7">
        <f>SUMIFS(archivo!$X$5:$X$40,archivo!$E$5:$E$40,$B48,archivo!$F$5:$F$40,$C48,archivo!$G$5:$G$40,Ejecucion!$D48,archivo!$H$5:$H$40,Ejecucion!$E48,archivo!$N$5:$N$40,Ejecucion!$F48)</f>
        <v>15884041</v>
      </c>
      <c r="O48" s="8">
        <f t="shared" si="43"/>
        <v>2.2691487142857143E-2</v>
      </c>
      <c r="P48" s="7">
        <f t="shared" si="44"/>
        <v>26009290</v>
      </c>
      <c r="Q48" s="8">
        <f t="shared" si="45"/>
        <v>0.62084559473201117</v>
      </c>
      <c r="R48" s="7">
        <f>SUMIFS(archivo!$Y$5:$Y$40,archivo!$E$5:$E$40,$B48,archivo!$F$5:$F$40,$C48,archivo!$G$5:$G$40,Ejecucion!$D48,archivo!$H$5:$H$40,Ejecucion!$E48,archivo!$N$5:$N$40,Ejecucion!$F48)</f>
        <v>2190710</v>
      </c>
      <c r="S48" s="8">
        <f t="shared" si="46"/>
        <v>3.1295857142857142E-3</v>
      </c>
    </row>
    <row r="49" spans="1:19" ht="18" customHeight="1">
      <c r="A49" s="12"/>
      <c r="B49" s="13"/>
      <c r="C49" s="13"/>
      <c r="D49" s="13"/>
      <c r="E49" s="13"/>
      <c r="F49" s="15"/>
      <c r="G49" s="37" t="s">
        <v>122</v>
      </c>
      <c r="H49" s="17">
        <f>+H48+H47</f>
        <v>1520000000</v>
      </c>
      <c r="I49" s="17">
        <f>+I48+I47</f>
        <v>1520000000</v>
      </c>
      <c r="J49" s="17">
        <f>+J48+J47</f>
        <v>611298792</v>
      </c>
      <c r="K49" s="38">
        <f t="shared" ref="K49" si="78">IF(OR(J49=0,I49=0),0,(J49/I49))</f>
        <v>0.40217025789473682</v>
      </c>
      <c r="L49" s="17">
        <f>+L48+L47</f>
        <v>908701208</v>
      </c>
      <c r="M49" s="38">
        <f t="shared" ref="M49" si="79">IF(OR(L49=0,I49=0),0,(L49/I49))</f>
        <v>0.59782974210526318</v>
      </c>
      <c r="N49" s="17">
        <f>+N48+N47</f>
        <v>469773818</v>
      </c>
      <c r="O49" s="38">
        <f t="shared" ref="O49" si="80">IF(OR(N49=0,I49=0),0,(N49/I49))</f>
        <v>0.30906172236842105</v>
      </c>
      <c r="P49" s="17">
        <f>+P48+P47</f>
        <v>141524974</v>
      </c>
      <c r="Q49" s="38">
        <f t="shared" ref="Q49" si="81">IF(OR(P49=0,J49=0),0,(P49/J49))</f>
        <v>0.23151521948369891</v>
      </c>
      <c r="R49" s="17">
        <f>+R48+R47</f>
        <v>3285720</v>
      </c>
      <c r="S49" s="38">
        <f t="shared" ref="S49" si="82">IF(OR(R49=0,I49=0),0,(R49/I49))</f>
        <v>2.1616578947368419E-3</v>
      </c>
    </row>
    <row r="50" spans="1:19" ht="18" customHeight="1">
      <c r="A50" s="189" t="s">
        <v>129</v>
      </c>
      <c r="B50" s="189"/>
      <c r="C50" s="189"/>
      <c r="D50" s="189"/>
      <c r="E50" s="189"/>
      <c r="F50" s="189"/>
      <c r="G50" s="189"/>
      <c r="H50" s="23">
        <f>+H21+H5</f>
        <v>233333415428</v>
      </c>
      <c r="I50" s="23">
        <f>+I21+I5</f>
        <v>233333415428</v>
      </c>
      <c r="J50" s="23">
        <f>+J21+J5</f>
        <v>36163010493.889999</v>
      </c>
      <c r="K50" s="24">
        <f t="shared" si="41"/>
        <v>0.1549842761593179</v>
      </c>
      <c r="L50" s="23">
        <f>+L21+L5</f>
        <v>178533404934.10999</v>
      </c>
      <c r="M50" s="24">
        <f t="shared" si="42"/>
        <v>0.76514289479982467</v>
      </c>
      <c r="N50" s="23">
        <f>+N21+N5</f>
        <v>25292131024.889999</v>
      </c>
      <c r="O50" s="24">
        <f t="shared" si="43"/>
        <v>0.10839480911251832</v>
      </c>
      <c r="P50" s="23">
        <f>+P21+P5</f>
        <v>10870879469</v>
      </c>
      <c r="Q50" s="24">
        <f t="shared" si="45"/>
        <v>0.30060770164134187</v>
      </c>
      <c r="R50" s="23">
        <f>+R21+R5</f>
        <v>8196217151.0200005</v>
      </c>
      <c r="S50" s="24">
        <f t="shared" si="46"/>
        <v>3.512663257418918E-2</v>
      </c>
    </row>
    <row r="51" spans="1:19" ht="3.75" customHeight="1"/>
    <row r="52" spans="1:19" ht="15">
      <c r="A52" s="29"/>
      <c r="B52" s="29"/>
      <c r="C52" s="29"/>
      <c r="D52" s="29"/>
      <c r="E52" s="29"/>
      <c r="F52" s="185" t="s">
        <v>117</v>
      </c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</row>
    <row r="53" spans="1:19" ht="16.5" customHeight="1">
      <c r="F53" s="30" t="s">
        <v>110</v>
      </c>
      <c r="G53" s="31" t="s">
        <v>104</v>
      </c>
      <c r="H53" s="32">
        <f>SUM(H54:H55)</f>
        <v>66829000000</v>
      </c>
      <c r="I53" s="32">
        <f>SUM(I54:I55)</f>
        <v>66829000000</v>
      </c>
      <c r="J53" s="32">
        <f>SUM(J54:J55)</f>
        <v>20805556171.509998</v>
      </c>
      <c r="K53" s="33">
        <f t="shared" ref="K53:K61" si="83">IF(OR(J53=0,I53=0),0,(J53/I53))</f>
        <v>0.31132526555103318</v>
      </c>
      <c r="L53" s="32">
        <f>SUM(L54:L55)</f>
        <v>45523443828.489998</v>
      </c>
      <c r="M53" s="33">
        <f t="shared" ref="M53:M61" si="84">IF(OR(L53=0,I53=0),0,(L53/I53))</f>
        <v>0.68119295258779866</v>
      </c>
      <c r="N53" s="32">
        <f>SUM(N54:N55)</f>
        <v>16579330980.509998</v>
      </c>
      <c r="O53" s="33">
        <f t="shared" ref="O53:O61" si="85">IF(OR(N53=0,I53=0),0,(N53/I53))</f>
        <v>0.24808587560056261</v>
      </c>
      <c r="P53" s="32">
        <f>SUM(P54:P55)</f>
        <v>4226225190.999999</v>
      </c>
      <c r="Q53" s="33">
        <f t="shared" ref="Q53:Q61" si="86">IF(OR(P53=0,J53=0),0,(P53/J53))</f>
        <v>0.20312964268588807</v>
      </c>
      <c r="R53" s="32">
        <f>SUM(R54:R55)</f>
        <v>8077238811.0200005</v>
      </c>
      <c r="S53" s="33">
        <f t="shared" ref="S53:S61" si="87">IF(OR(R53=0,I53=0),0,(R53/I53))</f>
        <v>0.12086427764922415</v>
      </c>
    </row>
    <row r="54" spans="1:19" ht="16.5" customHeight="1">
      <c r="F54" s="10">
        <v>10</v>
      </c>
      <c r="G54" s="9" t="s">
        <v>121</v>
      </c>
      <c r="H54" s="34">
        <f>+H6+H7+H8+H10+H13+H17</f>
        <v>57625000000</v>
      </c>
      <c r="I54" s="34">
        <f>+I6+I7+I8+I10+I13+I17</f>
        <v>57625000000</v>
      </c>
      <c r="J54" s="34">
        <f>+J6+J7+J8+J10+J13+J17</f>
        <v>16628791945.959999</v>
      </c>
      <c r="K54" s="11">
        <f t="shared" si="83"/>
        <v>0.2885690576305423</v>
      </c>
      <c r="L54" s="34">
        <f>+L6+L7+L8+L10+L13+L17</f>
        <v>40496208054.040001</v>
      </c>
      <c r="M54" s="11">
        <f t="shared" si="84"/>
        <v>0.70275415278160525</v>
      </c>
      <c r="N54" s="34">
        <f>+N6+N7+N8+N10+N13+N17</f>
        <v>14283405709.959999</v>
      </c>
      <c r="O54" s="11">
        <f t="shared" si="85"/>
        <v>0.24786821188650757</v>
      </c>
      <c r="P54" s="34">
        <f>+P6+P7+P8+P10+P13+P17</f>
        <v>2345386235.999999</v>
      </c>
      <c r="Q54" s="11">
        <f t="shared" si="86"/>
        <v>0.14104369359012972</v>
      </c>
      <c r="R54" s="34">
        <f>+R6+R7+R8+R10+R13+R17</f>
        <v>7808925013.4700003</v>
      </c>
      <c r="S54" s="11">
        <f t="shared" si="87"/>
        <v>0.13551279849839479</v>
      </c>
    </row>
    <row r="55" spans="1:19" ht="16.5" customHeight="1">
      <c r="F55" s="10">
        <v>20</v>
      </c>
      <c r="G55" s="9" t="s">
        <v>120</v>
      </c>
      <c r="H55" s="34">
        <f>+H11+H14+H15+H18+H19</f>
        <v>9204000000</v>
      </c>
      <c r="I55" s="34">
        <f>+I11+I14+I15+I18+I19</f>
        <v>9204000000</v>
      </c>
      <c r="J55" s="34">
        <f>+J11+J14+J15+J18+J19</f>
        <v>4176764225.5500002</v>
      </c>
      <c r="K55" s="11">
        <f t="shared" si="83"/>
        <v>0.4537988076434159</v>
      </c>
      <c r="L55" s="34">
        <f>+L11+L14+L15+L18+L19</f>
        <v>5027235774.4499998</v>
      </c>
      <c r="M55" s="11">
        <f t="shared" si="84"/>
        <v>0.54620119235658404</v>
      </c>
      <c r="N55" s="34">
        <f>+N11+N14+N15+N18+N19</f>
        <v>2295925270.5500002</v>
      </c>
      <c r="O55" s="11">
        <f t="shared" si="85"/>
        <v>0.24944863869513256</v>
      </c>
      <c r="P55" s="34">
        <f>+P11+P14+P15+P18+P19</f>
        <v>1880838955</v>
      </c>
      <c r="Q55" s="11">
        <f t="shared" si="86"/>
        <v>0.45031006143334062</v>
      </c>
      <c r="R55" s="34">
        <f>+R11+R14+R15+R18+R19</f>
        <v>268313797.55000001</v>
      </c>
      <c r="S55" s="11">
        <f t="shared" si="87"/>
        <v>2.9151868486527597E-2</v>
      </c>
    </row>
    <row r="56" spans="1:19" ht="16.5" customHeight="1">
      <c r="F56" s="30"/>
      <c r="G56" s="31" t="s">
        <v>103</v>
      </c>
      <c r="H56" s="32">
        <f>SUM(H57:H60)</f>
        <v>166504415428</v>
      </c>
      <c r="I56" s="32">
        <f>SUM(I57:I60)</f>
        <v>166504415428</v>
      </c>
      <c r="J56" s="32">
        <f>SUM(J57:J60)</f>
        <v>15357454322.380001</v>
      </c>
      <c r="K56" s="33">
        <f t="shared" si="83"/>
        <v>9.22345169219905E-2</v>
      </c>
      <c r="L56" s="32">
        <f>SUM(L57:L60)</f>
        <v>133009961105.62</v>
      </c>
      <c r="M56" s="33">
        <f t="shared" si="84"/>
        <v>0.7988374408193174</v>
      </c>
      <c r="N56" s="32">
        <f>SUM(N57:N60)</f>
        <v>8712800044.3800011</v>
      </c>
      <c r="O56" s="33">
        <f t="shared" si="85"/>
        <v>5.232774171173616E-2</v>
      </c>
      <c r="P56" s="32">
        <f>SUM(P57:P60)</f>
        <v>6644654278</v>
      </c>
      <c r="Q56" s="33">
        <f t="shared" si="86"/>
        <v>0.43266638718351424</v>
      </c>
      <c r="R56" s="32">
        <f>SUM(R57:R60)</f>
        <v>118978340</v>
      </c>
      <c r="S56" s="33">
        <f t="shared" si="87"/>
        <v>7.1456567499526E-4</v>
      </c>
    </row>
    <row r="57" spans="1:19" ht="16.5" customHeight="1">
      <c r="F57" s="10">
        <v>10</v>
      </c>
      <c r="G57" s="9" t="s">
        <v>121</v>
      </c>
      <c r="H57" s="34">
        <f>+H22+H25+H28+H31+H36+H39+H42+H45+H47</f>
        <v>40349826508</v>
      </c>
      <c r="I57" s="34">
        <f>+I22+I25+I28+I31+I36+I39+I42+I45+I47</f>
        <v>40349826508</v>
      </c>
      <c r="J57" s="34">
        <f>+J22+J25+J28+J31+J36+J39+J42+J45+J47</f>
        <v>9718071024.3800011</v>
      </c>
      <c r="K57" s="11">
        <f t="shared" si="83"/>
        <v>0.24084542277903567</v>
      </c>
      <c r="L57" s="34">
        <f>+L22+L25+L28+L31+L36+L39+L42+L45+L47</f>
        <v>20124755483.620003</v>
      </c>
      <c r="M57" s="11">
        <f t="shared" si="84"/>
        <v>0.49875692723560899</v>
      </c>
      <c r="N57" s="34">
        <f>+N22+N25+N28+N31+N36+N39+N42+N45+N47</f>
        <v>5411323319.3800001</v>
      </c>
      <c r="O57" s="11">
        <f t="shared" si="85"/>
        <v>0.13411020040711003</v>
      </c>
      <c r="P57" s="34">
        <f>+P22+P25+P28+P31+P36+P39+P42+P45+P47</f>
        <v>4306747705</v>
      </c>
      <c r="Q57" s="11">
        <f t="shared" si="86"/>
        <v>0.4431689883924021</v>
      </c>
      <c r="R57" s="34">
        <f>+R22+R25+R28+R31+R36+R39+R42+R45+R47</f>
        <v>15234076</v>
      </c>
      <c r="S57" s="11">
        <f t="shared" si="87"/>
        <v>3.7754997526394819E-4</v>
      </c>
    </row>
    <row r="58" spans="1:19" ht="16.5" customHeight="1">
      <c r="F58" s="10">
        <v>11</v>
      </c>
      <c r="G58" s="9" t="s">
        <v>119</v>
      </c>
      <c r="H58" s="34">
        <f t="shared" ref="H58:J59" si="88">+H32</f>
        <v>8000000000</v>
      </c>
      <c r="I58" s="34">
        <f t="shared" si="88"/>
        <v>8000000000</v>
      </c>
      <c r="J58" s="34">
        <f t="shared" si="88"/>
        <v>996749935</v>
      </c>
      <c r="K58" s="11"/>
      <c r="L58" s="34">
        <f>+L32</f>
        <v>3003250065</v>
      </c>
      <c r="M58" s="11"/>
      <c r="N58" s="34">
        <f>+N32</f>
        <v>504586819</v>
      </c>
      <c r="O58" s="11"/>
      <c r="P58" s="34">
        <f>+P32</f>
        <v>492163116</v>
      </c>
      <c r="Q58" s="11"/>
      <c r="R58" s="34">
        <f>+R32</f>
        <v>12316385</v>
      </c>
      <c r="S58" s="11"/>
    </row>
    <row r="59" spans="1:19" ht="16.5" customHeight="1">
      <c r="F59" s="10">
        <v>14</v>
      </c>
      <c r="G59" s="9" t="s">
        <v>127</v>
      </c>
      <c r="H59" s="34">
        <f t="shared" si="88"/>
        <v>56125588920</v>
      </c>
      <c r="I59" s="34">
        <f t="shared" si="88"/>
        <v>56125588920</v>
      </c>
      <c r="J59" s="34">
        <f t="shared" si="88"/>
        <v>617533333</v>
      </c>
      <c r="K59" s="11">
        <f t="shared" si="83"/>
        <v>1.100270562648735E-2</v>
      </c>
      <c r="L59" s="34">
        <f>+L33</f>
        <v>51878055587</v>
      </c>
      <c r="M59" s="11">
        <f t="shared" si="84"/>
        <v>0.9243209128895854</v>
      </c>
      <c r="N59" s="34">
        <f>+N33</f>
        <v>0</v>
      </c>
      <c r="O59" s="11">
        <f t="shared" si="85"/>
        <v>0</v>
      </c>
      <c r="P59" s="34">
        <f>+P33</f>
        <v>617533333</v>
      </c>
      <c r="Q59" s="11">
        <f t="shared" si="86"/>
        <v>1</v>
      </c>
      <c r="R59" s="34">
        <f>+R33</f>
        <v>0</v>
      </c>
      <c r="S59" s="11">
        <f t="shared" si="87"/>
        <v>0</v>
      </c>
    </row>
    <row r="60" spans="1:19" ht="16.5" customHeight="1">
      <c r="F60" s="10">
        <v>20</v>
      </c>
      <c r="G60" s="9" t="s">
        <v>120</v>
      </c>
      <c r="H60" s="34">
        <f>+H23+H26+H29+H34+H37+H40+H43+H48</f>
        <v>62029000000</v>
      </c>
      <c r="I60" s="34">
        <f>+I23+I26+I29+I34+I37+I40+I43+I48</f>
        <v>62029000000</v>
      </c>
      <c r="J60" s="34">
        <f>+J23+J26+J29+J34+J37+J40+J43+J48</f>
        <v>4025100030</v>
      </c>
      <c r="K60" s="11">
        <f t="shared" si="83"/>
        <v>6.4890616163407439E-2</v>
      </c>
      <c r="L60" s="34">
        <f>+L23+L26+L29+L34+L37+L40+L43+L48</f>
        <v>58003899970</v>
      </c>
      <c r="M60" s="11">
        <f t="shared" si="84"/>
        <v>0.93510938383659259</v>
      </c>
      <c r="N60" s="34">
        <f>+N23+N26+N29+N34+N37+N40+N43+N48</f>
        <v>2796889906</v>
      </c>
      <c r="O60" s="11">
        <f t="shared" si="85"/>
        <v>4.5090037014944621E-2</v>
      </c>
      <c r="P60" s="34">
        <f>+P23+P26+P29+P34+P37+P40+P43+P48</f>
        <v>1228210124</v>
      </c>
      <c r="Q60" s="11">
        <f t="shared" si="86"/>
        <v>0.30513778908495848</v>
      </c>
      <c r="R60" s="34">
        <f>+R23+R26+R29+R34+R37+R40+R43+R48</f>
        <v>91427879</v>
      </c>
      <c r="S60" s="11">
        <f t="shared" si="87"/>
        <v>1.4739537796836964E-3</v>
      </c>
    </row>
    <row r="61" spans="1:19" ht="16.5" customHeight="1">
      <c r="F61" s="30"/>
      <c r="G61" s="31" t="s">
        <v>118</v>
      </c>
      <c r="H61" s="32">
        <f>+H56+H53</f>
        <v>233333415428</v>
      </c>
      <c r="I61" s="32">
        <f>+I56+I53</f>
        <v>233333415428</v>
      </c>
      <c r="J61" s="32">
        <f>+J56+J53</f>
        <v>36163010493.889999</v>
      </c>
      <c r="K61" s="33">
        <f t="shared" si="83"/>
        <v>0.1549842761593179</v>
      </c>
      <c r="L61" s="32">
        <f>+L56+L53</f>
        <v>178533404934.10999</v>
      </c>
      <c r="M61" s="33">
        <f t="shared" si="84"/>
        <v>0.76514289479982467</v>
      </c>
      <c r="N61" s="32">
        <f>+N56+N53</f>
        <v>25292131024.889999</v>
      </c>
      <c r="O61" s="33">
        <f t="shared" si="85"/>
        <v>0.10839480911251832</v>
      </c>
      <c r="P61" s="32">
        <f>+P56+P53</f>
        <v>10870879469</v>
      </c>
      <c r="Q61" s="33">
        <f t="shared" si="86"/>
        <v>0.30060770164134187</v>
      </c>
      <c r="R61" s="32">
        <f>+R56+R53</f>
        <v>8196217151.0200005</v>
      </c>
      <c r="S61" s="33">
        <f t="shared" si="87"/>
        <v>3.512663257418918E-2</v>
      </c>
    </row>
    <row r="63" spans="1:19">
      <c r="H63" s="35">
        <f>+archivo!Q35</f>
        <v>233333415428</v>
      </c>
      <c r="I63" s="35">
        <f>+archivo!T35</f>
        <v>233333415428</v>
      </c>
      <c r="J63" s="35">
        <f>+archivo!V35</f>
        <v>36163010493.889999</v>
      </c>
      <c r="L63" s="35">
        <f>+archivo!W35</f>
        <v>178533404934.10999</v>
      </c>
      <c r="N63" s="35">
        <f>+archivo!X35</f>
        <v>25292131024.889999</v>
      </c>
      <c r="P63" s="35">
        <f t="shared" ref="P63" si="89">+J63-N63</f>
        <v>10870879469</v>
      </c>
      <c r="R63" s="35">
        <f>+archivo!Y35</f>
        <v>8196217151.0200005</v>
      </c>
    </row>
    <row r="64" spans="1:19">
      <c r="H64" s="36">
        <f>+H50-H63</f>
        <v>0</v>
      </c>
      <c r="I64" s="36">
        <f>+I50-I63</f>
        <v>0</v>
      </c>
      <c r="J64" s="36">
        <f>+J50-J63</f>
        <v>0</v>
      </c>
      <c r="L64" s="36">
        <f>+L50-L63</f>
        <v>0</v>
      </c>
      <c r="N64" s="36">
        <f>+N50-N63</f>
        <v>0</v>
      </c>
      <c r="P64" s="36">
        <f>+P50-P63</f>
        <v>0</v>
      </c>
      <c r="R64" s="36">
        <f>+R50-R63</f>
        <v>0</v>
      </c>
    </row>
  </sheetData>
  <mergeCells count="26">
    <mergeCell ref="F52:S52"/>
    <mergeCell ref="A1:S1"/>
    <mergeCell ref="A2:S2"/>
    <mergeCell ref="A3:S3"/>
    <mergeCell ref="G47:G48"/>
    <mergeCell ref="A5:G5"/>
    <mergeCell ref="A6:A8"/>
    <mergeCell ref="A10:A11"/>
    <mergeCell ref="A17:A19"/>
    <mergeCell ref="A21:G21"/>
    <mergeCell ref="A50:G50"/>
    <mergeCell ref="A42:A43"/>
    <mergeCell ref="A47:A48"/>
    <mergeCell ref="G22:G23"/>
    <mergeCell ref="G25:G26"/>
    <mergeCell ref="G28:G29"/>
    <mergeCell ref="A13:A15"/>
    <mergeCell ref="G31:G34"/>
    <mergeCell ref="G36:G37"/>
    <mergeCell ref="G39:G40"/>
    <mergeCell ref="G42:G43"/>
    <mergeCell ref="A22:A26"/>
    <mergeCell ref="A28:A29"/>
    <mergeCell ref="A31:A34"/>
    <mergeCell ref="A36:A37"/>
    <mergeCell ref="A39:A40"/>
  </mergeCells>
  <printOptions horizontalCentered="1" verticalCentered="1"/>
  <pageMargins left="0.59055118110236227" right="0.59055118110236227" top="0" bottom="0" header="0.31496062992125984" footer="0.31496062992125984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topLeftCell="G85" zoomScale="70" zoomScaleNormal="70" workbookViewId="0">
      <selection activeCell="M129" sqref="M129"/>
    </sheetView>
  </sheetViews>
  <sheetFormatPr baseColWidth="10" defaultRowHeight="15"/>
  <cols>
    <col min="1" max="1" width="4.5703125" style="43" customWidth="1"/>
    <col min="2" max="3" width="5.7109375" style="43" customWidth="1"/>
    <col min="4" max="5" width="4.5703125" style="43" customWidth="1"/>
    <col min="6" max="6" width="6.140625" style="43" customWidth="1"/>
    <col min="7" max="7" width="51.140625" style="45" customWidth="1"/>
    <col min="8" max="8" width="30.28515625" style="45" hidden="1" customWidth="1"/>
    <col min="9" max="9" width="28.28515625" style="44" bestFit="1" customWidth="1"/>
    <col min="10" max="10" width="28.28515625" style="44" customWidth="1"/>
    <col min="11" max="11" width="26.85546875" style="44" bestFit="1" customWidth="1"/>
    <col min="12" max="12" width="9.7109375" style="44" bestFit="1" customWidth="1"/>
    <col min="13" max="13" width="28.28515625" style="44" bestFit="1" customWidth="1"/>
    <col min="14" max="14" width="26.85546875" style="44" bestFit="1" customWidth="1"/>
    <col min="15" max="15" width="9.7109375" style="65" bestFit="1" customWidth="1"/>
    <col min="16" max="16" width="26.85546875" style="44" bestFit="1" customWidth="1"/>
    <col min="17" max="17" width="25.28515625" style="44" bestFit="1" customWidth="1"/>
    <col min="18" max="18" width="10.28515625" style="44" bestFit="1" customWidth="1"/>
    <col min="19" max="19" width="25.28515625" style="44" bestFit="1" customWidth="1"/>
    <col min="20" max="20" width="9.5703125" style="44" customWidth="1"/>
    <col min="21" max="21" width="21.7109375" style="44" bestFit="1" customWidth="1"/>
    <col min="22" max="16384" width="11.42578125" style="44"/>
  </cols>
  <sheetData>
    <row r="1" spans="1:20" ht="17.25" customHeight="1">
      <c r="A1" s="197" t="s">
        <v>148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20" ht="18" customHeight="1">
      <c r="A2"/>
      <c r="C2"/>
      <c r="D2" s="202"/>
      <c r="E2" s="202"/>
      <c r="F2" s="202"/>
      <c r="K2" s="198" t="s">
        <v>149</v>
      </c>
      <c r="L2" s="198"/>
      <c r="M2" s="198"/>
      <c r="R2" s="44" t="s">
        <v>2</v>
      </c>
      <c r="S2" s="66">
        <v>2020</v>
      </c>
    </row>
    <row r="3" spans="1:20" ht="16.5" customHeight="1" thickBot="1">
      <c r="A3" s="49"/>
      <c r="B3" s="51"/>
      <c r="C3" s="51"/>
      <c r="D3" s="201"/>
      <c r="E3" s="201"/>
      <c r="F3" s="201"/>
      <c r="G3" s="47"/>
      <c r="H3" s="47"/>
      <c r="I3" s="46"/>
      <c r="J3" s="46"/>
      <c r="K3" s="46"/>
      <c r="L3" s="46"/>
      <c r="M3" s="120"/>
      <c r="N3" s="120"/>
      <c r="O3" s="64"/>
      <c r="P3" s="46"/>
      <c r="Q3" s="46"/>
      <c r="R3" s="46" t="s">
        <v>4</v>
      </c>
      <c r="S3" s="111" t="s">
        <v>225</v>
      </c>
      <c r="T3" s="46"/>
    </row>
    <row r="4" spans="1:20" ht="31.5" customHeight="1" thickBot="1">
      <c r="A4" s="199" t="s">
        <v>7</v>
      </c>
      <c r="B4" s="200"/>
      <c r="C4" s="200"/>
      <c r="D4" s="200"/>
      <c r="E4" s="200"/>
      <c r="F4" s="93" t="s">
        <v>18</v>
      </c>
      <c r="G4" s="94" t="s">
        <v>20</v>
      </c>
      <c r="H4" s="94" t="s">
        <v>156</v>
      </c>
      <c r="I4" s="93" t="s">
        <v>132</v>
      </c>
      <c r="J4" s="94" t="s">
        <v>156</v>
      </c>
      <c r="K4" s="93" t="s">
        <v>133</v>
      </c>
      <c r="L4" s="93" t="s">
        <v>107</v>
      </c>
      <c r="M4" s="94" t="s">
        <v>140</v>
      </c>
      <c r="N4" s="93" t="s">
        <v>139</v>
      </c>
      <c r="O4" s="95" t="s">
        <v>107</v>
      </c>
      <c r="P4" s="93" t="s">
        <v>141</v>
      </c>
      <c r="Q4" s="93" t="s">
        <v>109</v>
      </c>
      <c r="R4" s="93" t="s">
        <v>107</v>
      </c>
      <c r="S4" s="93" t="s">
        <v>31</v>
      </c>
      <c r="T4" s="96" t="s">
        <v>107</v>
      </c>
    </row>
    <row r="5" spans="1:20" ht="4.5" customHeight="1" thickBot="1">
      <c r="A5" s="51"/>
      <c r="B5" s="51"/>
      <c r="C5" s="51"/>
      <c r="D5" s="51"/>
      <c r="E5" s="51"/>
      <c r="F5" s="51"/>
      <c r="G5" s="47"/>
      <c r="H5" s="46"/>
      <c r="I5" s="46"/>
      <c r="J5" s="46"/>
      <c r="K5" s="46"/>
      <c r="L5" s="46"/>
      <c r="M5" s="46"/>
      <c r="N5" s="46"/>
      <c r="O5" s="64"/>
      <c r="P5" s="46"/>
      <c r="Q5" s="46"/>
      <c r="R5" s="46"/>
    </row>
    <row r="6" spans="1:20" ht="21.75" customHeight="1" thickBot="1">
      <c r="A6" s="83" t="s">
        <v>134</v>
      </c>
      <c r="B6" s="83"/>
      <c r="C6" s="83"/>
      <c r="D6" s="83"/>
      <c r="E6" s="83"/>
      <c r="F6" s="83"/>
      <c r="G6" s="83"/>
      <c r="H6" s="84">
        <f>+H8+H25</f>
        <v>18637000000</v>
      </c>
      <c r="I6" s="84">
        <f>+I8+I25</f>
        <v>233333415428</v>
      </c>
      <c r="J6" s="84">
        <f>+J8+J25</f>
        <v>18637000000</v>
      </c>
      <c r="K6" s="84">
        <f>+K8+K25</f>
        <v>36163010493.889999</v>
      </c>
      <c r="L6" s="85">
        <f t="shared" ref="L6:L51" si="0">IF(OR(K6=0,I6=0),0,(K6/I6))</f>
        <v>0.1549842761593179</v>
      </c>
      <c r="M6" s="84">
        <f>+M8+M25</f>
        <v>178533404934.10999</v>
      </c>
      <c r="N6" s="84">
        <f>+N8+N25</f>
        <v>25292131024.889999</v>
      </c>
      <c r="O6" s="85">
        <f>IF(OR(N6=0,I6=0),0,(N6/I6))</f>
        <v>0.10839480911251832</v>
      </c>
      <c r="P6" s="87">
        <f>+K6-N6</f>
        <v>10870879469</v>
      </c>
      <c r="Q6" s="84">
        <f>+Q8+Q25</f>
        <v>8196217151.0200005</v>
      </c>
      <c r="R6" s="85">
        <f>IF(OR(Q6=0,I6=0),0,(Q6/I6))</f>
        <v>3.512663257418918E-2</v>
      </c>
      <c r="S6" s="84">
        <f>+S8+S25</f>
        <v>7151311749.0200005</v>
      </c>
      <c r="T6" s="86">
        <f>IF(OR(S6=0,I6=0),0,(S6/I6))</f>
        <v>3.0648468141189534E-2</v>
      </c>
    </row>
    <row r="7" spans="1:20" ht="6" customHeight="1" thickBot="1">
      <c r="A7" s="51"/>
      <c r="B7" s="51"/>
      <c r="C7" s="51"/>
      <c r="D7" s="51"/>
      <c r="E7" s="51"/>
      <c r="F7" s="51"/>
      <c r="G7" s="50"/>
      <c r="H7" s="97"/>
      <c r="I7" s="97"/>
      <c r="J7" s="97"/>
      <c r="K7" s="97"/>
      <c r="L7" s="98"/>
      <c r="M7" s="97"/>
      <c r="N7" s="97"/>
      <c r="O7" s="99"/>
      <c r="P7" s="97"/>
      <c r="Q7" s="97"/>
      <c r="R7" s="99"/>
      <c r="S7" s="97"/>
      <c r="T7" s="99"/>
    </row>
    <row r="8" spans="1:20" ht="19.5" thickBot="1">
      <c r="A8" s="117" t="s">
        <v>104</v>
      </c>
      <c r="B8" s="67"/>
      <c r="C8" s="67"/>
      <c r="D8" s="67"/>
      <c r="E8" s="67"/>
      <c r="F8" s="67"/>
      <c r="G8" s="67"/>
      <c r="H8" s="84">
        <f>+H10+H14+H17+H21</f>
        <v>500000000</v>
      </c>
      <c r="I8" s="84">
        <f>+I10+I14+I17+I21</f>
        <v>66829000000</v>
      </c>
      <c r="J8" s="84">
        <f>+J10+J14+J17+J21</f>
        <v>500000000</v>
      </c>
      <c r="K8" s="84">
        <f>+K10+K14+K17+K21</f>
        <v>20805556171.509998</v>
      </c>
      <c r="L8" s="85">
        <f t="shared" si="0"/>
        <v>0.31132526555103318</v>
      </c>
      <c r="M8" s="84">
        <f>+M10+M14+M17+M21</f>
        <v>45523443828.489998</v>
      </c>
      <c r="N8" s="84">
        <f>+N10+N14+N17+N21</f>
        <v>16579330980.509998</v>
      </c>
      <c r="O8" s="85">
        <f t="shared" ref="O8:O51" si="1">IF(OR(N8=0,I8=0),0,(N8/I8))</f>
        <v>0.24808587560056261</v>
      </c>
      <c r="P8" s="84">
        <f t="shared" ref="P8:P51" si="2">+K8-N8</f>
        <v>4226225191</v>
      </c>
      <c r="Q8" s="84">
        <f>+Q10+Q14+Q17+Q21</f>
        <v>8077238811.0200005</v>
      </c>
      <c r="R8" s="86">
        <f t="shared" ref="R8:R51" si="3">IF(OR(Q8=0,I8=0),0,(Q8/I8))</f>
        <v>0.12086427764922415</v>
      </c>
      <c r="S8" s="84">
        <f>+S10+S14+S17+S21</f>
        <v>7033893659.0200005</v>
      </c>
      <c r="T8" s="86">
        <f t="shared" ref="T8:T51" si="4">IF(OR(S8=0,I8=0),0,(S8/I8))</f>
        <v>0.10525211598288169</v>
      </c>
    </row>
    <row r="9" spans="1:20" ht="6" customHeight="1" thickBot="1">
      <c r="A9" s="51"/>
      <c r="B9" s="51"/>
      <c r="C9" s="51"/>
      <c r="D9" s="51"/>
      <c r="E9" s="51"/>
      <c r="F9" s="51"/>
      <c r="G9" s="49"/>
      <c r="H9" s="97"/>
      <c r="I9" s="97"/>
      <c r="J9" s="97"/>
      <c r="K9" s="97"/>
      <c r="L9" s="98"/>
      <c r="M9" s="97"/>
      <c r="N9" s="97"/>
      <c r="O9" s="99"/>
      <c r="P9" s="97"/>
      <c r="Q9" s="97"/>
      <c r="R9" s="99"/>
      <c r="S9" s="97"/>
      <c r="T9" s="99"/>
    </row>
    <row r="10" spans="1:20" ht="19.5" thickBot="1">
      <c r="A10" s="67" t="s">
        <v>135</v>
      </c>
      <c r="B10" s="67"/>
      <c r="C10" s="67"/>
      <c r="D10" s="67"/>
      <c r="E10" s="67"/>
      <c r="F10" s="67"/>
      <c r="G10" s="67"/>
      <c r="H10" s="84">
        <f>SUM(H11:H13)</f>
        <v>0</v>
      </c>
      <c r="I10" s="84">
        <f>SUM(I11:I13)</f>
        <v>45700000000</v>
      </c>
      <c r="J10" s="84">
        <f>SUM(J11:J13)</f>
        <v>0</v>
      </c>
      <c r="K10" s="84">
        <f>SUM(K11:K13)</f>
        <v>6284018462</v>
      </c>
      <c r="L10" s="85">
        <f t="shared" si="0"/>
        <v>0.13750587444201312</v>
      </c>
      <c r="M10" s="84">
        <f>SUM(M11:M13)</f>
        <v>39415981538</v>
      </c>
      <c r="N10" s="84">
        <f>SUM(N11:N13)</f>
        <v>6284018462</v>
      </c>
      <c r="O10" s="85">
        <f t="shared" si="1"/>
        <v>0.13750587444201312</v>
      </c>
      <c r="P10" s="84">
        <f t="shared" si="2"/>
        <v>0</v>
      </c>
      <c r="Q10" s="84">
        <f>SUM(Q11:Q13)</f>
        <v>6284018462</v>
      </c>
      <c r="R10" s="86">
        <f t="shared" si="3"/>
        <v>0.13750587444201312</v>
      </c>
      <c r="S10" s="84">
        <f>SUM(S11:S13)</f>
        <v>6284018462</v>
      </c>
      <c r="T10" s="86">
        <f t="shared" si="4"/>
        <v>0.13750587444201312</v>
      </c>
    </row>
    <row r="11" spans="1:20" ht="18.75">
      <c r="A11" s="53" t="s">
        <v>35</v>
      </c>
      <c r="B11" s="54" t="s">
        <v>36</v>
      </c>
      <c r="C11" s="54" t="s">
        <v>36</v>
      </c>
      <c r="D11" s="54" t="s">
        <v>36</v>
      </c>
      <c r="E11" s="54">
        <v>0</v>
      </c>
      <c r="F11" s="54" t="s">
        <v>38</v>
      </c>
      <c r="G11" s="62" t="s">
        <v>40</v>
      </c>
      <c r="H11" s="100">
        <f>SUMIFS(archivo!$U$5:$U$36,archivo!$D$5:$D$36,$A11,archivo!$E$5:$E$36,$B11,archivo!$F$5:$F$36,Ejec!$C11,archivo!$G$5:$G$36,Ejec!$D11,archivo!$H$5:$H$36,Ejec!$E11,archivo!$N$5:$N$36,Ejec!$F11)</f>
        <v>0</v>
      </c>
      <c r="I11" s="100">
        <f>SUMIFS(archivo!$T$5:$T$36,archivo!$D$5:$D$36,$A11,archivo!$E$5:$E$36,$B11,archivo!$F$5:$F$36,Ejec!$C11,archivo!$G$5:$G$36,Ejec!$D11,archivo!$H$5:$H$36,Ejec!$E11,archivo!$N$5:$N$36,Ejec!$F11)</f>
        <v>32659000000</v>
      </c>
      <c r="J11" s="100">
        <f>SUMIFS(archivo!$U$5:$U$36,archivo!$D$5:$D$36,$A11,archivo!$E$5:$E$36,$B11,archivo!$F$5:$F$36,Ejec!$C11,archivo!$G$5:$G$36,Ejec!$D11,archivo!$H$5:$H$36,Ejec!$E11,archivo!$N$5:$N$36,Ejec!$F11)</f>
        <v>0</v>
      </c>
      <c r="K11" s="100">
        <f>SUMIFS(archivo!$V$5:$V$36,archivo!$D$5:$D$36,$A11,archivo!$E$5:$E$36,$B11,archivo!$F$5:$F$36,Ejec!$C11,archivo!$G$5:$G$36,Ejec!$D11,archivo!$H$5:$H$36,Ejec!$E11,archivo!$N$5:$N$36,Ejec!$F11)</f>
        <v>4028914501</v>
      </c>
      <c r="L11" s="101">
        <f t="shared" si="0"/>
        <v>0.12336306993478061</v>
      </c>
      <c r="M11" s="100">
        <f>SUMIFS(archivo!$W$5:$W$36,archivo!$D$5:$D$36,$A11,archivo!$E$5:$E$36,$B11,archivo!$F$5:$F$36,Ejec!$C11,archivo!$G$5:$G$36,Ejec!$D11,archivo!$H$5:$H$36,Ejec!$E11,archivo!$N$5:$N$36,Ejec!$F11)</f>
        <v>28630085499</v>
      </c>
      <c r="N11" s="100">
        <f>SUMIFS(archivo!$X$5:$X$36,archivo!$D$5:$D$36,$A11,archivo!$E$5:$E$36,$B11,archivo!$F$5:$F$36,Ejec!$C11,archivo!$G$5:$G$36,Ejec!$D11,archivo!$H$5:$H$36,Ejec!$E11,archivo!$N$5:$N$36,Ejec!$F11)</f>
        <v>4028914501</v>
      </c>
      <c r="O11" s="102">
        <f t="shared" si="1"/>
        <v>0.12336306993478061</v>
      </c>
      <c r="P11" s="103">
        <f t="shared" si="2"/>
        <v>0</v>
      </c>
      <c r="Q11" s="100">
        <f>SUMIFS(archivo!$Y$5:$Y$36,archivo!$D$5:$D$36,$A11,archivo!$E$5:$E$36,$B11,archivo!$F$5:$F$36,Ejec!$C11,archivo!$G$5:$G$36,Ejec!$D11,archivo!$H$5:$H$36,Ejec!$E11,archivo!$N$5:$N$36,Ejec!$F11)</f>
        <v>4028914501</v>
      </c>
      <c r="R11" s="104">
        <f t="shared" si="3"/>
        <v>0.12336306993478061</v>
      </c>
      <c r="S11" s="100">
        <f>SUMIFS(archivo!$AA$5:$AA$36,archivo!$D$5:$D$36,$A11,archivo!$E$5:$E$36,$B11,archivo!$F$5:$F$36,Ejec!$C11,archivo!$G$5:$G$36,Ejec!$D11,archivo!$H$5:$H$36,Ejec!$E11,archivo!$N$5:$N$36,Ejec!$F11)</f>
        <v>4028914501</v>
      </c>
      <c r="T11" s="105">
        <f t="shared" si="4"/>
        <v>0.12336306993478061</v>
      </c>
    </row>
    <row r="12" spans="1:20" ht="18.75">
      <c r="A12" s="56" t="s">
        <v>35</v>
      </c>
      <c r="B12" s="57" t="s">
        <v>36</v>
      </c>
      <c r="C12" s="57" t="s">
        <v>36</v>
      </c>
      <c r="D12" s="57" t="s">
        <v>42</v>
      </c>
      <c r="E12" s="57">
        <v>0</v>
      </c>
      <c r="F12" s="57" t="s">
        <v>38</v>
      </c>
      <c r="G12" s="58" t="s">
        <v>43</v>
      </c>
      <c r="H12" s="72">
        <f>SUMIFS(archivo!$U$5:$U$36,archivo!$D$5:$D$36,$A12,archivo!$E$5:$E$36,$B12,archivo!$F$5:$F$36,Ejec!$C12,archivo!$G$5:$G$36,Ejec!$D12,archivo!$H$5:$H$36,Ejec!$E12,archivo!$N$5:$N$36,Ejec!$F12)</f>
        <v>0</v>
      </c>
      <c r="I12" s="72">
        <f>SUMIFS(archivo!$T$5:$T$36,archivo!$D$5:$D$36,$A12,archivo!$E$5:$E$36,$B12,archivo!$F$5:$F$36,Ejec!$C12,archivo!$G$5:$G$36,Ejec!$D12,archivo!$H$5:$H$36,Ejec!$E12,archivo!$N$5:$N$36,Ejec!$F12)</f>
        <v>11340000000</v>
      </c>
      <c r="J12" s="72">
        <f>SUMIFS(archivo!$U$5:$U$36,archivo!$D$5:$D$36,$A12,archivo!$E$5:$E$36,$B12,archivo!$F$5:$F$36,Ejec!$C12,archivo!$G$5:$G$36,Ejec!$D12,archivo!$H$5:$H$36,Ejec!$E12,archivo!$N$5:$N$36,Ejec!$F12)</f>
        <v>0</v>
      </c>
      <c r="K12" s="72">
        <f>SUMIFS(archivo!$V$5:$V$36,archivo!$D$5:$D$36,$A12,archivo!$E$5:$E$36,$B12,archivo!$F$5:$F$36,Ejec!$C12,archivo!$G$5:$G$36,Ejec!$D12,archivo!$H$5:$H$36,Ejec!$E12,archivo!$N$5:$N$36,Ejec!$F12)</f>
        <v>1871994900</v>
      </c>
      <c r="L12" s="77">
        <f t="shared" si="0"/>
        <v>0.16507891534391533</v>
      </c>
      <c r="M12" s="72">
        <f>SUMIFS(archivo!$W$5:$W$36,archivo!$D$5:$D$36,$A12,archivo!$E$5:$E$36,$B12,archivo!$F$5:$F$36,Ejec!$C12,archivo!$G$5:$G$36,Ejec!$D12,archivo!$H$5:$H$36,Ejec!$E12,archivo!$N$5:$N$36,Ejec!$F12)</f>
        <v>9468005100</v>
      </c>
      <c r="N12" s="72">
        <f>SUMIFS(archivo!$X$5:$X$36,archivo!$D$5:$D$36,$A12,archivo!$E$5:$E$36,$B12,archivo!$F$5:$F$36,Ejec!$C12,archivo!$G$5:$G$36,Ejec!$D12,archivo!$H$5:$H$36,Ejec!$E12,archivo!$N$5:$N$36,Ejec!$F12)</f>
        <v>1871994900</v>
      </c>
      <c r="O12" s="73">
        <f t="shared" si="1"/>
        <v>0.16507891534391533</v>
      </c>
      <c r="P12" s="76">
        <f t="shared" si="2"/>
        <v>0</v>
      </c>
      <c r="Q12" s="72">
        <f>SUMIFS(archivo!$Y$5:$Y$36,archivo!$D$5:$D$36,$A12,archivo!$E$5:$E$36,$B12,archivo!$F$5:$F$36,Ejec!$C12,archivo!$G$5:$G$36,Ejec!$D12,archivo!$H$5:$H$36,Ejec!$E12,archivo!$N$5:$N$36,Ejec!$F12)</f>
        <v>1871994900</v>
      </c>
      <c r="R12" s="78">
        <f t="shared" si="3"/>
        <v>0.16507891534391533</v>
      </c>
      <c r="S12" s="72">
        <f>SUMIFS(archivo!$AA$5:$AA$36,archivo!$D$5:$D$36,$A12,archivo!$E$5:$E$36,$B12,archivo!$F$5:$F$36,Ejec!$C12,archivo!$G$5:$G$36,Ejec!$D12,archivo!$H$5:$H$36,Ejec!$E12,archivo!$N$5:$N$36,Ejec!$F12)</f>
        <v>1871994900</v>
      </c>
      <c r="T12" s="74">
        <f t="shared" si="4"/>
        <v>0.16507891534391533</v>
      </c>
    </row>
    <row r="13" spans="1:20" ht="30.75" thickBot="1">
      <c r="A13" s="59" t="s">
        <v>35</v>
      </c>
      <c r="B13" s="60" t="s">
        <v>36</v>
      </c>
      <c r="C13" s="60" t="s">
        <v>36</v>
      </c>
      <c r="D13" s="60" t="s">
        <v>45</v>
      </c>
      <c r="E13" s="60">
        <v>0</v>
      </c>
      <c r="F13" s="60" t="s">
        <v>38</v>
      </c>
      <c r="G13" s="61" t="s">
        <v>46</v>
      </c>
      <c r="H13" s="80">
        <f>SUMIFS(archivo!$U$5:$U$36,archivo!$D$5:$D$36,$A13,archivo!$E$5:$E$36,$B13,archivo!$F$5:$F$36,Ejec!$C13,archivo!$G$5:$G$36,Ejec!$D13,archivo!$H$5:$H$36,Ejec!$E13,archivo!$N$5:$N$36,Ejec!$F13)</f>
        <v>0</v>
      </c>
      <c r="I13" s="80">
        <f>SUMIFS(archivo!$T$5:$T$36,archivo!$D$5:$D$36,$A13,archivo!$E$5:$E$36,$B13,archivo!$F$5:$F$36,Ejec!$C13,archivo!$G$5:$G$36,Ejec!$D13,archivo!$H$5:$H$36,Ejec!$E13,archivo!$N$5:$N$36,Ejec!$F13)</f>
        <v>1701000000</v>
      </c>
      <c r="J13" s="80">
        <f>SUMIFS(archivo!$U$5:$U$36,archivo!$D$5:$D$36,$A13,archivo!$E$5:$E$36,$B13,archivo!$F$5:$F$36,Ejec!$C13,archivo!$G$5:$G$36,Ejec!$D13,archivo!$H$5:$H$36,Ejec!$E13,archivo!$N$5:$N$36,Ejec!$F13)</f>
        <v>0</v>
      </c>
      <c r="K13" s="80">
        <f>SUMIFS(archivo!$V$5:$V$36,archivo!$D$5:$D$36,$A13,archivo!$E$5:$E$36,$B13,archivo!$F$5:$F$36,Ejec!$C13,archivo!$G$5:$G$36,Ejec!$D13,archivo!$H$5:$H$36,Ejec!$E13,archivo!$N$5:$N$36,Ejec!$F13)</f>
        <v>383109061</v>
      </c>
      <c r="L13" s="81">
        <f t="shared" si="0"/>
        <v>0.22522578542034097</v>
      </c>
      <c r="M13" s="80">
        <f>SUMIFS(archivo!$W$5:$W$36,archivo!$D$5:$D$36,$A13,archivo!$E$5:$E$36,$B13,archivo!$F$5:$F$36,Ejec!$C13,archivo!$G$5:$G$36,Ejec!$D13,archivo!$H$5:$H$36,Ejec!$E13,archivo!$N$5:$N$36,Ejec!$F13)</f>
        <v>1317890939</v>
      </c>
      <c r="N13" s="80">
        <f>SUMIFS(archivo!$X$5:$X$36,archivo!$D$5:$D$36,$A13,archivo!$E$5:$E$36,$B13,archivo!$F$5:$F$36,Ejec!$C13,archivo!$G$5:$G$36,Ejec!$D13,archivo!$H$5:$H$36,Ejec!$E13,archivo!$N$5:$N$36,Ejec!$F13)</f>
        <v>383109061</v>
      </c>
      <c r="O13" s="81">
        <f t="shared" si="1"/>
        <v>0.22522578542034097</v>
      </c>
      <c r="P13" s="80">
        <f t="shared" si="2"/>
        <v>0</v>
      </c>
      <c r="Q13" s="80">
        <f>SUMIFS(archivo!$Y$5:$Y$36,archivo!$D$5:$D$36,$A13,archivo!$E$5:$E$36,$B13,archivo!$F$5:$F$36,Ejec!$C13,archivo!$G$5:$G$36,Ejec!$D13,archivo!$H$5:$H$36,Ejec!$E13,archivo!$N$5:$N$36,Ejec!$F13)</f>
        <v>383109061</v>
      </c>
      <c r="R13" s="82">
        <f t="shared" si="3"/>
        <v>0.22522578542034097</v>
      </c>
      <c r="S13" s="80">
        <f>SUMIFS(archivo!$AA$5:$AA$36,archivo!$D$5:$D$36,$A13,archivo!$E$5:$E$36,$B13,archivo!$F$5:$F$36,Ejec!$C13,archivo!$G$5:$G$36,Ejec!$D13,archivo!$H$5:$H$36,Ejec!$E13,archivo!$N$5:$N$36,Ejec!$F13)</f>
        <v>383109061</v>
      </c>
      <c r="T13" s="82">
        <f t="shared" si="4"/>
        <v>0.22522578542034097</v>
      </c>
    </row>
    <row r="14" spans="1:20" ht="19.5" thickBot="1">
      <c r="A14" s="67" t="s">
        <v>136</v>
      </c>
      <c r="B14" s="67"/>
      <c r="C14" s="67"/>
      <c r="D14" s="67"/>
      <c r="E14" s="67"/>
      <c r="F14" s="67"/>
      <c r="G14" s="67"/>
      <c r="H14" s="84">
        <f>SUM(H15:H16)</f>
        <v>500000000</v>
      </c>
      <c r="I14" s="84">
        <f>SUM(I15:I16)</f>
        <v>19007000000</v>
      </c>
      <c r="J14" s="84">
        <f>SUM(J15:J16)</f>
        <v>500000000</v>
      </c>
      <c r="K14" s="84">
        <f>SUM(K15:K16)</f>
        <v>14123917037.959999</v>
      </c>
      <c r="L14" s="85">
        <f t="shared" si="0"/>
        <v>0.74309028452464876</v>
      </c>
      <c r="M14" s="84">
        <f>SUM(M15:M16)</f>
        <v>4383082962.04</v>
      </c>
      <c r="N14" s="84">
        <f>SUM(N15:N16)</f>
        <v>9998874996.9599991</v>
      </c>
      <c r="O14" s="85">
        <f t="shared" si="1"/>
        <v>0.52606276618929859</v>
      </c>
      <c r="P14" s="84">
        <f t="shared" si="2"/>
        <v>4125042041</v>
      </c>
      <c r="Q14" s="84">
        <f>SUM(Q15:Q16)</f>
        <v>1537767811.47</v>
      </c>
      <c r="R14" s="86">
        <f t="shared" si="3"/>
        <v>8.0905340741305842E-2</v>
      </c>
      <c r="S14" s="84">
        <f>SUM(S15:S16)</f>
        <v>494496240.47000003</v>
      </c>
      <c r="T14" s="86">
        <f t="shared" si="4"/>
        <v>2.6016532881043827E-2</v>
      </c>
    </row>
    <row r="15" spans="1:20" ht="18.75">
      <c r="A15" s="53" t="s">
        <v>35</v>
      </c>
      <c r="B15" s="54" t="s">
        <v>42</v>
      </c>
      <c r="C15" s="54" t="s">
        <v>42</v>
      </c>
      <c r="D15" s="54">
        <v>0</v>
      </c>
      <c r="E15" s="54">
        <v>0</v>
      </c>
      <c r="F15" s="54" t="s">
        <v>38</v>
      </c>
      <c r="G15" s="55" t="s">
        <v>48</v>
      </c>
      <c r="H15" s="103">
        <f>SUMIFS(archivo!$U$5:$U$36,archivo!$D$5:$D$36,$A15,archivo!$E$5:$E$36,$B15,archivo!$F$5:$F$36,Ejec!$C15,archivo!$G$5:$G$36,Ejec!$D15,archivo!$H$5:$H$36,Ejec!$E15,archivo!$N$5:$N$36,Ejec!$F15)</f>
        <v>500000000</v>
      </c>
      <c r="I15" s="103">
        <f>SUMIFS(archivo!$T$5:$T$36,archivo!$D$5:$D$36,$A15,archivo!$E$5:$E$36,$B15,archivo!$F$5:$F$36,Ejec!$C15,archivo!$G$5:$G$36,Ejec!$D15,archivo!$H$5:$H$36,Ejec!$E15,archivo!$N$5:$N$36,Ejec!$F15)</f>
        <v>11270000000</v>
      </c>
      <c r="J15" s="103">
        <f>SUMIFS(archivo!$U$5:$U$36,archivo!$D$5:$D$36,$A15,archivo!$E$5:$E$36,$B15,archivo!$F$5:$F$36,Ejec!$C15,archivo!$G$5:$G$36,Ejec!$D15,archivo!$H$5:$H$36,Ejec!$E15,archivo!$N$5:$N$36,Ejec!$F15)</f>
        <v>500000000</v>
      </c>
      <c r="K15" s="103">
        <f>SUMIFS(archivo!$V$5:$V$36,archivo!$D$5:$D$36,$A15,archivo!$E$5:$E$36,$B15,archivo!$F$5:$F$36,Ejec!$C15,archivo!$G$5:$G$36,Ejec!$D15,archivo!$H$5:$H$36,Ejec!$E15,archivo!$N$5:$N$36,Ejec!$F15)</f>
        <v>10058323768.959999</v>
      </c>
      <c r="L15" s="101">
        <f t="shared" si="0"/>
        <v>0.89248658109671686</v>
      </c>
      <c r="M15" s="103">
        <f>SUMIFS(archivo!$W$5:$W$36,archivo!$D$5:$D$36,$A15,archivo!$E$5:$E$36,$B15,archivo!$F$5:$F$36,Ejec!$C15,archivo!$G$5:$G$36,Ejec!$D15,archivo!$H$5:$H$36,Ejec!$E15,archivo!$N$5:$N$36,Ejec!$F15)</f>
        <v>711676231.03999996</v>
      </c>
      <c r="N15" s="103">
        <f>SUMIFS(archivo!$X$5:$X$36,archivo!$D$5:$D$36,$A15,archivo!$E$5:$E$36,$B15,archivo!$F$5:$F$36,Ejec!$C15,archivo!$G$5:$G$36,Ejec!$D15,archivo!$H$5:$H$36,Ejec!$E15,archivo!$N$5:$N$36,Ejec!$F15)</f>
        <v>7808829682.96</v>
      </c>
      <c r="O15" s="101">
        <f t="shared" si="1"/>
        <v>0.69288639600354929</v>
      </c>
      <c r="P15" s="103">
        <f t="shared" si="2"/>
        <v>2249494085.999999</v>
      </c>
      <c r="Q15" s="103">
        <f>SUMIFS(archivo!$Y$5:$Y$36,archivo!$D$5:$D$36,$A15,archivo!$E$5:$E$36,$B15,archivo!$F$5:$F$36,Ejec!$C15,archivo!$G$5:$G$36,Ejec!$D15,archivo!$H$5:$H$36,Ejec!$E15,archivo!$N$5:$N$36,Ejec!$F15)</f>
        <v>1374221970.47</v>
      </c>
      <c r="R15" s="104">
        <f t="shared" si="3"/>
        <v>0.1219362884179237</v>
      </c>
      <c r="S15" s="103">
        <f>SUMIFS(archivo!$AA$5:$AA$36,archivo!$D$5:$D$36,$A15,archivo!$E$5:$E$36,$B15,archivo!$F$5:$F$36,Ejec!$C15,archivo!$G$5:$G$36,Ejec!$D15,archivo!$H$5:$H$36,Ejec!$E15,archivo!$N$5:$N$36,Ejec!$F15)</f>
        <v>457313361.47000003</v>
      </c>
      <c r="T15" s="104">
        <f t="shared" si="4"/>
        <v>4.057793801863354E-2</v>
      </c>
    </row>
    <row r="16" spans="1:20" ht="19.5" thickBot="1">
      <c r="A16" s="59" t="s">
        <v>35</v>
      </c>
      <c r="B16" s="60" t="s">
        <v>42</v>
      </c>
      <c r="C16" s="60" t="s">
        <v>42</v>
      </c>
      <c r="D16" s="60">
        <v>0</v>
      </c>
      <c r="E16" s="60">
        <v>0</v>
      </c>
      <c r="F16" s="60" t="s">
        <v>50</v>
      </c>
      <c r="G16" s="61" t="s">
        <v>48</v>
      </c>
      <c r="H16" s="80">
        <f>SUMIFS(archivo!$U$5:$U$36,archivo!$D$5:$D$36,$A16,archivo!$E$5:$E$36,$B16,archivo!$F$5:$F$36,Ejec!$C16,archivo!$G$5:$G$36,Ejec!$D16,archivo!$H$5:$H$36,Ejec!$E16,archivo!$N$5:$N$36,Ejec!$F16)</f>
        <v>0</v>
      </c>
      <c r="I16" s="80">
        <f>SUMIFS(archivo!$T$5:$T$36,archivo!$D$5:$D$36,$A16,archivo!$E$5:$E$36,$B16,archivo!$F$5:$F$36,Ejec!$C16,archivo!$G$5:$G$36,Ejec!$D16,archivo!$H$5:$H$36,Ejec!$E16,archivo!$N$5:$N$36,Ejec!$F16)</f>
        <v>7737000000</v>
      </c>
      <c r="J16" s="80">
        <f>SUMIFS(archivo!$U$5:$U$36,archivo!$D$5:$D$36,$A16,archivo!$E$5:$E$36,$B16,archivo!$F$5:$F$36,Ejec!$C16,archivo!$G$5:$G$36,Ejec!$D16,archivo!$H$5:$H$36,Ejec!$E16,archivo!$N$5:$N$36,Ejec!$F16)</f>
        <v>0</v>
      </c>
      <c r="K16" s="80">
        <f>SUMIFS(archivo!$V$5:$V$36,archivo!$D$5:$D$36,$A16,archivo!$E$5:$E$36,$B16,archivo!$F$5:$F$36,Ejec!$C16,archivo!$G$5:$G$36,Ejec!$D16,archivo!$H$5:$H$36,Ejec!$E16,archivo!$N$5:$N$36,Ejec!$F16)</f>
        <v>4065593269</v>
      </c>
      <c r="L16" s="81">
        <f t="shared" si="0"/>
        <v>0.52547412033087759</v>
      </c>
      <c r="M16" s="80">
        <f>SUMIFS(archivo!$W$5:$W$36,archivo!$D$5:$D$36,$A16,archivo!$E$5:$E$36,$B16,archivo!$F$5:$F$36,Ejec!$C16,archivo!$G$5:$G$36,Ejec!$D16,archivo!$H$5:$H$36,Ejec!$E16,archivo!$N$5:$N$36,Ejec!$F16)</f>
        <v>3671406731</v>
      </c>
      <c r="N16" s="80">
        <f>SUMIFS(archivo!$X$5:$X$36,archivo!$D$5:$D$36,$A16,archivo!$E$5:$E$36,$B16,archivo!$F$5:$F$36,Ejec!$C16,archivo!$G$5:$G$36,Ejec!$D16,archivo!$H$5:$H$36,Ejec!$E16,archivo!$N$5:$N$36,Ejec!$F16)</f>
        <v>2190045314</v>
      </c>
      <c r="O16" s="81">
        <f t="shared" si="1"/>
        <v>0.28306130464004137</v>
      </c>
      <c r="P16" s="80">
        <f t="shared" si="2"/>
        <v>1875547955</v>
      </c>
      <c r="Q16" s="80">
        <f>SUMIFS(archivo!$Y$5:$Y$36,archivo!$D$5:$D$36,$A16,archivo!$E$5:$E$36,$B16,archivo!$F$5:$F$36,Ejec!$C16,archivo!$G$5:$G$36,Ejec!$D16,archivo!$H$5:$H$36,Ejec!$E16,archivo!$N$5:$N$36,Ejec!$F16)</f>
        <v>163545841</v>
      </c>
      <c r="R16" s="82">
        <f t="shared" si="3"/>
        <v>2.1138146697686443E-2</v>
      </c>
      <c r="S16" s="80">
        <f>SUMIFS(archivo!$AA$5:$AA$36,archivo!$D$5:$D$36,$A16,archivo!$E$5:$E$36,$B16,archivo!$F$5:$F$36,Ejec!$C16,archivo!$G$5:$G$36,Ejec!$D16,archivo!$H$5:$H$36,Ejec!$E16,archivo!$N$5:$N$36,Ejec!$F16)</f>
        <v>37182879</v>
      </c>
      <c r="T16" s="82">
        <f t="shared" si="4"/>
        <v>4.8058522683210548E-3</v>
      </c>
    </row>
    <row r="17" spans="1:20" ht="19.5" thickBot="1">
      <c r="A17" s="67" t="s">
        <v>137</v>
      </c>
      <c r="B17" s="67"/>
      <c r="C17" s="67"/>
      <c r="D17" s="67"/>
      <c r="E17" s="67"/>
      <c r="F17" s="67"/>
      <c r="G17" s="67"/>
      <c r="H17" s="84">
        <f>SUM(H18:H20)</f>
        <v>0</v>
      </c>
      <c r="I17" s="84">
        <f>SUM(I18:I20)</f>
        <v>982000000</v>
      </c>
      <c r="J17" s="84">
        <f>SUM(J18:J20)</f>
        <v>0</v>
      </c>
      <c r="K17" s="84">
        <f>SUM(K18:K20)</f>
        <v>48014651.549999997</v>
      </c>
      <c r="L17" s="85">
        <f t="shared" si="0"/>
        <v>4.8894757179226069E-2</v>
      </c>
      <c r="M17" s="84">
        <f>SUM(M18:M20)</f>
        <v>933985348.45000005</v>
      </c>
      <c r="N17" s="84">
        <f>SUM(N18:N20)</f>
        <v>48014651.549999997</v>
      </c>
      <c r="O17" s="85">
        <f t="shared" si="1"/>
        <v>4.8894757179226069E-2</v>
      </c>
      <c r="P17" s="84">
        <f t="shared" si="2"/>
        <v>0</v>
      </c>
      <c r="Q17" s="84">
        <f>SUM(Q18:Q20)</f>
        <v>48014651.549999997</v>
      </c>
      <c r="R17" s="86">
        <f t="shared" si="3"/>
        <v>4.8894757179226069E-2</v>
      </c>
      <c r="S17" s="84">
        <f>SUM(S18:S20)</f>
        <v>48014651.549999997</v>
      </c>
      <c r="T17" s="86">
        <f t="shared" si="4"/>
        <v>4.8894757179226069E-2</v>
      </c>
    </row>
    <row r="18" spans="1:20" ht="30">
      <c r="A18" s="53" t="s">
        <v>35</v>
      </c>
      <c r="B18" s="54" t="s">
        <v>45</v>
      </c>
      <c r="C18" s="54" t="s">
        <v>61</v>
      </c>
      <c r="D18" s="54" t="s">
        <v>42</v>
      </c>
      <c r="E18" s="54">
        <v>12</v>
      </c>
      <c r="F18" s="54" t="s">
        <v>38</v>
      </c>
      <c r="G18" s="55" t="s">
        <v>125</v>
      </c>
      <c r="H18" s="103">
        <f>SUMIFS(archivo!$U$5:$U$36,archivo!$D$5:$D$36,$A18,archivo!$E$5:$E$36,$B18,archivo!$F$5:$F$36,Ejec!$C18,archivo!$G$5:$G$36,Ejec!$D18,archivo!$H$5:$H$36,Ejec!$E18,archivo!$N$5:$N$36,Ejec!$F18)</f>
        <v>0</v>
      </c>
      <c r="I18" s="103">
        <f>SUMIFS(archivo!$T$5:$T$36,archivo!$D$5:$D$36,$A18,archivo!$E$5:$E$36,$B18,archivo!$F$5:$F$36,Ejec!$C18,archivo!$G$5:$G$36,Ejec!$D18,archivo!$H$5:$H$36,Ejec!$E18,archivo!$N$5:$N$36,Ejec!$F18)</f>
        <v>242000000</v>
      </c>
      <c r="J18" s="103">
        <f>SUMIFS(archivo!$U$5:$U$36,archivo!$D$5:$D$36,$A18,archivo!$E$5:$E$36,$B18,archivo!$F$5:$F$36,Ejec!$C18,archivo!$G$5:$G$36,Ejec!$D18,archivo!$H$5:$H$36,Ejec!$E18,archivo!$N$5:$N$36,Ejec!$F18)</f>
        <v>0</v>
      </c>
      <c r="K18" s="103">
        <f>SUMIFS(archivo!$V$5:$V$36,archivo!$D$5:$D$36,$A18,archivo!$E$5:$E$36,$B18,archivo!$F$5:$F$36,Ejec!$C18,archivo!$G$5:$G$36,Ejec!$D18,archivo!$H$5:$H$36,Ejec!$E18,archivo!$N$5:$N$36,Ejec!$F18)</f>
        <v>32978695</v>
      </c>
      <c r="L18" s="101">
        <f t="shared" si="0"/>
        <v>0.13627559917355372</v>
      </c>
      <c r="M18" s="103">
        <f>SUMIFS(archivo!$W$5:$W$36,archivo!$D$5:$D$36,$A18,archivo!$E$5:$E$36,$B18,archivo!$F$5:$F$36,Ejec!$C18,archivo!$G$5:$G$36,Ejec!$D18,archivo!$H$5:$H$36,Ejec!$E18,archivo!$N$5:$N$36,Ejec!$F18)</f>
        <v>209021305</v>
      </c>
      <c r="N18" s="103">
        <f>SUMIFS(archivo!$X$5:$X$36,archivo!$D$5:$D$36,$A18,archivo!$E$5:$E$36,$B18,archivo!$F$5:$F$36,Ejec!$C18,archivo!$G$5:$G$36,Ejec!$D18,archivo!$H$5:$H$36,Ejec!$E18,archivo!$N$5:$N$36,Ejec!$F18)</f>
        <v>32978695</v>
      </c>
      <c r="O18" s="101">
        <f t="shared" si="1"/>
        <v>0.13627559917355372</v>
      </c>
      <c r="P18" s="103">
        <f t="shared" si="2"/>
        <v>0</v>
      </c>
      <c r="Q18" s="103">
        <f>SUMIFS(archivo!$Y$5:$Y$36,archivo!$D$5:$D$36,$A18,archivo!$E$5:$E$36,$B18,archivo!$F$5:$F$36,Ejec!$C18,archivo!$G$5:$G$36,Ejec!$D18,archivo!$H$5:$H$36,Ejec!$E18,archivo!$N$5:$N$36,Ejec!$F18)</f>
        <v>32978695</v>
      </c>
      <c r="R18" s="104">
        <f t="shared" si="3"/>
        <v>0.13627559917355372</v>
      </c>
      <c r="S18" s="103">
        <f>SUMIFS(archivo!$AA$5:$AA$36,archivo!$D$5:$D$36,$A18,archivo!$E$5:$E$36,$B18,archivo!$F$5:$F$36,Ejec!$C18,archivo!$G$5:$G$36,Ejec!$D18,archivo!$H$5:$H$36,Ejec!$E18,archivo!$N$5:$N$36,Ejec!$F18)</f>
        <v>32978695</v>
      </c>
      <c r="T18" s="104">
        <f t="shared" si="4"/>
        <v>0.13627559917355372</v>
      </c>
    </row>
    <row r="19" spans="1:20" ht="18.75">
      <c r="A19" s="56" t="s">
        <v>35</v>
      </c>
      <c r="B19" s="57" t="s">
        <v>45</v>
      </c>
      <c r="C19" s="57" t="s">
        <v>38</v>
      </c>
      <c r="D19" s="57" t="s">
        <v>36</v>
      </c>
      <c r="E19" s="57">
        <v>1</v>
      </c>
      <c r="F19" s="57" t="s">
        <v>50</v>
      </c>
      <c r="G19" s="58" t="s">
        <v>53</v>
      </c>
      <c r="H19" s="76">
        <f>SUMIFS(archivo!$U$5:$U$36,archivo!$D$5:$D$36,$A19,archivo!$E$5:$E$36,$B19,archivo!$F$5:$F$36,Ejec!$C19,archivo!$G$5:$G$36,Ejec!$D19,archivo!$H$5:$H$36,Ejec!$E19,archivo!$N$5:$N$36,Ejec!$F19)</f>
        <v>0</v>
      </c>
      <c r="I19" s="76">
        <f>SUMIFS(archivo!$T$5:$T$36,archivo!$D$5:$D$36,$A19,archivo!$E$5:$E$36,$B19,archivo!$F$5:$F$36,Ejec!$C19,archivo!$G$5:$G$36,Ejec!$D19,archivo!$H$5:$H$36,Ejec!$E19,archivo!$N$5:$N$36,Ejec!$F19)</f>
        <v>700000000</v>
      </c>
      <c r="J19" s="76">
        <f>SUMIFS(archivo!$U$5:$U$36,archivo!$D$5:$D$36,$A19,archivo!$E$5:$E$36,$B19,archivo!$F$5:$F$36,Ejec!$C19,archivo!$G$5:$G$36,Ejec!$D19,archivo!$H$5:$H$36,Ejec!$E19,archivo!$N$5:$N$36,Ejec!$F19)</f>
        <v>0</v>
      </c>
      <c r="K19" s="76">
        <f>SUMIFS(archivo!$V$5:$V$36,archivo!$D$5:$D$36,$A19,archivo!$E$5:$E$36,$B19,archivo!$F$5:$F$36,Ejec!$C19,archivo!$G$5:$G$36,Ejec!$D19,archivo!$H$5:$H$36,Ejec!$E19,archivo!$N$5:$N$36,Ejec!$F19)</f>
        <v>15035956.550000001</v>
      </c>
      <c r="L19" s="77">
        <f t="shared" si="0"/>
        <v>2.1479937928571429E-2</v>
      </c>
      <c r="M19" s="76">
        <f>SUMIFS(archivo!$W$5:$W$36,archivo!$D$5:$D$36,$A19,archivo!$E$5:$E$36,$B19,archivo!$F$5:$F$36,Ejec!$C19,archivo!$G$5:$G$36,Ejec!$D19,archivo!$H$5:$H$36,Ejec!$E19,archivo!$N$5:$N$36,Ejec!$F19)</f>
        <v>684964043.45000005</v>
      </c>
      <c r="N19" s="76">
        <f>SUMIFS(archivo!$X$5:$X$36,archivo!$D$5:$D$36,$A19,archivo!$E$5:$E$36,$B19,archivo!$F$5:$F$36,Ejec!$C19,archivo!$G$5:$G$36,Ejec!$D19,archivo!$H$5:$H$36,Ejec!$E19,archivo!$N$5:$N$36,Ejec!$F19)</f>
        <v>15035956.550000001</v>
      </c>
      <c r="O19" s="77">
        <f t="shared" si="1"/>
        <v>2.1479937928571429E-2</v>
      </c>
      <c r="P19" s="76">
        <f t="shared" si="2"/>
        <v>0</v>
      </c>
      <c r="Q19" s="76">
        <f>SUMIFS(archivo!$Y$5:$Y$36,archivo!$D$5:$D$36,$A19,archivo!$E$5:$E$36,$B19,archivo!$F$5:$F$36,Ejec!$C19,archivo!$G$5:$G$36,Ejec!$D19,archivo!$H$5:$H$36,Ejec!$E19,archivo!$N$5:$N$36,Ejec!$F19)</f>
        <v>15035956.550000001</v>
      </c>
      <c r="R19" s="78">
        <f t="shared" si="3"/>
        <v>2.1479937928571429E-2</v>
      </c>
      <c r="S19" s="76">
        <f>SUMIFS(archivo!$AA$5:$AA$36,archivo!$D$5:$D$36,$A19,archivo!$E$5:$E$36,$B19,archivo!$F$5:$F$36,Ejec!$C19,archivo!$G$5:$G$36,Ejec!$D19,archivo!$H$5:$H$36,Ejec!$E19,archivo!$N$5:$N$36,Ejec!$F19)</f>
        <v>15035956.550000001</v>
      </c>
      <c r="T19" s="78">
        <f t="shared" si="4"/>
        <v>2.1479937928571429E-2</v>
      </c>
    </row>
    <row r="20" spans="1:20" ht="19.5" thickBot="1">
      <c r="A20" s="59" t="s">
        <v>35</v>
      </c>
      <c r="B20" s="60" t="s">
        <v>45</v>
      </c>
      <c r="C20" s="60" t="s">
        <v>38</v>
      </c>
      <c r="D20" s="60" t="s">
        <v>36</v>
      </c>
      <c r="E20" s="60">
        <v>2</v>
      </c>
      <c r="F20" s="60" t="s">
        <v>50</v>
      </c>
      <c r="G20" s="61" t="s">
        <v>56</v>
      </c>
      <c r="H20" s="80">
        <f>SUMIFS(archivo!$U$5:$U$36,archivo!$D$5:$D$36,$A20,archivo!$E$5:$E$36,$B20,archivo!$F$5:$F$36,Ejec!$C20,archivo!$G$5:$G$36,Ejec!$D20,archivo!$H$5:$H$36,Ejec!$E20,archivo!$N$5:$N$36,Ejec!$F20)</f>
        <v>0</v>
      </c>
      <c r="I20" s="80">
        <f>SUMIFS(archivo!$T$5:$T$36,archivo!$D$5:$D$36,$A20,archivo!$E$5:$E$36,$B20,archivo!$F$5:$F$36,Ejec!$C20,archivo!$G$5:$G$36,Ejec!$D20,archivo!$H$5:$H$36,Ejec!$E20,archivo!$N$5:$N$36,Ejec!$F20)</f>
        <v>40000000</v>
      </c>
      <c r="J20" s="80">
        <f>SUMIFS(archivo!$U$5:$U$36,archivo!$D$5:$D$36,$A20,archivo!$E$5:$E$36,$B20,archivo!$F$5:$F$36,Ejec!$C20,archivo!$G$5:$G$36,Ejec!$D20,archivo!$H$5:$H$36,Ejec!$E20,archivo!$N$5:$N$36,Ejec!$F20)</f>
        <v>0</v>
      </c>
      <c r="K20" s="80">
        <f>SUMIFS(archivo!$V$5:$V$36,archivo!$D$5:$D$36,$A20,archivo!$E$5:$E$36,$B20,archivo!$F$5:$F$36,Ejec!$C20,archivo!$G$5:$G$36,Ejec!$D20,archivo!$H$5:$H$36,Ejec!$E20,archivo!$N$5:$N$36,Ejec!$F20)</f>
        <v>0</v>
      </c>
      <c r="L20" s="81">
        <f t="shared" si="0"/>
        <v>0</v>
      </c>
      <c r="M20" s="80">
        <f>SUMIFS(archivo!$W$5:$W$36,archivo!$D$5:$D$36,$A20,archivo!$E$5:$E$36,$B20,archivo!$F$5:$F$36,Ejec!$C20,archivo!$G$5:$G$36,Ejec!$D20,archivo!$H$5:$H$36,Ejec!$E20,archivo!$N$5:$N$36,Ejec!$F20)</f>
        <v>40000000</v>
      </c>
      <c r="N20" s="80">
        <f>SUMIFS(archivo!$X$5:$X$36,archivo!$D$5:$D$36,$A20,archivo!$E$5:$E$36,$B20,archivo!$F$5:$F$36,Ejec!$C20,archivo!$G$5:$G$36,Ejec!$D20,archivo!$H$5:$H$36,Ejec!$E20,archivo!$N$5:$N$36,Ejec!$F20)</f>
        <v>0</v>
      </c>
      <c r="O20" s="81">
        <f t="shared" si="1"/>
        <v>0</v>
      </c>
      <c r="P20" s="80">
        <f t="shared" si="2"/>
        <v>0</v>
      </c>
      <c r="Q20" s="80">
        <f>SUMIFS(archivo!$Y$5:$Y$36,archivo!$D$5:$D$36,$A20,archivo!$E$5:$E$36,$B20,archivo!$F$5:$F$36,Ejec!$C20,archivo!$G$5:$G$36,Ejec!$D20,archivo!$H$5:$H$36,Ejec!$E20,archivo!$N$5:$N$36,Ejec!$F20)</f>
        <v>0</v>
      </c>
      <c r="R20" s="82">
        <f t="shared" si="3"/>
        <v>0</v>
      </c>
      <c r="S20" s="80">
        <f>SUMIFS(archivo!$AA$5:$AA$36,archivo!$D$5:$D$36,$A20,archivo!$E$5:$E$36,$B20,archivo!$F$5:$F$36,Ejec!$C20,archivo!$G$5:$G$36,Ejec!$D20,archivo!$H$5:$H$36,Ejec!$E20,archivo!$N$5:$N$36,Ejec!$F20)</f>
        <v>0</v>
      </c>
      <c r="T20" s="82">
        <f t="shared" si="4"/>
        <v>0</v>
      </c>
    </row>
    <row r="21" spans="1:20" ht="19.5" thickBot="1">
      <c r="A21" s="67" t="s">
        <v>138</v>
      </c>
      <c r="B21" s="67"/>
      <c r="C21" s="67"/>
      <c r="D21" s="67"/>
      <c r="E21" s="67"/>
      <c r="F21" s="67"/>
      <c r="G21" s="67"/>
      <c r="H21" s="84">
        <f>SUM(H22:H24)</f>
        <v>0</v>
      </c>
      <c r="I21" s="84">
        <f>SUM(I22:I24)</f>
        <v>1140000000</v>
      </c>
      <c r="J21" s="84">
        <f>SUM(J22:J24)</f>
        <v>0</v>
      </c>
      <c r="K21" s="84">
        <f>SUM(K22:K24)</f>
        <v>349606020</v>
      </c>
      <c r="L21" s="85">
        <f t="shared" si="0"/>
        <v>0.30667194736842107</v>
      </c>
      <c r="M21" s="84">
        <f>SUM(M22:M24)</f>
        <v>790393980</v>
      </c>
      <c r="N21" s="84">
        <f>SUM(N22:N24)</f>
        <v>248422870</v>
      </c>
      <c r="O21" s="85">
        <f t="shared" si="1"/>
        <v>0.21791479824561402</v>
      </c>
      <c r="P21" s="84">
        <f t="shared" si="2"/>
        <v>101183150</v>
      </c>
      <c r="Q21" s="84">
        <f>SUM(Q22:Q24)</f>
        <v>207437886</v>
      </c>
      <c r="R21" s="86">
        <f t="shared" si="3"/>
        <v>0.18196305789473685</v>
      </c>
      <c r="S21" s="84">
        <f>SUM(S22:S24)</f>
        <v>207364305</v>
      </c>
      <c r="T21" s="86">
        <f t="shared" si="4"/>
        <v>0.18189851315789474</v>
      </c>
    </row>
    <row r="22" spans="1:20" ht="18.75">
      <c r="A22" s="53" t="s">
        <v>35</v>
      </c>
      <c r="B22" s="54" t="s">
        <v>58</v>
      </c>
      <c r="C22" s="54" t="s">
        <v>36</v>
      </c>
      <c r="D22" s="54">
        <v>0</v>
      </c>
      <c r="E22" s="54"/>
      <c r="F22" s="54" t="s">
        <v>38</v>
      </c>
      <c r="G22" s="192" t="s">
        <v>59</v>
      </c>
      <c r="H22" s="103">
        <f>SUMIFS(archivo!$U$5:$U$36,archivo!$D$5:$D$36,$A22,archivo!$E$5:$E$36,$B22,archivo!$F$5:$F$36,Ejec!$C22,archivo!$G$5:$G$36,Ejec!$D22,archivo!$H$5:$H$36,Ejec!$E22,archivo!$N$5:$N$36,Ejec!$F22)</f>
        <v>0</v>
      </c>
      <c r="I22" s="103">
        <f>SUMIFS(archivo!$T$5:$T$36,archivo!$D$5:$D$36,$A22,archivo!$E$5:$E$36,$B22,archivo!$F$5:$F$36,Ejec!$C22,archivo!$G$5:$G$36,Ejec!$D22,archivo!$H$5:$H$36,Ejec!$E22,archivo!$N$5:$N$36,Ejec!$F22)</f>
        <v>413000000</v>
      </c>
      <c r="J22" s="103">
        <f>SUMIFS(archivo!$U$5:$U$36,archivo!$D$5:$D$36,$A22,archivo!$E$5:$E$36,$B22,archivo!$F$5:$F$36,Ejec!$C22,archivo!$G$5:$G$36,Ejec!$D22,archivo!$H$5:$H$36,Ejec!$E22,archivo!$N$5:$N$36,Ejec!$F22)</f>
        <v>0</v>
      </c>
      <c r="K22" s="103">
        <f>SUMIFS(archivo!$V$5:$V$36,archivo!$D$5:$D$36,$A22,archivo!$E$5:$E$36,$B22,archivo!$F$5:$F$36,Ejec!$C22,archivo!$G$5:$G$36,Ejec!$D22,archivo!$H$5:$H$36,Ejec!$E22,archivo!$N$5:$N$36,Ejec!$F22)</f>
        <v>253471020</v>
      </c>
      <c r="L22" s="101">
        <f t="shared" si="0"/>
        <v>0.61373128329297821</v>
      </c>
      <c r="M22" s="103">
        <f>SUMIFS(archivo!$W$5:$W$36,archivo!$D$5:$D$36,$A22,archivo!$E$5:$E$36,$B22,archivo!$F$5:$F$36,Ejec!$C22,archivo!$G$5:$G$36,Ejec!$D22,archivo!$H$5:$H$36,Ejec!$E22,archivo!$N$5:$N$36,Ejec!$F22)</f>
        <v>159528980</v>
      </c>
      <c r="N22" s="103">
        <f>SUMIFS(archivo!$X$5:$X$36,archivo!$D$5:$D$36,$A22,archivo!$E$5:$E$36,$B22,archivo!$F$5:$F$36,Ejec!$C22,archivo!$G$5:$G$36,Ejec!$D22,archivo!$H$5:$H$36,Ejec!$E22,archivo!$N$5:$N$36,Ejec!$F22)</f>
        <v>157578870</v>
      </c>
      <c r="O22" s="101">
        <f t="shared" si="1"/>
        <v>0.38154690072639225</v>
      </c>
      <c r="P22" s="103">
        <f t="shared" si="2"/>
        <v>95892150</v>
      </c>
      <c r="Q22" s="103">
        <f>SUMIFS(archivo!$Y$5:$Y$36,archivo!$D$5:$D$36,$A22,archivo!$E$5:$E$36,$B22,archivo!$F$5:$F$36,Ejec!$C22,archivo!$G$5:$G$36,Ejec!$D22,archivo!$H$5:$H$36,Ejec!$E22,archivo!$N$5:$N$36,Ejec!$F22)</f>
        <v>117705886</v>
      </c>
      <c r="R22" s="104">
        <f t="shared" si="3"/>
        <v>0.28500214527845036</v>
      </c>
      <c r="S22" s="103">
        <f>SUMIFS(archivo!$AA$5:$AA$36,archivo!$D$5:$D$36,$A22,archivo!$E$5:$E$36,$B22,archivo!$F$5:$F$36,Ejec!$C22,archivo!$G$5:$G$36,Ejec!$D22,archivo!$H$5:$H$36,Ejec!$E22,archivo!$N$5:$N$36,Ejec!$F22)</f>
        <v>117705886</v>
      </c>
      <c r="T22" s="104">
        <f t="shared" si="4"/>
        <v>0.28500214527845036</v>
      </c>
    </row>
    <row r="23" spans="1:20" ht="18.75">
      <c r="A23" s="56" t="s">
        <v>35</v>
      </c>
      <c r="B23" s="57" t="s">
        <v>58</v>
      </c>
      <c r="C23" s="57" t="s">
        <v>36</v>
      </c>
      <c r="D23" s="57">
        <v>0</v>
      </c>
      <c r="E23" s="57"/>
      <c r="F23" s="57" t="s">
        <v>50</v>
      </c>
      <c r="G23" s="193"/>
      <c r="H23" s="76">
        <f>SUMIFS(archivo!$U$5:$U$36,archivo!$D$5:$D$36,$A23,archivo!$E$5:$E$36,$B23,archivo!$F$5:$F$36,Ejec!$C23,archivo!$G$5:$G$36,Ejec!$D23,archivo!$H$5:$H$36,Ejec!$E23,archivo!$N$5:$N$36,Ejec!$F23)</f>
        <v>0</v>
      </c>
      <c r="I23" s="76">
        <f>SUMIFS(archivo!$T$5:$T$36,archivo!$D$5:$D$36,$A23,archivo!$E$5:$E$36,$B23,archivo!$F$5:$F$36,Ejec!$C23,archivo!$G$5:$G$36,Ejec!$D23,archivo!$H$5:$H$36,Ejec!$E23,archivo!$N$5:$N$36,Ejec!$F23)</f>
        <v>455000000</v>
      </c>
      <c r="J23" s="76">
        <f>SUMIFS(archivo!$U$5:$U$36,archivo!$D$5:$D$36,$A23,archivo!$E$5:$E$36,$B23,archivo!$F$5:$F$36,Ejec!$C23,archivo!$G$5:$G$36,Ejec!$D23,archivo!$H$5:$H$36,Ejec!$E23,archivo!$N$5:$N$36,Ejec!$F23)</f>
        <v>0</v>
      </c>
      <c r="K23" s="76">
        <f>SUMIFS(archivo!$V$5:$V$36,archivo!$D$5:$D$36,$A23,archivo!$E$5:$E$36,$B23,archivo!$F$5:$F$36,Ejec!$C23,archivo!$G$5:$G$36,Ejec!$D23,archivo!$H$5:$H$36,Ejec!$E23,archivo!$N$5:$N$36,Ejec!$F23)</f>
        <v>96135000</v>
      </c>
      <c r="L23" s="77">
        <f t="shared" si="0"/>
        <v>0.2112857142857143</v>
      </c>
      <c r="M23" s="76">
        <f>SUMIFS(archivo!$W$5:$W$36,archivo!$D$5:$D$36,$A23,archivo!$E$5:$E$36,$B23,archivo!$F$5:$F$36,Ejec!$C23,archivo!$G$5:$G$36,Ejec!$D23,archivo!$H$5:$H$36,Ejec!$E23,archivo!$N$5:$N$36,Ejec!$F23)</f>
        <v>358865000</v>
      </c>
      <c r="N23" s="76">
        <f>SUMIFS(archivo!$X$5:$X$36,archivo!$D$5:$D$36,$A23,archivo!$E$5:$E$36,$B23,archivo!$F$5:$F$36,Ejec!$C23,archivo!$G$5:$G$36,Ejec!$D23,archivo!$H$5:$H$36,Ejec!$E23,archivo!$N$5:$N$36,Ejec!$F23)</f>
        <v>90844000</v>
      </c>
      <c r="O23" s="77">
        <f t="shared" si="1"/>
        <v>0.19965714285714287</v>
      </c>
      <c r="P23" s="76">
        <f t="shared" si="2"/>
        <v>5291000</v>
      </c>
      <c r="Q23" s="76">
        <f>SUMIFS(archivo!$Y$5:$Y$36,archivo!$D$5:$D$36,$A23,archivo!$E$5:$E$36,$B23,archivo!$F$5:$F$36,Ejec!$C23,archivo!$G$5:$G$36,Ejec!$D23,archivo!$H$5:$H$36,Ejec!$E23,archivo!$N$5:$N$36,Ejec!$F23)</f>
        <v>89732000</v>
      </c>
      <c r="R23" s="78">
        <f t="shared" si="3"/>
        <v>0.19721318681318681</v>
      </c>
      <c r="S23" s="76">
        <f>SUMIFS(archivo!$AA$5:$AA$36,archivo!$D$5:$D$36,$A23,archivo!$E$5:$E$36,$B23,archivo!$F$5:$F$36,Ejec!$C23,archivo!$G$5:$G$36,Ejec!$D23,archivo!$H$5:$H$36,Ejec!$E23,archivo!$N$5:$N$36,Ejec!$F23)</f>
        <v>89658419</v>
      </c>
      <c r="T23" s="78">
        <f t="shared" si="4"/>
        <v>0.19705147032967033</v>
      </c>
    </row>
    <row r="24" spans="1:20" ht="19.5" thickBot="1">
      <c r="A24" s="59" t="s">
        <v>35</v>
      </c>
      <c r="B24" s="60" t="s">
        <v>58</v>
      </c>
      <c r="C24" s="60" t="s">
        <v>61</v>
      </c>
      <c r="D24" s="60" t="s">
        <v>36</v>
      </c>
      <c r="E24" s="60"/>
      <c r="F24" s="60" t="s">
        <v>50</v>
      </c>
      <c r="G24" s="61" t="s">
        <v>62</v>
      </c>
      <c r="H24" s="80">
        <f>SUMIFS(archivo!$U$5:$U$36,archivo!$D$5:$D$36,$A24,archivo!$E$5:$E$36,$B24,archivo!$F$5:$F$36,Ejec!$C24,archivo!$G$5:$G$36,Ejec!$D24,archivo!$H$5:$H$36,Ejec!$E24,archivo!$N$5:$N$36,Ejec!$F24)</f>
        <v>0</v>
      </c>
      <c r="I24" s="80">
        <f>SUMIFS(archivo!$T$5:$T$36,archivo!$D$5:$D$36,$A24,archivo!$E$5:$E$36,$B24,archivo!$F$5:$F$36,Ejec!$C24,archivo!$G$5:$G$36,Ejec!$D24,archivo!$H$5:$H$36,Ejec!$E24,archivo!$N$5:$N$36,Ejec!$F24)</f>
        <v>272000000</v>
      </c>
      <c r="J24" s="80">
        <f>SUMIFS(archivo!$U$5:$U$36,archivo!$D$5:$D$36,$A24,archivo!$E$5:$E$36,$B24,archivo!$F$5:$F$36,Ejec!$C24,archivo!$G$5:$G$36,Ejec!$D24,archivo!$H$5:$H$36,Ejec!$E24,archivo!$N$5:$N$36,Ejec!$F24)</f>
        <v>0</v>
      </c>
      <c r="K24" s="80">
        <f>SUMIFS(archivo!$V$5:$V$36,archivo!$D$5:$D$36,$A24,archivo!$E$5:$E$36,$B24,archivo!$F$5:$F$36,Ejec!$C24,archivo!$G$5:$G$36,Ejec!$D24,archivo!$H$5:$H$36,Ejec!$E24,archivo!$N$5:$N$36,Ejec!$F24)</f>
        <v>0</v>
      </c>
      <c r="L24" s="81">
        <f t="shared" si="0"/>
        <v>0</v>
      </c>
      <c r="M24" s="80">
        <f>SUMIFS(archivo!$W$5:$W$36,archivo!$D$5:$D$36,$A24,archivo!$E$5:$E$36,$B24,archivo!$F$5:$F$36,Ejec!$C24,archivo!$G$5:$G$36,Ejec!$D24,archivo!$H$5:$H$36,Ejec!$E24,archivo!$N$5:$N$36,Ejec!$F24)</f>
        <v>272000000</v>
      </c>
      <c r="N24" s="80">
        <f>SUMIFS(archivo!$X$5:$X$36,archivo!$D$5:$D$36,$A24,archivo!$E$5:$E$36,$B24,archivo!$F$5:$F$36,Ejec!$C24,archivo!$G$5:$G$36,Ejec!$D24,archivo!$H$5:$H$36,Ejec!$E24,archivo!$N$5:$N$36,Ejec!$F24)</f>
        <v>0</v>
      </c>
      <c r="O24" s="81">
        <f t="shared" si="1"/>
        <v>0</v>
      </c>
      <c r="P24" s="80">
        <f t="shared" si="2"/>
        <v>0</v>
      </c>
      <c r="Q24" s="80">
        <f>SUMIFS(archivo!$Y$5:$Y$36,archivo!$D$5:$D$36,$A24,archivo!$E$5:$E$36,$B24,archivo!$F$5:$F$36,Ejec!$C24,archivo!$G$5:$G$36,Ejec!$D24,archivo!$H$5:$H$36,Ejec!$E24,archivo!$N$5:$N$36,Ejec!$F24)</f>
        <v>0</v>
      </c>
      <c r="R24" s="82">
        <f t="shared" si="3"/>
        <v>0</v>
      </c>
      <c r="S24" s="80">
        <f>SUMIFS(archivo!$AA$5:$AA$36,archivo!$D$5:$D$36,$A24,archivo!$E$5:$E$36,$B24,archivo!$F$5:$F$36,Ejec!$C24,archivo!$G$5:$G$36,Ejec!$D24,archivo!$H$5:$H$36,Ejec!$E24,archivo!$N$5:$N$36,Ejec!$F24)</f>
        <v>0</v>
      </c>
      <c r="T24" s="82">
        <f t="shared" si="4"/>
        <v>0</v>
      </c>
    </row>
    <row r="25" spans="1:20" ht="20.25" customHeight="1" thickBot="1">
      <c r="A25" s="83" t="s">
        <v>142</v>
      </c>
      <c r="B25" s="83"/>
      <c r="C25" s="83"/>
      <c r="D25" s="83"/>
      <c r="E25" s="83"/>
      <c r="F25" s="83"/>
      <c r="G25" s="83"/>
      <c r="H25" s="84">
        <f>+H27+H32+H35+H40+H43+H49</f>
        <v>18137000000</v>
      </c>
      <c r="I25" s="84">
        <f>+I27+I32+I35+I40+I43+I49</f>
        <v>166504415428</v>
      </c>
      <c r="J25" s="84">
        <f>+J27+J32+J35+J40+J43+J49</f>
        <v>18137000000</v>
      </c>
      <c r="K25" s="84">
        <f>+K27+K32+K35+K40+K43+K49</f>
        <v>15357454322.380001</v>
      </c>
      <c r="L25" s="85">
        <f t="shared" si="0"/>
        <v>9.22345169219905E-2</v>
      </c>
      <c r="M25" s="84">
        <f>+M27+M32+M35+M40+M43+M49</f>
        <v>133009961105.62</v>
      </c>
      <c r="N25" s="84">
        <f>+N27+N32+N35+N40+N43+N49</f>
        <v>8712800044.3800011</v>
      </c>
      <c r="O25" s="85">
        <f t="shared" si="1"/>
        <v>5.232774171173616E-2</v>
      </c>
      <c r="P25" s="84">
        <f t="shared" si="2"/>
        <v>6644654278</v>
      </c>
      <c r="Q25" s="84">
        <f>+Q27+Q32+Q35+Q40+Q43+Q49</f>
        <v>118978340</v>
      </c>
      <c r="R25" s="86">
        <f t="shared" si="3"/>
        <v>7.1456567499526E-4</v>
      </c>
      <c r="S25" s="84">
        <f>+S27+S32+S35+S40+S43+S49</f>
        <v>117418090</v>
      </c>
      <c r="T25" s="86">
        <f t="shared" si="4"/>
        <v>7.0519505262473978E-4</v>
      </c>
    </row>
    <row r="26" spans="1:20" ht="7.5" customHeight="1" thickBot="1">
      <c r="A26" s="52"/>
      <c r="B26" s="52"/>
      <c r="C26" s="52"/>
      <c r="D26" s="52"/>
      <c r="E26" s="52"/>
      <c r="F26" s="52"/>
      <c r="G26" s="48"/>
      <c r="H26" s="106"/>
      <c r="I26" s="106"/>
      <c r="J26" s="106"/>
      <c r="K26" s="106"/>
      <c r="L26" s="107"/>
      <c r="M26" s="106"/>
      <c r="N26" s="106"/>
      <c r="O26" s="107"/>
      <c r="P26" s="106"/>
      <c r="Q26" s="106"/>
      <c r="R26" s="107"/>
      <c r="S26" s="106"/>
      <c r="T26" s="107"/>
    </row>
    <row r="27" spans="1:20" ht="20.25" customHeight="1" thickBot="1">
      <c r="A27" s="67" t="s">
        <v>143</v>
      </c>
      <c r="B27" s="67"/>
      <c r="C27" s="67"/>
      <c r="D27" s="67"/>
      <c r="E27" s="67"/>
      <c r="F27" s="67"/>
      <c r="G27" s="67"/>
      <c r="H27" s="84">
        <f>SUM(H28:H31)</f>
        <v>4450000000</v>
      </c>
      <c r="I27" s="84">
        <f>SUM(I28:I31)</f>
        <v>17527000000</v>
      </c>
      <c r="J27" s="84">
        <f>SUM(J28:J31)</f>
        <v>4450000000</v>
      </c>
      <c r="K27" s="84">
        <f>SUM(K28:K31)</f>
        <v>1293806387</v>
      </c>
      <c r="L27" s="85">
        <f t="shared" si="0"/>
        <v>7.3817903063844351E-2</v>
      </c>
      <c r="M27" s="84">
        <f>SUM(M28:M31)</f>
        <v>11783193613</v>
      </c>
      <c r="N27" s="84">
        <f>SUM(N28:N31)</f>
        <v>305287616</v>
      </c>
      <c r="O27" s="85">
        <f t="shared" si="1"/>
        <v>1.741813293775318E-2</v>
      </c>
      <c r="P27" s="84">
        <f t="shared" si="2"/>
        <v>988518771</v>
      </c>
      <c r="Q27" s="84">
        <f>SUM(Q28:Q31)</f>
        <v>4089125</v>
      </c>
      <c r="R27" s="86">
        <f t="shared" si="3"/>
        <v>2.3330433046157357E-4</v>
      </c>
      <c r="S27" s="84">
        <f>SUM(S28:S31)</f>
        <v>4089125</v>
      </c>
      <c r="T27" s="86">
        <f t="shared" si="4"/>
        <v>2.3330433046157357E-4</v>
      </c>
    </row>
    <row r="28" spans="1:20" ht="33.75" customHeight="1">
      <c r="A28" s="53" t="s">
        <v>64</v>
      </c>
      <c r="B28" s="54" t="s">
        <v>65</v>
      </c>
      <c r="C28" s="54" t="s">
        <v>66</v>
      </c>
      <c r="D28" s="54" t="s">
        <v>67</v>
      </c>
      <c r="E28" s="54"/>
      <c r="F28" s="54" t="s">
        <v>38</v>
      </c>
      <c r="G28" s="192" t="s">
        <v>69</v>
      </c>
      <c r="H28" s="103">
        <f>SUMIFS(archivo!$U$5:$U$36,archivo!$D$5:$D$36,$A28,archivo!$E$5:$E$36,$B28,archivo!$F$5:$F$36,Ejec!$C28,archivo!$G$5:$G$36,Ejec!$D28,archivo!$H$5:$H$36,Ejec!$E28,archivo!$N$5:$N$36,Ejec!$F28)</f>
        <v>300000000</v>
      </c>
      <c r="I28" s="103">
        <f>SUMIFS(archivo!$T$5:$T$36,archivo!$D$5:$D$36,$A28,archivo!$E$5:$E$36,$B28,archivo!$F$5:$F$36,Ejec!$C28,archivo!$G$5:$G$36,Ejec!$D28,archivo!$H$5:$H$36,Ejec!$E28,archivo!$N$5:$N$36,Ejec!$F28)</f>
        <v>3500000000</v>
      </c>
      <c r="J28" s="103">
        <f>SUMIFS(archivo!$U$5:$U$36,archivo!$D$5:$D$36,$A28,archivo!$E$5:$E$36,$B28,archivo!$F$5:$F$36,Ejec!$C28,archivo!$G$5:$G$36,Ejec!$D28,archivo!$H$5:$H$36,Ejec!$E28,archivo!$N$5:$N$36,Ejec!$F28)</f>
        <v>300000000</v>
      </c>
      <c r="K28" s="103">
        <f>SUMIFS(archivo!$V$5:$V$36,archivo!$D$5:$D$36,$A28,archivo!$E$5:$E$36,$B28,archivo!$F$5:$F$36,Ejec!$C28,archivo!$G$5:$G$36,Ejec!$D28,archivo!$H$5:$H$36,Ejec!$E28,archivo!$N$5:$N$36,Ejec!$F28)</f>
        <v>133146086</v>
      </c>
      <c r="L28" s="101">
        <f t="shared" si="0"/>
        <v>3.8041738857142855E-2</v>
      </c>
      <c r="M28" s="103">
        <f>SUMIFS(archivo!$W$5:$W$36,archivo!$D$5:$D$36,$A28,archivo!$E$5:$E$36,$B28,archivo!$F$5:$F$36,Ejec!$C28,archivo!$G$5:$G$36,Ejec!$D28,archivo!$H$5:$H$36,Ejec!$E28,archivo!$N$5:$N$36,Ejec!$F28)</f>
        <v>3066853914</v>
      </c>
      <c r="N28" s="103">
        <f>SUMIFS(archivo!$X$5:$X$36,archivo!$D$5:$D$36,$A28,archivo!$E$5:$E$36,$B28,archivo!$F$5:$F$36,Ejec!$C28,archivo!$G$5:$G$36,Ejec!$D28,archivo!$H$5:$H$36,Ejec!$E28,archivo!$N$5:$N$36,Ejec!$F28)</f>
        <v>54812956</v>
      </c>
      <c r="O28" s="101">
        <f t="shared" si="1"/>
        <v>1.5660844571428571E-2</v>
      </c>
      <c r="P28" s="103">
        <f t="shared" si="2"/>
        <v>78333130</v>
      </c>
      <c r="Q28" s="103">
        <f>SUMIFS(archivo!$Y$5:$Y$36,archivo!$D$5:$D$36,$A28,archivo!$E$5:$E$36,$B28,archivo!$F$5:$F$36,Ejec!$C28,archivo!$G$5:$G$36,Ejec!$D28,archivo!$H$5:$H$36,Ejec!$E28,archivo!$N$5:$N$36,Ejec!$F28)</f>
        <v>0</v>
      </c>
      <c r="R28" s="104">
        <f t="shared" si="3"/>
        <v>0</v>
      </c>
      <c r="S28" s="103">
        <f>SUMIFS(archivo!$AA$5:$AA$36,archivo!$D$5:$D$36,$A28,archivo!$E$5:$E$36,$B28,archivo!$F$5:$F$36,Ejec!$C28,archivo!$G$5:$G$36,Ejec!$D28,archivo!$H$5:$H$36,Ejec!$E28,archivo!$N$5:$N$36,Ejec!$F28)</f>
        <v>0</v>
      </c>
      <c r="T28" s="104">
        <f t="shared" si="4"/>
        <v>0</v>
      </c>
    </row>
    <row r="29" spans="1:20" ht="33.75" customHeight="1">
      <c r="A29" s="56" t="s">
        <v>64</v>
      </c>
      <c r="B29" s="57" t="s">
        <v>65</v>
      </c>
      <c r="C29" s="57" t="s">
        <v>66</v>
      </c>
      <c r="D29" s="57" t="s">
        <v>67</v>
      </c>
      <c r="E29" s="57"/>
      <c r="F29" s="57" t="s">
        <v>50</v>
      </c>
      <c r="G29" s="193"/>
      <c r="H29" s="76">
        <f>SUMIFS(archivo!$U$5:$U$36,archivo!$D$5:$D$36,$A29,archivo!$E$5:$E$36,$B29,archivo!$F$5:$F$36,Ejec!$C29,archivo!$G$5:$G$36,Ejec!$D29,archivo!$H$5:$H$36,Ejec!$E29,archivo!$N$5:$N$36,Ejec!$F29)</f>
        <v>0</v>
      </c>
      <c r="I29" s="76">
        <f>SUMIFS(archivo!$T$5:$T$36,archivo!$D$5:$D$36,$A29,archivo!$E$5:$E$36,$B29,archivo!$F$5:$F$36,Ejec!$C29,archivo!$G$5:$G$36,Ejec!$D29,archivo!$H$5:$H$36,Ejec!$E29,archivo!$N$5:$N$36,Ejec!$F29)</f>
        <v>1065000000</v>
      </c>
      <c r="J29" s="76">
        <f>SUMIFS(archivo!$U$5:$U$36,archivo!$D$5:$D$36,$A29,archivo!$E$5:$E$36,$B29,archivo!$F$5:$F$36,Ejec!$C29,archivo!$G$5:$G$36,Ejec!$D29,archivo!$H$5:$H$36,Ejec!$E29,archivo!$N$5:$N$36,Ejec!$F29)</f>
        <v>0</v>
      </c>
      <c r="K29" s="76">
        <f>SUMIFS(archivo!$V$5:$V$36,archivo!$D$5:$D$36,$A29,archivo!$E$5:$E$36,$B29,archivo!$F$5:$F$36,Ejec!$C29,archivo!$G$5:$G$36,Ejec!$D29,archivo!$H$5:$H$36,Ejec!$E29,archivo!$N$5:$N$36,Ejec!$F29)</f>
        <v>41125036</v>
      </c>
      <c r="L29" s="77">
        <f t="shared" si="0"/>
        <v>3.8615057276995303E-2</v>
      </c>
      <c r="M29" s="76">
        <f>SUMIFS(archivo!$W$5:$W$36,archivo!$D$5:$D$36,$A29,archivo!$E$5:$E$36,$B29,archivo!$F$5:$F$36,Ejec!$C29,archivo!$G$5:$G$36,Ejec!$D29,archivo!$H$5:$H$36,Ejec!$E29,archivo!$N$5:$N$36,Ejec!$F29)</f>
        <v>1023874964</v>
      </c>
      <c r="N29" s="76">
        <f>SUMIFS(archivo!$X$5:$X$36,archivo!$D$5:$D$36,$A29,archivo!$E$5:$E$36,$B29,archivo!$F$5:$F$36,Ejec!$C29,archivo!$G$5:$G$36,Ejec!$D29,archivo!$H$5:$H$36,Ejec!$E29,archivo!$N$5:$N$36,Ejec!$F29)</f>
        <v>41125036</v>
      </c>
      <c r="O29" s="77">
        <f t="shared" si="1"/>
        <v>3.8615057276995303E-2</v>
      </c>
      <c r="P29" s="76">
        <f t="shared" si="2"/>
        <v>0</v>
      </c>
      <c r="Q29" s="76">
        <f>SUMIFS(archivo!$Y$5:$Y$36,archivo!$D$5:$D$36,$A29,archivo!$E$5:$E$36,$B29,archivo!$F$5:$F$36,Ejec!$C29,archivo!$G$5:$G$36,Ejec!$D29,archivo!$H$5:$H$36,Ejec!$E29,archivo!$N$5:$N$36,Ejec!$F29)</f>
        <v>0</v>
      </c>
      <c r="R29" s="78">
        <f t="shared" si="3"/>
        <v>0</v>
      </c>
      <c r="S29" s="76">
        <f>SUMIFS(archivo!$AA$5:$AA$36,archivo!$D$5:$D$36,$A29,archivo!$E$5:$E$36,$B29,archivo!$F$5:$F$36,Ejec!$C29,archivo!$G$5:$G$36,Ejec!$D29,archivo!$H$5:$H$36,Ejec!$E29,archivo!$N$5:$N$36,Ejec!$F29)</f>
        <v>0</v>
      </c>
      <c r="T29" s="78">
        <f t="shared" si="4"/>
        <v>0</v>
      </c>
    </row>
    <row r="30" spans="1:20" ht="33.75" customHeight="1">
      <c r="A30" s="56" t="s">
        <v>64</v>
      </c>
      <c r="B30" s="57" t="s">
        <v>65</v>
      </c>
      <c r="C30" s="57" t="s">
        <v>66</v>
      </c>
      <c r="D30" s="57" t="s">
        <v>71</v>
      </c>
      <c r="E30" s="57"/>
      <c r="F30" s="57" t="s">
        <v>38</v>
      </c>
      <c r="G30" s="194" t="s">
        <v>72</v>
      </c>
      <c r="H30" s="76">
        <f>SUMIFS(archivo!$U$5:$U$36,archivo!$D$5:$D$36,$A30,archivo!$E$5:$E$36,$B30,archivo!$F$5:$F$36,Ejec!$C30,archivo!$G$5:$G$36,Ejec!$D30,archivo!$H$5:$H$36,Ejec!$E30,archivo!$N$5:$N$36,Ejec!$F30)</f>
        <v>4150000000</v>
      </c>
      <c r="I30" s="76">
        <f>SUMIFS(archivo!$T$5:$T$36,archivo!$D$5:$D$36,$A30,archivo!$E$5:$E$36,$B30,archivo!$F$5:$F$36,Ejec!$C30,archivo!$G$5:$G$36,Ejec!$D30,archivo!$H$5:$H$36,Ejec!$E30,archivo!$N$5:$N$36,Ejec!$F30)</f>
        <v>8300000000</v>
      </c>
      <c r="J30" s="76">
        <f>SUMIFS(archivo!$U$5:$U$36,archivo!$D$5:$D$36,$A30,archivo!$E$5:$E$36,$B30,archivo!$F$5:$F$36,Ejec!$C30,archivo!$G$5:$G$36,Ejec!$D30,archivo!$H$5:$H$36,Ejec!$E30,archivo!$N$5:$N$36,Ejec!$F30)</f>
        <v>4150000000</v>
      </c>
      <c r="K30" s="76">
        <f>SUMIFS(archivo!$V$5:$V$36,archivo!$D$5:$D$36,$A30,archivo!$E$5:$E$36,$B30,archivo!$F$5:$F$36,Ejec!$C30,archivo!$G$5:$G$36,Ejec!$D30,archivo!$H$5:$H$36,Ejec!$E30,archivo!$N$5:$N$36,Ejec!$F30)</f>
        <v>1002763587</v>
      </c>
      <c r="L30" s="77">
        <f t="shared" si="0"/>
        <v>0.12081488999999999</v>
      </c>
      <c r="M30" s="76">
        <f>SUMIFS(archivo!$W$5:$W$36,archivo!$D$5:$D$36,$A30,archivo!$E$5:$E$36,$B30,archivo!$F$5:$F$36,Ejec!$C30,archivo!$G$5:$G$36,Ejec!$D30,archivo!$H$5:$H$36,Ejec!$E30,archivo!$N$5:$N$36,Ejec!$F30)</f>
        <v>3147236413</v>
      </c>
      <c r="N30" s="76">
        <f>SUMIFS(archivo!$X$5:$X$36,archivo!$D$5:$D$36,$A30,archivo!$E$5:$E$36,$B30,archivo!$F$5:$F$36,Ejec!$C30,archivo!$G$5:$G$36,Ejec!$D30,archivo!$H$5:$H$36,Ejec!$E30,archivo!$N$5:$N$36,Ejec!$F30)</f>
        <v>92577946</v>
      </c>
      <c r="O30" s="77">
        <f t="shared" si="1"/>
        <v>1.1153969397590361E-2</v>
      </c>
      <c r="P30" s="76">
        <f t="shared" si="2"/>
        <v>910185641</v>
      </c>
      <c r="Q30" s="76">
        <f>SUMIFS(archivo!$Y$5:$Y$36,archivo!$D$5:$D$36,$A30,archivo!$E$5:$E$36,$B30,archivo!$F$5:$F$36,Ejec!$C30,archivo!$G$5:$G$36,Ejec!$D30,archivo!$H$5:$H$36,Ejec!$E30,archivo!$N$5:$N$36,Ejec!$F30)</f>
        <v>4089125</v>
      </c>
      <c r="R30" s="78">
        <f t="shared" si="3"/>
        <v>4.9266566265060245E-4</v>
      </c>
      <c r="S30" s="76">
        <f>SUMIFS(archivo!$AA$5:$AA$36,archivo!$D$5:$D$36,$A30,archivo!$E$5:$E$36,$B30,archivo!$F$5:$F$36,Ejec!$C30,archivo!$G$5:$G$36,Ejec!$D30,archivo!$H$5:$H$36,Ejec!$E30,archivo!$N$5:$N$36,Ejec!$F30)</f>
        <v>4089125</v>
      </c>
      <c r="T30" s="78">
        <f t="shared" si="4"/>
        <v>4.9266566265060245E-4</v>
      </c>
    </row>
    <row r="31" spans="1:20" ht="33.75" customHeight="1" thickBot="1">
      <c r="A31" s="59" t="s">
        <v>64</v>
      </c>
      <c r="B31" s="60" t="s">
        <v>65</v>
      </c>
      <c r="C31" s="60" t="s">
        <v>66</v>
      </c>
      <c r="D31" s="60" t="s">
        <v>71</v>
      </c>
      <c r="E31" s="60"/>
      <c r="F31" s="60" t="s">
        <v>50</v>
      </c>
      <c r="G31" s="195"/>
      <c r="H31" s="80">
        <f>SUMIFS(archivo!$U$5:$U$36,archivo!$D$5:$D$36,$A31,archivo!$E$5:$E$36,$B31,archivo!$F$5:$F$36,Ejec!$C31,archivo!$G$5:$G$36,Ejec!$D31,archivo!$H$5:$H$36,Ejec!$E31,archivo!$N$5:$N$36,Ejec!$F31)</f>
        <v>0</v>
      </c>
      <c r="I31" s="80">
        <f>SUMIFS(archivo!$T$5:$T$36,archivo!$D$5:$D$36,$A31,archivo!$E$5:$E$36,$B31,archivo!$F$5:$F$36,Ejec!$C31,archivo!$G$5:$G$36,Ejec!$D31,archivo!$H$5:$H$36,Ejec!$E31,archivo!$N$5:$N$36,Ejec!$F31)</f>
        <v>4662000000</v>
      </c>
      <c r="J31" s="80">
        <f>SUMIFS(archivo!$U$5:$U$36,archivo!$D$5:$D$36,$A31,archivo!$E$5:$E$36,$B31,archivo!$F$5:$F$36,Ejec!$C31,archivo!$G$5:$G$36,Ejec!$D31,archivo!$H$5:$H$36,Ejec!$E31,archivo!$N$5:$N$36,Ejec!$F31)</f>
        <v>0</v>
      </c>
      <c r="K31" s="80">
        <f>SUMIFS(archivo!$V$5:$V$36,archivo!$D$5:$D$36,$A31,archivo!$E$5:$E$36,$B31,archivo!$F$5:$F$36,Ejec!$C31,archivo!$G$5:$G$36,Ejec!$D31,archivo!$H$5:$H$36,Ejec!$E31,archivo!$N$5:$N$36,Ejec!$F31)</f>
        <v>116771678</v>
      </c>
      <c r="L31" s="81">
        <f t="shared" si="0"/>
        <v>2.5047549978549979E-2</v>
      </c>
      <c r="M31" s="80">
        <f>SUMIFS(archivo!$W$5:$W$36,archivo!$D$5:$D$36,$A31,archivo!$E$5:$E$36,$B31,archivo!$F$5:$F$36,Ejec!$C31,archivo!$G$5:$G$36,Ejec!$D31,archivo!$H$5:$H$36,Ejec!$E31,archivo!$N$5:$N$36,Ejec!$F31)</f>
        <v>4545228322</v>
      </c>
      <c r="N31" s="80">
        <f>SUMIFS(archivo!$X$5:$X$36,archivo!$D$5:$D$36,$A31,archivo!$E$5:$E$36,$B31,archivo!$F$5:$F$36,Ejec!$C31,archivo!$G$5:$G$36,Ejec!$D31,archivo!$H$5:$H$36,Ejec!$E31,archivo!$N$5:$N$36,Ejec!$F31)</f>
        <v>116771678</v>
      </c>
      <c r="O31" s="81">
        <f t="shared" si="1"/>
        <v>2.5047549978549979E-2</v>
      </c>
      <c r="P31" s="80">
        <f t="shared" si="2"/>
        <v>0</v>
      </c>
      <c r="Q31" s="80">
        <f>SUMIFS(archivo!$Y$5:$Y$36,archivo!$D$5:$D$36,$A31,archivo!$E$5:$E$36,$B31,archivo!$F$5:$F$36,Ejec!$C31,archivo!$G$5:$G$36,Ejec!$D31,archivo!$H$5:$H$36,Ejec!$E31,archivo!$N$5:$N$36,Ejec!$F31)</f>
        <v>0</v>
      </c>
      <c r="R31" s="82">
        <f t="shared" si="3"/>
        <v>0</v>
      </c>
      <c r="S31" s="80">
        <f>SUMIFS(archivo!$AA$5:$AA$36,archivo!$D$5:$D$36,$A31,archivo!$E$5:$E$36,$B31,archivo!$F$5:$F$36,Ejec!$C31,archivo!$G$5:$G$36,Ejec!$D31,archivo!$H$5:$H$36,Ejec!$E31,archivo!$N$5:$N$36,Ejec!$F31)</f>
        <v>0</v>
      </c>
      <c r="T31" s="82">
        <f t="shared" si="4"/>
        <v>0</v>
      </c>
    </row>
    <row r="32" spans="1:20" ht="19.5" thickBot="1">
      <c r="A32" s="67" t="s">
        <v>144</v>
      </c>
      <c r="B32" s="67"/>
      <c r="C32" s="67"/>
      <c r="D32" s="67"/>
      <c r="E32" s="67"/>
      <c r="F32" s="67"/>
      <c r="G32" s="67"/>
      <c r="H32" s="84">
        <f>SUM(H33:H34)</f>
        <v>300000000</v>
      </c>
      <c r="I32" s="84">
        <f>SUM(I33:I34)</f>
        <v>19000000000</v>
      </c>
      <c r="J32" s="84">
        <f>SUM(J33:J34)</f>
        <v>300000000</v>
      </c>
      <c r="K32" s="84">
        <f>SUM(K33:K34)</f>
        <v>1975746631</v>
      </c>
      <c r="L32" s="85">
        <f t="shared" si="0"/>
        <v>0.10398666478947369</v>
      </c>
      <c r="M32" s="84">
        <f>SUM(M33:M34)</f>
        <v>16724253369</v>
      </c>
      <c r="N32" s="84">
        <f>SUM(N33:N34)</f>
        <v>875352553</v>
      </c>
      <c r="O32" s="85">
        <f t="shared" si="1"/>
        <v>4.6071187E-2</v>
      </c>
      <c r="P32" s="84">
        <f t="shared" si="2"/>
        <v>1100394078</v>
      </c>
      <c r="Q32" s="84">
        <f>SUM(Q33:Q34)</f>
        <v>85241765</v>
      </c>
      <c r="R32" s="86">
        <f t="shared" si="3"/>
        <v>4.4864086842105267E-3</v>
      </c>
      <c r="S32" s="84">
        <f>SUM(S33:S34)</f>
        <v>85241765</v>
      </c>
      <c r="T32" s="86">
        <f t="shared" si="4"/>
        <v>4.4864086842105267E-3</v>
      </c>
    </row>
    <row r="33" spans="1:20" ht="31.5" customHeight="1">
      <c r="A33" s="53" t="s">
        <v>64</v>
      </c>
      <c r="B33" s="54" t="s">
        <v>74</v>
      </c>
      <c r="C33" s="54" t="s">
        <v>66</v>
      </c>
      <c r="D33" s="54" t="s">
        <v>75</v>
      </c>
      <c r="E33" s="54"/>
      <c r="F33" s="54" t="s">
        <v>38</v>
      </c>
      <c r="G33" s="192" t="s">
        <v>76</v>
      </c>
      <c r="H33" s="103">
        <f>SUMIFS(archivo!$U$5:$U$36,archivo!$D$5:$D$36,$A33,archivo!$E$5:$E$36,$B33,archivo!$F$5:$F$36,Ejec!$C33,archivo!$G$5:$G$36,Ejec!$D33,archivo!$H$5:$H$36,Ejec!$E33,archivo!$N$5:$N$36,Ejec!$F33)</f>
        <v>300000000</v>
      </c>
      <c r="I33" s="103">
        <f>SUMIFS(archivo!$T$5:$T$36,archivo!$D$5:$D$36,$A33,archivo!$E$5:$E$36,$B33,archivo!$F$5:$F$36,Ejec!$C33,archivo!$G$5:$G$36,Ejec!$D33,archivo!$H$5:$H$36,Ejec!$E33,archivo!$N$5:$N$36,Ejec!$F33)</f>
        <v>4000000000</v>
      </c>
      <c r="J33" s="103">
        <f>SUMIFS(archivo!$U$5:$U$36,archivo!$D$5:$D$36,$A33,archivo!$E$5:$E$36,$B33,archivo!$F$5:$F$36,Ejec!$C33,archivo!$G$5:$G$36,Ejec!$D33,archivo!$H$5:$H$36,Ejec!$E33,archivo!$N$5:$N$36,Ejec!$F33)</f>
        <v>300000000</v>
      </c>
      <c r="K33" s="103">
        <f>SUMIFS(archivo!$V$5:$V$36,archivo!$D$5:$D$36,$A33,archivo!$E$5:$E$36,$B33,archivo!$F$5:$F$36,Ejec!$C33,archivo!$G$5:$G$36,Ejec!$D33,archivo!$H$5:$H$36,Ejec!$E33,archivo!$N$5:$N$36,Ejec!$F33)</f>
        <v>1720061181</v>
      </c>
      <c r="L33" s="101">
        <f t="shared" si="0"/>
        <v>0.43001529524999998</v>
      </c>
      <c r="M33" s="103">
        <f>SUMIFS(archivo!$W$5:$W$36,archivo!$D$5:$D$36,$A33,archivo!$E$5:$E$36,$B33,archivo!$F$5:$F$36,Ejec!$C33,archivo!$G$5:$G$36,Ejec!$D33,archivo!$H$5:$H$36,Ejec!$E33,archivo!$N$5:$N$36,Ejec!$F33)</f>
        <v>1979938819</v>
      </c>
      <c r="N33" s="103">
        <f>SUMIFS(archivo!$X$5:$X$36,archivo!$D$5:$D$36,$A33,archivo!$E$5:$E$36,$B33,archivo!$F$5:$F$36,Ejec!$C33,archivo!$G$5:$G$36,Ejec!$D33,archivo!$H$5:$H$36,Ejec!$E33,archivo!$N$5:$N$36,Ejec!$F33)</f>
        <v>619667103</v>
      </c>
      <c r="O33" s="101">
        <f t="shared" si="1"/>
        <v>0.15491677575000001</v>
      </c>
      <c r="P33" s="103">
        <f t="shared" si="2"/>
        <v>1100394078</v>
      </c>
      <c r="Q33" s="103">
        <f>SUMIFS(archivo!$Y$5:$Y$36,archivo!$D$5:$D$36,$A33,archivo!$E$5:$E$36,$B33,archivo!$F$5:$F$36,Ejec!$C33,archivo!$G$5:$G$36,Ejec!$D33,archivo!$H$5:$H$36,Ejec!$E33,archivo!$N$5:$N$36,Ejec!$F33)</f>
        <v>722947</v>
      </c>
      <c r="R33" s="104">
        <f t="shared" si="3"/>
        <v>1.8073675000000001E-4</v>
      </c>
      <c r="S33" s="103">
        <f>SUMIFS(archivo!$AA$5:$AA$36,archivo!$D$5:$D$36,$A33,archivo!$E$5:$E$36,$B33,archivo!$F$5:$F$36,Ejec!$C33,archivo!$G$5:$G$36,Ejec!$D33,archivo!$H$5:$H$36,Ejec!$E33,archivo!$N$5:$N$36,Ejec!$F33)</f>
        <v>722947</v>
      </c>
      <c r="T33" s="104">
        <f t="shared" si="4"/>
        <v>1.8073675000000001E-4</v>
      </c>
    </row>
    <row r="34" spans="1:20" ht="31.5" customHeight="1" thickBot="1">
      <c r="A34" s="59" t="s">
        <v>64</v>
      </c>
      <c r="B34" s="60" t="s">
        <v>74</v>
      </c>
      <c r="C34" s="60" t="s">
        <v>66</v>
      </c>
      <c r="D34" s="60" t="s">
        <v>75</v>
      </c>
      <c r="E34" s="60"/>
      <c r="F34" s="60" t="s">
        <v>50</v>
      </c>
      <c r="G34" s="195"/>
      <c r="H34" s="80">
        <f>SUMIFS(archivo!$U$5:$U$36,archivo!$D$5:$D$36,$A34,archivo!$E$5:$E$36,$B34,archivo!$F$5:$F$36,Ejec!$C34,archivo!$G$5:$G$36,Ejec!$D34,archivo!$H$5:$H$36,Ejec!$E34,archivo!$N$5:$N$36,Ejec!$F34)</f>
        <v>0</v>
      </c>
      <c r="I34" s="80">
        <f>SUMIFS(archivo!$T$5:$T$36,archivo!$D$5:$D$36,$A34,archivo!$E$5:$E$36,$B34,archivo!$F$5:$F$36,Ejec!$C34,archivo!$G$5:$G$36,Ejec!$D34,archivo!$H$5:$H$36,Ejec!$E34,archivo!$N$5:$N$36,Ejec!$F34)</f>
        <v>15000000000</v>
      </c>
      <c r="J34" s="80">
        <f>SUMIFS(archivo!$U$5:$U$36,archivo!$D$5:$D$36,$A34,archivo!$E$5:$E$36,$B34,archivo!$F$5:$F$36,Ejec!$C34,archivo!$G$5:$G$36,Ejec!$D34,archivo!$H$5:$H$36,Ejec!$E34,archivo!$N$5:$N$36,Ejec!$F34)</f>
        <v>0</v>
      </c>
      <c r="K34" s="80">
        <f>SUMIFS(archivo!$V$5:$V$36,archivo!$D$5:$D$36,$A34,archivo!$E$5:$E$36,$B34,archivo!$F$5:$F$36,Ejec!$C34,archivo!$G$5:$G$36,Ejec!$D34,archivo!$H$5:$H$36,Ejec!$E34,archivo!$N$5:$N$36,Ejec!$F34)</f>
        <v>255685450</v>
      </c>
      <c r="L34" s="81">
        <f t="shared" si="0"/>
        <v>1.7045696666666665E-2</v>
      </c>
      <c r="M34" s="80">
        <f>SUMIFS(archivo!$W$5:$W$36,archivo!$D$5:$D$36,$A34,archivo!$E$5:$E$36,$B34,archivo!$F$5:$F$36,Ejec!$C34,archivo!$G$5:$G$36,Ejec!$D34,archivo!$H$5:$H$36,Ejec!$E34,archivo!$N$5:$N$36,Ejec!$F34)</f>
        <v>14744314550</v>
      </c>
      <c r="N34" s="80">
        <f>SUMIFS(archivo!$X$5:$X$36,archivo!$D$5:$D$36,$A34,archivo!$E$5:$E$36,$B34,archivo!$F$5:$F$36,Ejec!$C34,archivo!$G$5:$G$36,Ejec!$D34,archivo!$H$5:$H$36,Ejec!$E34,archivo!$N$5:$N$36,Ejec!$F34)</f>
        <v>255685450</v>
      </c>
      <c r="O34" s="81">
        <f t="shared" si="1"/>
        <v>1.7045696666666665E-2</v>
      </c>
      <c r="P34" s="80">
        <f t="shared" si="2"/>
        <v>0</v>
      </c>
      <c r="Q34" s="80">
        <f>SUMIFS(archivo!$Y$5:$Y$36,archivo!$D$5:$D$36,$A34,archivo!$E$5:$E$36,$B34,archivo!$F$5:$F$36,Ejec!$C34,archivo!$G$5:$G$36,Ejec!$D34,archivo!$H$5:$H$36,Ejec!$E34,archivo!$N$5:$N$36,Ejec!$F34)</f>
        <v>84518818</v>
      </c>
      <c r="R34" s="82">
        <f t="shared" si="3"/>
        <v>5.6345878666666663E-3</v>
      </c>
      <c r="S34" s="80">
        <f>SUMIFS(archivo!$AA$5:$AA$36,archivo!$D$5:$D$36,$A34,archivo!$E$5:$E$36,$B34,archivo!$F$5:$F$36,Ejec!$C34,archivo!$G$5:$G$36,Ejec!$D34,archivo!$H$5:$H$36,Ejec!$E34,archivo!$N$5:$N$36,Ejec!$F34)</f>
        <v>84518818</v>
      </c>
      <c r="T34" s="82">
        <f t="shared" si="4"/>
        <v>5.6345878666666663E-3</v>
      </c>
    </row>
    <row r="35" spans="1:20" ht="20.25" customHeight="1" thickBot="1">
      <c r="A35" s="67" t="s">
        <v>145</v>
      </c>
      <c r="B35" s="67"/>
      <c r="C35" s="67"/>
      <c r="D35" s="67"/>
      <c r="E35" s="67"/>
      <c r="F35" s="67"/>
      <c r="G35" s="67"/>
      <c r="H35" s="84">
        <f>SUM(H36:H39)</f>
        <v>7630000000</v>
      </c>
      <c r="I35" s="84">
        <f>SUM(I36:I39)</f>
        <v>103087415428</v>
      </c>
      <c r="J35" s="84">
        <f>SUM(J36:J39)</f>
        <v>7630000000</v>
      </c>
      <c r="K35" s="84">
        <f>SUM(K36:K39)</f>
        <v>4759001120</v>
      </c>
      <c r="L35" s="85">
        <f t="shared" si="0"/>
        <v>4.6164714676777005E-2</v>
      </c>
      <c r="M35" s="84">
        <f>SUM(M36:M39)</f>
        <v>90698414308</v>
      </c>
      <c r="N35" s="84">
        <f>SUM(N36:N39)</f>
        <v>2669527084</v>
      </c>
      <c r="O35" s="85">
        <f t="shared" si="1"/>
        <v>2.5895761116103398E-2</v>
      </c>
      <c r="P35" s="84">
        <f t="shared" si="2"/>
        <v>2089474036</v>
      </c>
      <c r="Q35" s="84">
        <f>SUM(Q36:Q39)</f>
        <v>20068028</v>
      </c>
      <c r="R35" s="86">
        <f t="shared" si="3"/>
        <v>1.9467000813514664E-4</v>
      </c>
      <c r="S35" s="84">
        <f>SUM(S36:S39)</f>
        <v>18611979</v>
      </c>
      <c r="T35" s="86">
        <f t="shared" si="4"/>
        <v>1.8054559737215725E-4</v>
      </c>
    </row>
    <row r="36" spans="1:20" ht="21.75" customHeight="1">
      <c r="A36" s="53" t="s">
        <v>64</v>
      </c>
      <c r="B36" s="54" t="s">
        <v>78</v>
      </c>
      <c r="C36" s="54" t="s">
        <v>66</v>
      </c>
      <c r="D36" s="54" t="s">
        <v>75</v>
      </c>
      <c r="E36" s="54"/>
      <c r="F36" s="54" t="s">
        <v>38</v>
      </c>
      <c r="G36" s="192" t="s">
        <v>79</v>
      </c>
      <c r="H36" s="103">
        <f>SUMIFS(archivo!$U$5:$U$36,archivo!$D$5:$D$36,$A36,archivo!$E$5:$E$36,$B36,archivo!$F$5:$F$36,Ejec!$C36,archivo!$G$5:$G$36,Ejec!$D36,archivo!$H$5:$H$36,Ejec!$E36,archivo!$N$5:$N$36,Ejec!$F36)</f>
        <v>0</v>
      </c>
      <c r="I36" s="103">
        <f>SUMIFS(archivo!$T$5:$T$36,archivo!$D$5:$D$36,$A36,archivo!$E$5:$E$36,$B36,archivo!$F$5:$F$36,Ejec!$C36,archivo!$G$5:$G$36,Ejec!$D36,archivo!$H$5:$H$36,Ejec!$E36,archivo!$N$5:$N$36,Ejec!$F36)</f>
        <v>7659826508</v>
      </c>
      <c r="J36" s="103">
        <f>SUMIFS(archivo!$U$5:$U$36,archivo!$D$5:$D$36,$A36,archivo!$E$5:$E$36,$B36,archivo!$F$5:$F$36,Ejec!$C36,archivo!$G$5:$G$36,Ejec!$D36,archivo!$H$5:$H$36,Ejec!$E36,archivo!$N$5:$N$36,Ejec!$F36)</f>
        <v>0</v>
      </c>
      <c r="K36" s="103">
        <f>SUMIFS(archivo!$V$5:$V$36,archivo!$D$5:$D$36,$A36,archivo!$E$5:$E$36,$B36,archivo!$F$5:$F$36,Ejec!$C36,archivo!$G$5:$G$36,Ejec!$D36,archivo!$H$5:$H$36,Ejec!$E36,archivo!$N$5:$N$36,Ejec!$F36)</f>
        <v>1625477726</v>
      </c>
      <c r="L36" s="101">
        <f t="shared" si="0"/>
        <v>0.21220816480664864</v>
      </c>
      <c r="M36" s="103">
        <f>SUMIFS(archivo!$W$5:$W$36,archivo!$D$5:$D$36,$A36,archivo!$E$5:$E$36,$B36,archivo!$F$5:$F$36,Ejec!$C36,archivo!$G$5:$G$36,Ejec!$D36,archivo!$H$5:$H$36,Ejec!$E36,archivo!$N$5:$N$36,Ejec!$F36)</f>
        <v>6034348782</v>
      </c>
      <c r="N36" s="103">
        <f>SUMIFS(archivo!$X$5:$X$36,archivo!$D$5:$D$36,$A36,archivo!$E$5:$E$36,$B36,archivo!$F$5:$F$36,Ejec!$C36,archivo!$G$5:$G$36,Ejec!$D36,archivo!$H$5:$H$36,Ejec!$E36,archivo!$N$5:$N$36,Ejec!$F36)</f>
        <v>1102043628</v>
      </c>
      <c r="O36" s="101">
        <f t="shared" si="1"/>
        <v>0.14387318392250981</v>
      </c>
      <c r="P36" s="103">
        <f t="shared" si="2"/>
        <v>523434098</v>
      </c>
      <c r="Q36" s="103">
        <f>SUMIFS(archivo!$Y$5:$Y$36,archivo!$D$5:$D$36,$A36,archivo!$E$5:$E$36,$B36,archivo!$F$5:$F$36,Ejec!$C36,archivo!$G$5:$G$36,Ejec!$D36,archivo!$H$5:$H$36,Ejec!$E36,archivo!$N$5:$N$36,Ejec!$F36)</f>
        <v>3033292</v>
      </c>
      <c r="R36" s="104">
        <f t="shared" si="3"/>
        <v>3.9600009175560298E-4</v>
      </c>
      <c r="S36" s="103">
        <f>SUMIFS(archivo!$AA$5:$AA$36,archivo!$D$5:$D$36,$A36,archivo!$E$5:$E$36,$B36,archivo!$F$5:$F$36,Ejec!$C36,archivo!$G$5:$G$36,Ejec!$D36,archivo!$H$5:$H$36,Ejec!$E36,archivo!$N$5:$N$36,Ejec!$F36)</f>
        <v>1577243</v>
      </c>
      <c r="T36" s="104">
        <f t="shared" si="4"/>
        <v>2.0591106056419312E-4</v>
      </c>
    </row>
    <row r="37" spans="1:20" ht="21.75" customHeight="1">
      <c r="A37" s="56" t="s">
        <v>64</v>
      </c>
      <c r="B37" s="57" t="s">
        <v>78</v>
      </c>
      <c r="C37" s="57" t="s">
        <v>66</v>
      </c>
      <c r="D37" s="57" t="s">
        <v>75</v>
      </c>
      <c r="E37" s="57"/>
      <c r="F37" s="57" t="s">
        <v>68</v>
      </c>
      <c r="G37" s="196"/>
      <c r="H37" s="76">
        <f>SUMIFS(archivo!$U$5:$U$36,archivo!$D$5:$D$36,$A37,archivo!$E$5:$E$36,$B37,archivo!$F$5:$F$36,Ejec!$C37,archivo!$G$5:$G$36,Ejec!$D37,archivo!$H$5:$H$36,Ejec!$E37,archivo!$N$5:$N$36,Ejec!$F37)</f>
        <v>4000000000</v>
      </c>
      <c r="I37" s="76">
        <f>SUMIFS(archivo!$T$5:$T$36,archivo!$D$5:$D$36,$A37,archivo!$E$5:$E$36,$B37,archivo!$F$5:$F$36,Ejec!$C37,archivo!$G$5:$G$36,Ejec!$D37,archivo!$H$5:$H$36,Ejec!$E37,archivo!$N$5:$N$36,Ejec!$F37)</f>
        <v>8000000000</v>
      </c>
      <c r="J37" s="76">
        <f>SUMIFS(archivo!$U$5:$U$36,archivo!$D$5:$D$36,$A37,archivo!$E$5:$E$36,$B37,archivo!$F$5:$F$36,Ejec!$C37,archivo!$G$5:$G$36,Ejec!$D37,archivo!$H$5:$H$36,Ejec!$E37,archivo!$N$5:$N$36,Ejec!$F37)</f>
        <v>4000000000</v>
      </c>
      <c r="K37" s="76">
        <f>SUMIFS(archivo!$V$5:$V$36,archivo!$D$5:$D$36,$A37,archivo!$E$5:$E$36,$B37,archivo!$F$5:$F$36,Ejec!$C37,archivo!$G$5:$G$36,Ejec!$D37,archivo!$H$5:$H$36,Ejec!$E37,archivo!$N$5:$N$36,Ejec!$F37)</f>
        <v>996749935</v>
      </c>
      <c r="L37" s="77">
        <f t="shared" si="0"/>
        <v>0.124593741875</v>
      </c>
      <c r="M37" s="76">
        <f>SUMIFS(archivo!$W$5:$W$36,archivo!$D$5:$D$36,$A37,archivo!$E$5:$E$36,$B37,archivo!$F$5:$F$36,Ejec!$C37,archivo!$G$5:$G$36,Ejec!$D37,archivo!$H$5:$H$36,Ejec!$E37,archivo!$N$5:$N$36,Ejec!$F37)</f>
        <v>3003250065</v>
      </c>
      <c r="N37" s="76">
        <f>SUMIFS(archivo!$X$5:$X$36,archivo!$D$5:$D$36,$A37,archivo!$E$5:$E$36,$B37,archivo!$F$5:$F$36,Ejec!$C37,archivo!$G$5:$G$36,Ejec!$D37,archivo!$H$5:$H$36,Ejec!$E37,archivo!$N$5:$N$36,Ejec!$F37)</f>
        <v>504586819</v>
      </c>
      <c r="O37" s="77">
        <f t="shared" si="1"/>
        <v>6.3073352375000002E-2</v>
      </c>
      <c r="P37" s="76">
        <f t="shared" si="2"/>
        <v>492163116</v>
      </c>
      <c r="Q37" s="76">
        <f>SUMIFS(archivo!$Y$5:$Y$36,archivo!$D$5:$D$36,$A37,archivo!$E$5:$E$36,$B37,archivo!$F$5:$F$36,Ejec!$C37,archivo!$G$5:$G$36,Ejec!$D37,archivo!$H$5:$H$36,Ejec!$E37,archivo!$N$5:$N$36,Ejec!$F37)</f>
        <v>12316385</v>
      </c>
      <c r="R37" s="78">
        <f t="shared" si="3"/>
        <v>1.5395481249999999E-3</v>
      </c>
      <c r="S37" s="76">
        <f>SUMIFS(archivo!$AA$5:$AA$36,archivo!$D$5:$D$36,$A37,archivo!$E$5:$E$36,$B37,archivo!$F$5:$F$36,Ejec!$C37,archivo!$G$5:$G$36,Ejec!$D37,archivo!$H$5:$H$36,Ejec!$E37,archivo!$N$5:$N$36,Ejec!$F37)</f>
        <v>12316385</v>
      </c>
      <c r="T37" s="78">
        <f t="shared" si="4"/>
        <v>1.5395481249999999E-3</v>
      </c>
    </row>
    <row r="38" spans="1:20" ht="21.75" customHeight="1">
      <c r="A38" s="56" t="s">
        <v>64</v>
      </c>
      <c r="B38" s="57" t="s">
        <v>78</v>
      </c>
      <c r="C38" s="57" t="s">
        <v>66</v>
      </c>
      <c r="D38" s="57" t="s">
        <v>75</v>
      </c>
      <c r="E38" s="57"/>
      <c r="F38" s="57" t="s">
        <v>126</v>
      </c>
      <c r="G38" s="196"/>
      <c r="H38" s="76">
        <f>SUMIFS(archivo!$U$5:$U$36,archivo!$D$5:$D$36,$A38,archivo!$E$5:$E$36,$B38,archivo!$F$5:$F$36,Ejec!$C38,archivo!$G$5:$G$36,Ejec!$D38,archivo!$H$5:$H$36,Ejec!$E38,archivo!$N$5:$N$36,Ejec!$F38)</f>
        <v>3630000000</v>
      </c>
      <c r="I38" s="76">
        <f>SUMIFS(archivo!$T$5:$T$36,archivo!$D$5:$D$36,$A38,archivo!$E$5:$E$36,$B38,archivo!$F$5:$F$36,Ejec!$C38,archivo!$G$5:$G$36,Ejec!$D38,archivo!$H$5:$H$36,Ejec!$E38,archivo!$N$5:$N$36,Ejec!$F38)</f>
        <v>56125588920</v>
      </c>
      <c r="J38" s="76">
        <f>SUMIFS(archivo!$U$5:$U$36,archivo!$D$5:$D$36,$A38,archivo!$E$5:$E$36,$B38,archivo!$F$5:$F$36,Ejec!$C38,archivo!$G$5:$G$36,Ejec!$D38,archivo!$H$5:$H$36,Ejec!$E38,archivo!$N$5:$N$36,Ejec!$F38)</f>
        <v>3630000000</v>
      </c>
      <c r="K38" s="76">
        <f>SUMIFS(archivo!$V$5:$V$36,archivo!$D$5:$D$36,$A38,archivo!$E$5:$E$36,$B38,archivo!$F$5:$F$36,Ejec!$C38,archivo!$G$5:$G$36,Ejec!$D38,archivo!$H$5:$H$36,Ejec!$E38,archivo!$N$5:$N$36,Ejec!$F38)</f>
        <v>617533333</v>
      </c>
      <c r="L38" s="77">
        <f t="shared" si="0"/>
        <v>1.100270562648735E-2</v>
      </c>
      <c r="M38" s="76">
        <f>SUMIFS(archivo!$W$5:$W$36,archivo!$D$5:$D$36,$A38,archivo!$E$5:$E$36,$B38,archivo!$F$5:$F$36,Ejec!$C38,archivo!$G$5:$G$36,Ejec!$D38,archivo!$H$5:$H$36,Ejec!$E38,archivo!$N$5:$N$36,Ejec!$F38)</f>
        <v>51878055587</v>
      </c>
      <c r="N38" s="76">
        <f>SUMIFS(archivo!$X$5:$X$36,archivo!$D$5:$D$36,$A38,archivo!$E$5:$E$36,$B38,archivo!$F$5:$F$36,Ejec!$C38,archivo!$G$5:$G$36,Ejec!$D38,archivo!$H$5:$H$36,Ejec!$E38,archivo!$N$5:$N$36,Ejec!$F38)</f>
        <v>0</v>
      </c>
      <c r="O38" s="77">
        <f t="shared" si="1"/>
        <v>0</v>
      </c>
      <c r="P38" s="76">
        <f t="shared" si="2"/>
        <v>617533333</v>
      </c>
      <c r="Q38" s="76">
        <f>SUMIFS(archivo!$Y$5:$Y$36,archivo!$D$5:$D$36,$A38,archivo!$E$5:$E$36,$B38,archivo!$F$5:$F$36,Ejec!$C38,archivo!$G$5:$G$36,Ejec!$D38,archivo!$H$5:$H$36,Ejec!$E38,archivo!$N$5:$N$36,Ejec!$F38)</f>
        <v>0</v>
      </c>
      <c r="R38" s="78">
        <f t="shared" si="3"/>
        <v>0</v>
      </c>
      <c r="S38" s="76">
        <f>SUMIFS(archivo!$AA$5:$AA$36,archivo!$D$5:$D$36,$A38,archivo!$E$5:$E$36,$B38,archivo!$F$5:$F$36,Ejec!$C38,archivo!$G$5:$G$36,Ejec!$D38,archivo!$H$5:$H$36,Ejec!$E38,archivo!$N$5:$N$36,Ejec!$F38)</f>
        <v>0</v>
      </c>
      <c r="T38" s="78">
        <f t="shared" si="4"/>
        <v>0</v>
      </c>
    </row>
    <row r="39" spans="1:20" ht="21.75" customHeight="1" thickBot="1">
      <c r="A39" s="59" t="s">
        <v>64</v>
      </c>
      <c r="B39" s="60" t="s">
        <v>78</v>
      </c>
      <c r="C39" s="60" t="s">
        <v>66</v>
      </c>
      <c r="D39" s="60" t="s">
        <v>75</v>
      </c>
      <c r="E39" s="60"/>
      <c r="F39" s="60" t="s">
        <v>50</v>
      </c>
      <c r="G39" s="195"/>
      <c r="H39" s="80">
        <f>SUMIFS(archivo!$U$5:$U$36,archivo!$D$5:$D$36,$A39,archivo!$E$5:$E$36,$B39,archivo!$F$5:$F$36,Ejec!$C39,archivo!$G$5:$G$36,Ejec!$D39,archivo!$H$5:$H$36,Ejec!$E39,archivo!$N$5:$N$36,Ejec!$F39)</f>
        <v>0</v>
      </c>
      <c r="I39" s="80">
        <f>SUMIFS(archivo!$T$5:$T$36,archivo!$D$5:$D$36,$A39,archivo!$E$5:$E$36,$B39,archivo!$F$5:$F$36,Ejec!$C39,archivo!$G$5:$G$36,Ejec!$D39,archivo!$H$5:$H$36,Ejec!$E39,archivo!$N$5:$N$36,Ejec!$F39)</f>
        <v>31302000000</v>
      </c>
      <c r="J39" s="80">
        <f>SUMIFS(archivo!$U$5:$U$36,archivo!$D$5:$D$36,$A39,archivo!$E$5:$E$36,$B39,archivo!$F$5:$F$36,Ejec!$C39,archivo!$G$5:$G$36,Ejec!$D39,archivo!$H$5:$H$36,Ejec!$E39,archivo!$N$5:$N$36,Ejec!$F39)</f>
        <v>0</v>
      </c>
      <c r="K39" s="80">
        <f>SUMIFS(archivo!$V$5:$V$36,archivo!$D$5:$D$36,$A39,archivo!$E$5:$E$36,$B39,archivo!$F$5:$F$36,Ejec!$C39,archivo!$G$5:$G$36,Ejec!$D39,archivo!$H$5:$H$36,Ejec!$E39,archivo!$N$5:$N$36,Ejec!$F39)</f>
        <v>1519240126</v>
      </c>
      <c r="L39" s="81">
        <f t="shared" si="0"/>
        <v>4.8534921921921922E-2</v>
      </c>
      <c r="M39" s="80">
        <f>SUMIFS(archivo!$W$5:$W$36,archivo!$D$5:$D$36,$A39,archivo!$E$5:$E$36,$B39,archivo!$F$5:$F$36,Ejec!$C39,archivo!$G$5:$G$36,Ejec!$D39,archivo!$H$5:$H$36,Ejec!$E39,archivo!$N$5:$N$36,Ejec!$F39)</f>
        <v>29782759874</v>
      </c>
      <c r="N39" s="80">
        <f>SUMIFS(archivo!$X$5:$X$36,archivo!$D$5:$D$36,$A39,archivo!$E$5:$E$36,$B39,archivo!$F$5:$F$36,Ejec!$C39,archivo!$G$5:$G$36,Ejec!$D39,archivo!$H$5:$H$36,Ejec!$E39,archivo!$N$5:$N$36,Ejec!$F39)</f>
        <v>1062896637</v>
      </c>
      <c r="O39" s="81">
        <f t="shared" si="1"/>
        <v>3.3956189285029713E-2</v>
      </c>
      <c r="P39" s="80">
        <f t="shared" si="2"/>
        <v>456343489</v>
      </c>
      <c r="Q39" s="80">
        <f>SUMIFS(archivo!$Y$5:$Y$36,archivo!$D$5:$D$36,$A39,archivo!$E$5:$E$36,$B39,archivo!$F$5:$F$36,Ejec!$C39,archivo!$G$5:$G$36,Ejec!$D39,archivo!$H$5:$H$36,Ejec!$E39,archivo!$N$5:$N$36,Ejec!$F39)</f>
        <v>4718351</v>
      </c>
      <c r="R39" s="82">
        <f t="shared" si="3"/>
        <v>1.5073640661938535E-4</v>
      </c>
      <c r="S39" s="80">
        <f>SUMIFS(archivo!$AA$5:$AA$36,archivo!$D$5:$D$36,$A39,archivo!$E$5:$E$36,$B39,archivo!$F$5:$F$36,Ejec!$C39,archivo!$G$5:$G$36,Ejec!$D39,archivo!$H$5:$H$36,Ejec!$E39,archivo!$N$5:$N$36,Ejec!$F39)</f>
        <v>4718351</v>
      </c>
      <c r="T39" s="82">
        <f t="shared" si="4"/>
        <v>1.5073640661938535E-4</v>
      </c>
    </row>
    <row r="40" spans="1:20" ht="21" customHeight="1" thickBot="1">
      <c r="A40" s="67" t="s">
        <v>146</v>
      </c>
      <c r="B40" s="67"/>
      <c r="C40" s="67"/>
      <c r="D40" s="67"/>
      <c r="E40" s="67"/>
      <c r="F40" s="67"/>
      <c r="G40" s="67"/>
      <c r="H40" s="84">
        <f>SUM(H41:H42)</f>
        <v>0</v>
      </c>
      <c r="I40" s="84">
        <f>SUM(I41:I42)</f>
        <v>5000000000</v>
      </c>
      <c r="J40" s="84">
        <f>SUM(J41:J42)</f>
        <v>0</v>
      </c>
      <c r="K40" s="84">
        <f>SUM(K41:K42)</f>
        <v>618945107</v>
      </c>
      <c r="L40" s="85">
        <f t="shared" si="0"/>
        <v>0.1237890214</v>
      </c>
      <c r="M40" s="84">
        <f>SUM(M41:M42)</f>
        <v>4381054893</v>
      </c>
      <c r="N40" s="84">
        <f>SUM(N41:N42)</f>
        <v>409211077</v>
      </c>
      <c r="O40" s="85">
        <f t="shared" si="1"/>
        <v>8.1842215400000001E-2</v>
      </c>
      <c r="P40" s="84">
        <f t="shared" si="2"/>
        <v>209734030</v>
      </c>
      <c r="Q40" s="84">
        <f>SUM(Q41:Q42)</f>
        <v>0</v>
      </c>
      <c r="R40" s="86">
        <f t="shared" si="3"/>
        <v>0</v>
      </c>
      <c r="S40" s="84">
        <f>SUM(S41:S42)</f>
        <v>0</v>
      </c>
      <c r="T40" s="86">
        <f t="shared" si="4"/>
        <v>0</v>
      </c>
    </row>
    <row r="41" spans="1:20" ht="31.5" customHeight="1">
      <c r="A41" s="53" t="s">
        <v>64</v>
      </c>
      <c r="B41" s="54" t="s">
        <v>81</v>
      </c>
      <c r="C41" s="54" t="s">
        <v>66</v>
      </c>
      <c r="D41" s="54" t="s">
        <v>82</v>
      </c>
      <c r="E41" s="54"/>
      <c r="F41" s="54" t="s">
        <v>38</v>
      </c>
      <c r="G41" s="192" t="s">
        <v>83</v>
      </c>
      <c r="H41" s="103">
        <f>SUMIFS(archivo!$U$5:$U$36,archivo!$D$5:$D$36,$A41,archivo!$E$5:$E$36,$B41,archivo!$F$5:$F$36,Ejec!$C41,archivo!$G$5:$G$36,Ejec!$D41,archivo!$H$5:$H$36,Ejec!$E41,archivo!$N$5:$N$36,Ejec!$F41)</f>
        <v>0</v>
      </c>
      <c r="I41" s="103">
        <f>SUMIFS(archivo!$T$5:$T$36,archivo!$D$5:$D$36,$A41,archivo!$E$5:$E$36,$B41,archivo!$F$5:$F$36,Ejec!$C41,archivo!$G$5:$G$36,Ejec!$D41,archivo!$H$5:$H$36,Ejec!$E41,archivo!$N$5:$N$36,Ejec!$F41)</f>
        <v>2500000000</v>
      </c>
      <c r="J41" s="103">
        <f>SUMIFS(archivo!$U$5:$U$36,archivo!$D$5:$D$36,$A41,archivo!$E$5:$E$36,$B41,archivo!$F$5:$F$36,Ejec!$C41,archivo!$G$5:$G$36,Ejec!$D41,archivo!$H$5:$H$36,Ejec!$E41,archivo!$N$5:$N$36,Ejec!$F41)</f>
        <v>0</v>
      </c>
      <c r="K41" s="103">
        <f>SUMIFS(archivo!$V$5:$V$36,archivo!$D$5:$D$36,$A41,archivo!$E$5:$E$36,$B41,archivo!$F$5:$F$36,Ejec!$C41,archivo!$G$5:$G$36,Ejec!$D41,archivo!$H$5:$H$36,Ejec!$E41,archivo!$N$5:$N$36,Ejec!$F41)</f>
        <v>573901256</v>
      </c>
      <c r="L41" s="101">
        <f t="shared" si="0"/>
        <v>0.2295605024</v>
      </c>
      <c r="M41" s="103">
        <f>SUMIFS(archivo!$W$5:$W$36,archivo!$D$5:$D$36,$A41,archivo!$E$5:$E$36,$B41,archivo!$F$5:$F$36,Ejec!$C41,archivo!$G$5:$G$36,Ejec!$D41,archivo!$H$5:$H$36,Ejec!$E41,archivo!$N$5:$N$36,Ejec!$F41)</f>
        <v>1926098744</v>
      </c>
      <c r="N41" s="103">
        <f>SUMIFS(archivo!$X$5:$X$36,archivo!$D$5:$D$36,$A41,archivo!$E$5:$E$36,$B41,archivo!$F$5:$F$36,Ejec!$C41,archivo!$G$5:$G$36,Ejec!$D41,archivo!$H$5:$H$36,Ejec!$E41,archivo!$N$5:$N$36,Ejec!$F41)</f>
        <v>364167226</v>
      </c>
      <c r="O41" s="101">
        <f t="shared" si="1"/>
        <v>0.1456668904</v>
      </c>
      <c r="P41" s="103">
        <f t="shared" si="2"/>
        <v>209734030</v>
      </c>
      <c r="Q41" s="103">
        <f>SUMIFS(archivo!$Y$5:$Y$36,archivo!$D$5:$D$36,$A41,archivo!$E$5:$E$36,$B41,archivo!$F$5:$F$36,Ejec!$C41,archivo!$G$5:$G$36,Ejec!$D41,archivo!$H$5:$H$36,Ejec!$E41,archivo!$N$5:$N$36,Ejec!$F41)</f>
        <v>0</v>
      </c>
      <c r="R41" s="104">
        <f t="shared" si="3"/>
        <v>0</v>
      </c>
      <c r="S41" s="103">
        <f>SUMIFS(archivo!$AA$5:$AA$36,archivo!$D$5:$D$36,$A41,archivo!$E$5:$E$36,$B41,archivo!$F$5:$F$36,Ejec!$C41,archivo!$G$5:$G$36,Ejec!$D41,archivo!$H$5:$H$36,Ejec!$E41,archivo!$N$5:$N$36,Ejec!$F41)</f>
        <v>0</v>
      </c>
      <c r="T41" s="104">
        <f t="shared" si="4"/>
        <v>0</v>
      </c>
    </row>
    <row r="42" spans="1:20" ht="31.5" customHeight="1" thickBot="1">
      <c r="A42" s="59" t="s">
        <v>64</v>
      </c>
      <c r="B42" s="60" t="s">
        <v>81</v>
      </c>
      <c r="C42" s="60" t="s">
        <v>66</v>
      </c>
      <c r="D42" s="60" t="s">
        <v>82</v>
      </c>
      <c r="E42" s="60"/>
      <c r="F42" s="60" t="s">
        <v>50</v>
      </c>
      <c r="G42" s="195"/>
      <c r="H42" s="80">
        <f>SUMIFS(archivo!$U$5:$U$36,archivo!$D$5:$D$36,$A42,archivo!$E$5:$E$36,$B42,archivo!$F$5:$F$36,Ejec!$C42,archivo!$G$5:$G$36,Ejec!$D42,archivo!$H$5:$H$36,Ejec!$E42,archivo!$N$5:$N$36,Ejec!$F42)</f>
        <v>0</v>
      </c>
      <c r="I42" s="80">
        <f>SUMIFS(archivo!$T$5:$T$36,archivo!$D$5:$D$36,$A42,archivo!$E$5:$E$36,$B42,archivo!$F$5:$F$36,Ejec!$C42,archivo!$G$5:$G$36,Ejec!$D42,archivo!$H$5:$H$36,Ejec!$E42,archivo!$N$5:$N$36,Ejec!$F42)</f>
        <v>2500000000</v>
      </c>
      <c r="J42" s="80">
        <f>SUMIFS(archivo!$U$5:$U$36,archivo!$D$5:$D$36,$A42,archivo!$E$5:$E$36,$B42,archivo!$F$5:$F$36,Ejec!$C42,archivo!$G$5:$G$36,Ejec!$D42,archivo!$H$5:$H$36,Ejec!$E42,archivo!$N$5:$N$36,Ejec!$F42)</f>
        <v>0</v>
      </c>
      <c r="K42" s="80">
        <f>SUMIFS(archivo!$V$5:$V$36,archivo!$D$5:$D$36,$A42,archivo!$E$5:$E$36,$B42,archivo!$F$5:$F$36,Ejec!$C42,archivo!$G$5:$G$36,Ejec!$D42,archivo!$H$5:$H$36,Ejec!$E42,archivo!$N$5:$N$36,Ejec!$F42)</f>
        <v>45043851</v>
      </c>
      <c r="L42" s="81">
        <f t="shared" si="0"/>
        <v>1.80175404E-2</v>
      </c>
      <c r="M42" s="80">
        <f>SUMIFS(archivo!$W$5:$W$36,archivo!$D$5:$D$36,$A42,archivo!$E$5:$E$36,$B42,archivo!$F$5:$F$36,Ejec!$C42,archivo!$G$5:$G$36,Ejec!$D42,archivo!$H$5:$H$36,Ejec!$E42,archivo!$N$5:$N$36,Ejec!$F42)</f>
        <v>2454956149</v>
      </c>
      <c r="N42" s="80">
        <f>SUMIFS(archivo!$X$5:$X$36,archivo!$D$5:$D$36,$A42,archivo!$E$5:$E$36,$B42,archivo!$F$5:$F$36,Ejec!$C42,archivo!$G$5:$G$36,Ejec!$D42,archivo!$H$5:$H$36,Ejec!$E42,archivo!$N$5:$N$36,Ejec!$F42)</f>
        <v>45043851</v>
      </c>
      <c r="O42" s="81">
        <f t="shared" si="1"/>
        <v>1.80175404E-2</v>
      </c>
      <c r="P42" s="80">
        <f t="shared" si="2"/>
        <v>0</v>
      </c>
      <c r="Q42" s="80">
        <f>SUMIFS(archivo!$Y$5:$Y$36,archivo!$D$5:$D$36,$A42,archivo!$E$5:$E$36,$B42,archivo!$F$5:$F$36,Ejec!$C42,archivo!$G$5:$G$36,Ejec!$D42,archivo!$H$5:$H$36,Ejec!$E42,archivo!$N$5:$N$36,Ejec!$F42)</f>
        <v>0</v>
      </c>
      <c r="R42" s="82">
        <f t="shared" si="3"/>
        <v>0</v>
      </c>
      <c r="S42" s="80">
        <f>SUMIFS(archivo!$AA$5:$AA$36,archivo!$D$5:$D$36,$A42,archivo!$E$5:$E$36,$B42,archivo!$F$5:$F$36,Ejec!$C42,archivo!$G$5:$G$36,Ejec!$D42,archivo!$H$5:$H$36,Ejec!$E42,archivo!$N$5:$N$36,Ejec!$F42)</f>
        <v>0</v>
      </c>
      <c r="T42" s="82">
        <f t="shared" si="4"/>
        <v>0</v>
      </c>
    </row>
    <row r="43" spans="1:20" ht="20.25" customHeight="1" thickBot="1">
      <c r="A43" s="67" t="s">
        <v>105</v>
      </c>
      <c r="B43" s="67"/>
      <c r="C43" s="67"/>
      <c r="D43" s="67"/>
      <c r="E43" s="67"/>
      <c r="F43" s="67"/>
      <c r="G43" s="67"/>
      <c r="H43" s="84">
        <f>SUM(H44:H48)</f>
        <v>5757000000</v>
      </c>
      <c r="I43" s="84">
        <f>SUM(I44:I48)</f>
        <v>20370000000</v>
      </c>
      <c r="J43" s="84">
        <f>SUM(J44:J48)</f>
        <v>5757000000</v>
      </c>
      <c r="K43" s="84">
        <f>SUM(K44:K48)</f>
        <v>6098656285.3800001</v>
      </c>
      <c r="L43" s="85">
        <f t="shared" si="0"/>
        <v>0.29939402481001476</v>
      </c>
      <c r="M43" s="84">
        <f>SUM(M44:M48)</f>
        <v>8514343714.6199999</v>
      </c>
      <c r="N43" s="84">
        <f>SUM(N44:N48)</f>
        <v>3983647896.3800001</v>
      </c>
      <c r="O43" s="85">
        <f t="shared" si="1"/>
        <v>0.19556445244869908</v>
      </c>
      <c r="P43" s="84">
        <f t="shared" si="2"/>
        <v>2115008389</v>
      </c>
      <c r="Q43" s="84">
        <f>SUM(Q44:Q48)</f>
        <v>6293702</v>
      </c>
      <c r="R43" s="86">
        <f t="shared" si="3"/>
        <v>3.0896917034855181E-4</v>
      </c>
      <c r="S43" s="84">
        <f>SUM(S44:S48)</f>
        <v>6189501</v>
      </c>
      <c r="T43" s="86">
        <f t="shared" si="4"/>
        <v>3.0385375552282771E-4</v>
      </c>
    </row>
    <row r="44" spans="1:20" ht="30.75" customHeight="1">
      <c r="A44" s="53" t="s">
        <v>64</v>
      </c>
      <c r="B44" s="54" t="s">
        <v>85</v>
      </c>
      <c r="C44" s="54" t="s">
        <v>66</v>
      </c>
      <c r="D44" s="54" t="s">
        <v>86</v>
      </c>
      <c r="E44" s="54"/>
      <c r="F44" s="54" t="s">
        <v>38</v>
      </c>
      <c r="G44" s="192" t="s">
        <v>87</v>
      </c>
      <c r="H44" s="103">
        <f>SUMIFS(archivo!$U$5:$U$36,archivo!$D$5:$D$36,$A44,archivo!$E$5:$E$36,$B44,archivo!$F$5:$F$36,Ejec!$C44,archivo!$G$5:$G$36,Ejec!$D44,archivo!$H$5:$H$36,Ejec!$E44,archivo!$N$5:$N$36,Ejec!$F44)</f>
        <v>3630000000</v>
      </c>
      <c r="I44" s="103">
        <f>SUMIFS(archivo!$T$5:$T$36,archivo!$D$5:$D$36,$A44,archivo!$E$5:$E$36,$B44,archivo!$F$5:$F$36,Ejec!$C44,archivo!$G$5:$G$36,Ejec!$D44,archivo!$H$5:$H$36,Ejec!$E44,archivo!$N$5:$N$36,Ejec!$F44)</f>
        <v>7600000000</v>
      </c>
      <c r="J44" s="103">
        <f>SUMIFS(archivo!$U$5:$U$36,archivo!$D$5:$D$36,$A44,archivo!$E$5:$E$36,$B44,archivo!$F$5:$F$36,Ejec!$C44,archivo!$G$5:$G$36,Ejec!$D44,archivo!$H$5:$H$36,Ejec!$E44,archivo!$N$5:$N$36,Ejec!$F44)</f>
        <v>3630000000</v>
      </c>
      <c r="K44" s="103">
        <f>SUMIFS(archivo!$V$5:$V$36,archivo!$D$5:$D$36,$A44,archivo!$E$5:$E$36,$B44,archivo!$F$5:$F$36,Ejec!$C44,archivo!$G$5:$G$36,Ejec!$D44,archivo!$H$5:$H$36,Ejec!$E44,archivo!$N$5:$N$36,Ejec!$F44)</f>
        <v>3526963606.8800001</v>
      </c>
      <c r="L44" s="101">
        <f t="shared" si="0"/>
        <v>0.46407415880000003</v>
      </c>
      <c r="M44" s="103">
        <f>SUMIFS(archivo!$W$5:$W$36,archivo!$D$5:$D$36,$A44,archivo!$E$5:$E$36,$B44,archivo!$F$5:$F$36,Ejec!$C44,archivo!$G$5:$G$36,Ejec!$D44,archivo!$H$5:$H$36,Ejec!$E44,archivo!$N$5:$N$36,Ejec!$F44)</f>
        <v>443036393.12</v>
      </c>
      <c r="N44" s="103">
        <f>SUMIFS(archivo!$X$5:$X$36,archivo!$D$5:$D$36,$A44,archivo!$E$5:$E$36,$B44,archivo!$F$5:$F$36,Ejec!$C44,archivo!$G$5:$G$36,Ejec!$D44,archivo!$H$5:$H$36,Ejec!$E44,archivo!$N$5:$N$36,Ejec!$F44)</f>
        <v>2318108962.8800001</v>
      </c>
      <c r="O44" s="101">
        <f t="shared" si="1"/>
        <v>0.30501433722105264</v>
      </c>
      <c r="P44" s="103">
        <f t="shared" si="2"/>
        <v>1208854644</v>
      </c>
      <c r="Q44" s="103">
        <f>SUMIFS(archivo!$Y$5:$Y$36,archivo!$D$5:$D$36,$A44,archivo!$E$5:$E$36,$B44,archivo!$F$5:$F$36,Ejec!$C44,archivo!$G$5:$G$36,Ejec!$D44,archivo!$H$5:$H$36,Ejec!$E44,archivo!$N$5:$N$36,Ejec!$F44)</f>
        <v>5643137</v>
      </c>
      <c r="R44" s="104">
        <f t="shared" si="3"/>
        <v>7.4251802631578945E-4</v>
      </c>
      <c r="S44" s="103">
        <f>SUMIFS(archivo!$AA$5:$AA$36,archivo!$D$5:$D$36,$A44,archivo!$E$5:$E$36,$B44,archivo!$F$5:$F$36,Ejec!$C44,archivo!$G$5:$G$36,Ejec!$D44,archivo!$H$5:$H$36,Ejec!$E44,archivo!$N$5:$N$36,Ejec!$F44)</f>
        <v>5538936</v>
      </c>
      <c r="T44" s="104">
        <f t="shared" si="4"/>
        <v>7.2880736842105261E-4</v>
      </c>
    </row>
    <row r="45" spans="1:20" ht="30.75" customHeight="1">
      <c r="A45" s="56" t="s">
        <v>64</v>
      </c>
      <c r="B45" s="57" t="s">
        <v>85</v>
      </c>
      <c r="C45" s="57" t="s">
        <v>66</v>
      </c>
      <c r="D45" s="57" t="s">
        <v>86</v>
      </c>
      <c r="E45" s="57"/>
      <c r="F45" s="57" t="s">
        <v>50</v>
      </c>
      <c r="G45" s="193"/>
      <c r="H45" s="76">
        <f>SUMIFS(archivo!$U$5:$U$36,archivo!$D$5:$D$36,$A45,archivo!$E$5:$E$36,$B45,archivo!$F$5:$F$36,Ejec!$C45,archivo!$G$5:$G$36,Ejec!$D45,archivo!$H$5:$H$36,Ejec!$E45,archivo!$N$5:$N$36,Ejec!$F45)</f>
        <v>0</v>
      </c>
      <c r="I45" s="76">
        <f>SUMIFS(archivo!$T$5:$T$36,archivo!$D$5:$D$36,$A45,archivo!$E$5:$E$36,$B45,archivo!$F$5:$F$36,Ejec!$C45,archivo!$G$5:$G$36,Ejec!$D45,archivo!$H$5:$H$36,Ejec!$E45,archivo!$N$5:$N$36,Ejec!$F45)</f>
        <v>6000000000</v>
      </c>
      <c r="J45" s="76">
        <f>SUMIFS(archivo!$U$5:$U$36,archivo!$D$5:$D$36,$A45,archivo!$E$5:$E$36,$B45,archivo!$F$5:$F$36,Ejec!$C45,archivo!$G$5:$G$36,Ejec!$D45,archivo!$H$5:$H$36,Ejec!$E45,archivo!$N$5:$N$36,Ejec!$F45)</f>
        <v>0</v>
      </c>
      <c r="K45" s="76">
        <f>SUMIFS(archivo!$V$5:$V$36,archivo!$D$5:$D$36,$A45,archivo!$E$5:$E$36,$B45,archivo!$F$5:$F$36,Ejec!$C45,archivo!$G$5:$G$36,Ejec!$D45,archivo!$H$5:$H$36,Ejec!$E45,archivo!$N$5:$N$36,Ejec!$F45)</f>
        <v>1997340558</v>
      </c>
      <c r="L45" s="77">
        <f t="shared" si="0"/>
        <v>0.332890093</v>
      </c>
      <c r="M45" s="76">
        <f>SUMIFS(archivo!$W$5:$W$36,archivo!$D$5:$D$36,$A45,archivo!$E$5:$E$36,$B45,archivo!$F$5:$F$36,Ejec!$C45,archivo!$G$5:$G$36,Ejec!$D45,archivo!$H$5:$H$36,Ejec!$E45,archivo!$N$5:$N$36,Ejec!$F45)</f>
        <v>4002659442</v>
      </c>
      <c r="N45" s="76">
        <f>SUMIFS(archivo!$X$5:$X$36,archivo!$D$5:$D$36,$A45,archivo!$E$5:$E$36,$B45,archivo!$F$5:$F$36,Ejec!$C45,archivo!$G$5:$G$36,Ejec!$D45,archivo!$H$5:$H$36,Ejec!$E45,archivo!$N$5:$N$36,Ejec!$F45)</f>
        <v>1259483213</v>
      </c>
      <c r="O45" s="77">
        <f t="shared" si="1"/>
        <v>0.20991386883333332</v>
      </c>
      <c r="P45" s="76">
        <f t="shared" si="2"/>
        <v>737857345</v>
      </c>
      <c r="Q45" s="76">
        <f>SUMIFS(archivo!$Y$5:$Y$36,archivo!$D$5:$D$36,$A45,archivo!$E$5:$E$36,$B45,archivo!$F$5:$F$36,Ejec!$C45,archivo!$G$5:$G$36,Ejec!$D45,archivo!$H$5:$H$36,Ejec!$E45,archivo!$N$5:$N$36,Ejec!$F45)</f>
        <v>0</v>
      </c>
      <c r="R45" s="78">
        <f t="shared" si="3"/>
        <v>0</v>
      </c>
      <c r="S45" s="76">
        <f>SUMIFS(archivo!$AA$5:$AA$36,archivo!$D$5:$D$36,$A45,archivo!$E$5:$E$36,$B45,archivo!$F$5:$F$36,Ejec!$C45,archivo!$G$5:$G$36,Ejec!$D45,archivo!$H$5:$H$36,Ejec!$E45,archivo!$N$5:$N$36,Ejec!$F45)</f>
        <v>0</v>
      </c>
      <c r="T45" s="78">
        <f t="shared" si="4"/>
        <v>0</v>
      </c>
    </row>
    <row r="46" spans="1:20" ht="29.25" customHeight="1">
      <c r="A46" s="56" t="s">
        <v>64</v>
      </c>
      <c r="B46" s="57" t="s">
        <v>85</v>
      </c>
      <c r="C46" s="57" t="s">
        <v>66</v>
      </c>
      <c r="D46" s="57" t="s">
        <v>89</v>
      </c>
      <c r="E46" s="57"/>
      <c r="F46" s="57" t="s">
        <v>38</v>
      </c>
      <c r="G46" s="194" t="s">
        <v>90</v>
      </c>
      <c r="H46" s="76">
        <f>SUMIFS(archivo!$U$5:$U$36,archivo!$D$5:$D$36,$A46,archivo!$E$5:$E$36,$B46,archivo!$F$5:$F$36,Ejec!$C46,archivo!$G$5:$G$36,Ejec!$D46,archivo!$H$5:$H$36,Ejec!$E46,archivo!$N$5:$N$36,Ejec!$F46)</f>
        <v>1927000000</v>
      </c>
      <c r="I46" s="76">
        <f>SUMIFS(archivo!$T$5:$T$36,archivo!$D$5:$D$36,$A46,archivo!$E$5:$E$36,$B46,archivo!$F$5:$F$36,Ejec!$C46,archivo!$G$5:$G$36,Ejec!$D46,archivo!$H$5:$H$36,Ejec!$E46,archivo!$N$5:$N$36,Ejec!$F46)</f>
        <v>4600000000</v>
      </c>
      <c r="J46" s="76">
        <f>SUMIFS(archivo!$U$5:$U$36,archivo!$D$5:$D$36,$A46,archivo!$E$5:$E$36,$B46,archivo!$F$5:$F$36,Ejec!$C46,archivo!$G$5:$G$36,Ejec!$D46,archivo!$H$5:$H$36,Ejec!$E46,archivo!$N$5:$N$36,Ejec!$F46)</f>
        <v>1927000000</v>
      </c>
      <c r="K46" s="76">
        <f>SUMIFS(archivo!$V$5:$V$36,archivo!$D$5:$D$36,$A46,archivo!$E$5:$E$36,$B46,archivo!$F$5:$F$36,Ejec!$C46,archivo!$G$5:$G$36,Ejec!$D46,archivo!$H$5:$H$36,Ejec!$E46,archivo!$N$5:$N$36,Ejec!$F46)</f>
        <v>489383277.5</v>
      </c>
      <c r="L46" s="77">
        <f t="shared" si="0"/>
        <v>0.10638766902173913</v>
      </c>
      <c r="M46" s="76">
        <f>SUMIFS(archivo!$W$5:$W$36,archivo!$D$5:$D$36,$A46,archivo!$E$5:$E$36,$B46,archivo!$F$5:$F$36,Ejec!$C46,archivo!$G$5:$G$36,Ejec!$D46,archivo!$H$5:$H$36,Ejec!$E46,archivo!$N$5:$N$36,Ejec!$F46)</f>
        <v>2183616722.5</v>
      </c>
      <c r="N46" s="76">
        <f>SUMIFS(archivo!$X$5:$X$36,archivo!$D$5:$D$36,$A46,archivo!$E$5:$E$36,$B46,archivo!$F$5:$F$36,Ejec!$C46,archivo!$G$5:$G$36,Ejec!$D46,archivo!$H$5:$H$36,Ejec!$E46,archivo!$N$5:$N$36,Ejec!$F46)</f>
        <v>331041641.5</v>
      </c>
      <c r="O46" s="77">
        <f t="shared" si="1"/>
        <v>7.1965574239130428E-2</v>
      </c>
      <c r="P46" s="76">
        <f t="shared" si="2"/>
        <v>158341636</v>
      </c>
      <c r="Q46" s="76">
        <f>SUMIFS(archivo!$Y$5:$Y$36,archivo!$D$5:$D$36,$A46,archivo!$E$5:$E$36,$B46,archivo!$F$5:$F$36,Ejec!$C46,archivo!$G$5:$G$36,Ejec!$D46,archivo!$H$5:$H$36,Ejec!$E46,archivo!$N$5:$N$36,Ejec!$F46)</f>
        <v>650565</v>
      </c>
      <c r="R46" s="78">
        <f t="shared" si="3"/>
        <v>1.4142717391304348E-4</v>
      </c>
      <c r="S46" s="76">
        <f>SUMIFS(archivo!$AA$5:$AA$36,archivo!$D$5:$D$36,$A46,archivo!$E$5:$E$36,$B46,archivo!$F$5:$F$36,Ejec!$C46,archivo!$G$5:$G$36,Ejec!$D46,archivo!$H$5:$H$36,Ejec!$E46,archivo!$N$5:$N$36,Ejec!$F46)</f>
        <v>650565</v>
      </c>
      <c r="T46" s="78">
        <f t="shared" si="4"/>
        <v>1.4142717391304348E-4</v>
      </c>
    </row>
    <row r="47" spans="1:20" ht="29.25" customHeight="1">
      <c r="A47" s="56" t="s">
        <v>64</v>
      </c>
      <c r="B47" s="57" t="s">
        <v>85</v>
      </c>
      <c r="C47" s="57" t="s">
        <v>66</v>
      </c>
      <c r="D47" s="57" t="s">
        <v>89</v>
      </c>
      <c r="E47" s="57"/>
      <c r="F47" s="57" t="s">
        <v>50</v>
      </c>
      <c r="G47" s="193"/>
      <c r="H47" s="76">
        <f>SUMIFS(archivo!$U$5:$U$36,archivo!$D$5:$D$36,$A47,archivo!$E$5:$E$36,$B47,archivo!$F$5:$F$36,Ejec!$C47,archivo!$G$5:$G$36,Ejec!$D47,archivo!$H$5:$H$36,Ejec!$E47,archivo!$N$5:$N$36,Ejec!$F47)</f>
        <v>0</v>
      </c>
      <c r="I47" s="76">
        <f>SUMIFS(archivo!$T$5:$T$36,archivo!$D$5:$D$36,$A47,archivo!$E$5:$E$36,$B47,archivo!$F$5:$F$36,Ejec!$C47,archivo!$G$5:$G$36,Ejec!$D47,archivo!$H$5:$H$36,Ejec!$E47,archivo!$N$5:$N$36,Ejec!$F47)</f>
        <v>800000000</v>
      </c>
      <c r="J47" s="76">
        <f>SUMIFS(archivo!$U$5:$U$36,archivo!$D$5:$D$36,$A47,archivo!$E$5:$E$36,$B47,archivo!$F$5:$F$36,Ejec!$C47,archivo!$G$5:$G$36,Ejec!$D47,archivo!$H$5:$H$36,Ejec!$E47,archivo!$N$5:$N$36,Ejec!$F47)</f>
        <v>0</v>
      </c>
      <c r="K47" s="76">
        <f>SUMIFS(archivo!$V$5:$V$36,archivo!$D$5:$D$36,$A47,archivo!$E$5:$E$36,$B47,archivo!$F$5:$F$36,Ejec!$C47,archivo!$G$5:$G$36,Ejec!$D47,archivo!$H$5:$H$36,Ejec!$E47,archivo!$N$5:$N$36,Ejec!$F47)</f>
        <v>8000000</v>
      </c>
      <c r="L47" s="77">
        <f t="shared" si="0"/>
        <v>0.01</v>
      </c>
      <c r="M47" s="76">
        <f>SUMIFS(archivo!$W$5:$W$36,archivo!$D$5:$D$36,$A47,archivo!$E$5:$E$36,$B47,archivo!$F$5:$F$36,Ejec!$C47,archivo!$G$5:$G$36,Ejec!$D47,archivo!$H$5:$H$36,Ejec!$E47,archivo!$N$5:$N$36,Ejec!$F47)</f>
        <v>792000000</v>
      </c>
      <c r="N47" s="76">
        <f>SUMIFS(archivo!$X$5:$X$36,archivo!$D$5:$D$36,$A47,archivo!$E$5:$E$36,$B47,archivo!$F$5:$F$36,Ejec!$C47,archivo!$G$5:$G$36,Ejec!$D47,archivo!$H$5:$H$36,Ejec!$E47,archivo!$N$5:$N$36,Ejec!$F47)</f>
        <v>0</v>
      </c>
      <c r="O47" s="77">
        <f t="shared" si="1"/>
        <v>0</v>
      </c>
      <c r="P47" s="76">
        <f t="shared" si="2"/>
        <v>8000000</v>
      </c>
      <c r="Q47" s="76">
        <f>SUMIFS(archivo!$Y$5:$Y$36,archivo!$D$5:$D$36,$A47,archivo!$E$5:$E$36,$B47,archivo!$F$5:$F$36,Ejec!$C47,archivo!$G$5:$G$36,Ejec!$D47,archivo!$H$5:$H$36,Ejec!$E47,archivo!$N$5:$N$36,Ejec!$F47)</f>
        <v>0</v>
      </c>
      <c r="R47" s="78">
        <f t="shared" si="3"/>
        <v>0</v>
      </c>
      <c r="S47" s="76">
        <f>SUMIFS(archivo!$AA$5:$AA$36,archivo!$D$5:$D$36,$A47,archivo!$E$5:$E$36,$B47,archivo!$F$5:$F$36,Ejec!$C47,archivo!$G$5:$G$36,Ejec!$D47,archivo!$H$5:$H$36,Ejec!$E47,archivo!$N$5:$N$36,Ejec!$F47)</f>
        <v>0</v>
      </c>
      <c r="T47" s="78">
        <f t="shared" si="4"/>
        <v>0</v>
      </c>
    </row>
    <row r="48" spans="1:20" ht="30.75" thickBot="1">
      <c r="A48" s="59" t="s">
        <v>64</v>
      </c>
      <c r="B48" s="60" t="s">
        <v>85</v>
      </c>
      <c r="C48" s="60" t="s">
        <v>66</v>
      </c>
      <c r="D48" s="60" t="s">
        <v>67</v>
      </c>
      <c r="E48" s="60"/>
      <c r="F48" s="60" t="s">
        <v>38</v>
      </c>
      <c r="G48" s="112" t="s">
        <v>92</v>
      </c>
      <c r="H48" s="80">
        <f>SUMIFS(archivo!$U$5:$U$36,archivo!$D$5:$D$36,$A48,archivo!$E$5:$E$36,$B48,archivo!$F$5:$F$36,Ejec!$C48,archivo!$G$5:$G$36,Ejec!$D48,archivo!$H$5:$H$36,Ejec!$E48,archivo!$N$5:$N$36,Ejec!$F48)</f>
        <v>200000000</v>
      </c>
      <c r="I48" s="80">
        <f>SUMIFS(archivo!$T$5:$T$36,archivo!$D$5:$D$36,$A48,archivo!$E$5:$E$36,$B48,archivo!$F$5:$F$36,Ejec!$C48,archivo!$G$5:$G$36,Ejec!$D48,archivo!$H$5:$H$36,Ejec!$E48,archivo!$N$5:$N$36,Ejec!$F48)</f>
        <v>1370000000</v>
      </c>
      <c r="J48" s="80">
        <f>SUMIFS(archivo!$U$5:$U$36,archivo!$D$5:$D$36,$A48,archivo!$E$5:$E$36,$B48,archivo!$F$5:$F$36,Ejec!$C48,archivo!$G$5:$G$36,Ejec!$D48,archivo!$H$5:$H$36,Ejec!$E48,archivo!$N$5:$N$36,Ejec!$F48)</f>
        <v>200000000</v>
      </c>
      <c r="K48" s="80">
        <f>SUMIFS(archivo!$V$5:$V$36,archivo!$D$5:$D$36,$A48,archivo!$E$5:$E$36,$B48,archivo!$F$5:$F$36,Ejec!$C48,archivo!$G$5:$G$36,Ejec!$D48,archivo!$H$5:$H$36,Ejec!$E48,archivo!$N$5:$N$36,Ejec!$F48)</f>
        <v>76968843</v>
      </c>
      <c r="L48" s="81">
        <f t="shared" si="0"/>
        <v>5.6181637226277371E-2</v>
      </c>
      <c r="M48" s="80">
        <f>SUMIFS(archivo!$W$5:$W$36,archivo!$D$5:$D$36,$A48,archivo!$E$5:$E$36,$B48,archivo!$F$5:$F$36,Ejec!$C48,archivo!$G$5:$G$36,Ejec!$D48,archivo!$H$5:$H$36,Ejec!$E48,archivo!$N$5:$N$36,Ejec!$F48)</f>
        <v>1093031157</v>
      </c>
      <c r="N48" s="80">
        <f>SUMIFS(archivo!$X$5:$X$36,archivo!$D$5:$D$36,$A48,archivo!$E$5:$E$36,$B48,archivo!$F$5:$F$36,Ejec!$C48,archivo!$G$5:$G$36,Ejec!$D48,archivo!$H$5:$H$36,Ejec!$E48,archivo!$N$5:$N$36,Ejec!$F48)</f>
        <v>75014079</v>
      </c>
      <c r="O48" s="81">
        <f t="shared" si="1"/>
        <v>5.4754802189781022E-2</v>
      </c>
      <c r="P48" s="80">
        <f t="shared" si="2"/>
        <v>1954764</v>
      </c>
      <c r="Q48" s="80">
        <f>SUMIFS(archivo!$Y$5:$Y$36,archivo!$D$5:$D$36,$A48,archivo!$E$5:$E$36,$B48,archivo!$F$5:$F$36,Ejec!$C48,archivo!$G$5:$G$36,Ejec!$D48,archivo!$H$5:$H$36,Ejec!$E48,archivo!$N$5:$N$36,Ejec!$F48)</f>
        <v>0</v>
      </c>
      <c r="R48" s="82">
        <f t="shared" si="3"/>
        <v>0</v>
      </c>
      <c r="S48" s="80">
        <f>SUMIFS(archivo!$AA$5:$AA$36,archivo!$D$5:$D$36,$A48,archivo!$E$5:$E$36,$B48,archivo!$F$5:$F$36,Ejec!$C48,archivo!$G$5:$G$36,Ejec!$D48,archivo!$H$5:$H$36,Ejec!$E48,archivo!$N$5:$N$36,Ejec!$F48)</f>
        <v>0</v>
      </c>
      <c r="T48" s="82">
        <f t="shared" si="4"/>
        <v>0</v>
      </c>
    </row>
    <row r="49" spans="1:20" ht="19.5" customHeight="1" thickBot="1">
      <c r="A49" s="67" t="s">
        <v>147</v>
      </c>
      <c r="B49" s="67"/>
      <c r="C49" s="67"/>
      <c r="D49" s="67"/>
      <c r="E49" s="67"/>
      <c r="F49" s="67"/>
      <c r="G49" s="48"/>
      <c r="H49" s="84">
        <f>SUM(H50:H51)</f>
        <v>0</v>
      </c>
      <c r="I49" s="84">
        <f>SUM(I50:I51)</f>
        <v>1520000000</v>
      </c>
      <c r="J49" s="84">
        <f>SUM(J50:J51)</f>
        <v>0</v>
      </c>
      <c r="K49" s="84">
        <f>SUM(K50:K51)</f>
        <v>611298792</v>
      </c>
      <c r="L49" s="85">
        <f t="shared" si="0"/>
        <v>0.40217025789473682</v>
      </c>
      <c r="M49" s="84">
        <f>SUM(M50:M51)</f>
        <v>908701208</v>
      </c>
      <c r="N49" s="84">
        <f>SUM(N50:N51)</f>
        <v>469773818</v>
      </c>
      <c r="O49" s="85">
        <f t="shared" si="1"/>
        <v>0.30906172236842105</v>
      </c>
      <c r="P49" s="84">
        <f t="shared" si="2"/>
        <v>141524974</v>
      </c>
      <c r="Q49" s="84">
        <f>SUM(Q50:Q51)</f>
        <v>3285720</v>
      </c>
      <c r="R49" s="86">
        <f t="shared" si="3"/>
        <v>2.1616578947368419E-3</v>
      </c>
      <c r="S49" s="84">
        <f>SUM(S50:S51)</f>
        <v>3285720</v>
      </c>
      <c r="T49" s="86">
        <f t="shared" si="4"/>
        <v>2.1616578947368419E-3</v>
      </c>
    </row>
    <row r="50" spans="1:20" ht="29.25" customHeight="1">
      <c r="A50" s="53" t="s">
        <v>64</v>
      </c>
      <c r="B50" s="54" t="s">
        <v>85</v>
      </c>
      <c r="C50" s="54" t="s">
        <v>66</v>
      </c>
      <c r="D50" s="54" t="s">
        <v>71</v>
      </c>
      <c r="E50" s="54"/>
      <c r="F50" s="54" t="s">
        <v>38</v>
      </c>
      <c r="G50" s="192" t="s">
        <v>94</v>
      </c>
      <c r="H50" s="103">
        <f>SUMIFS(archivo!$U$5:$U$36,archivo!$D$5:$D$36,$A50,archivo!$E$5:$E$36,$B50,archivo!$F$5:$F$36,Ejec!$C50,archivo!$G$5:$G$36,Ejec!$D50,archivo!$H$5:$H$36,Ejec!$E50,archivo!$N$5:$N$36,Ejec!$F50)</f>
        <v>0</v>
      </c>
      <c r="I50" s="103">
        <f>SUMIFS(archivo!$T$5:$T$36,archivo!$D$5:$D$36,$A50,archivo!$E$5:$E$36,$B50,archivo!$F$5:$F$36,Ejec!$C50,archivo!$G$5:$G$36,Ejec!$D50,archivo!$H$5:$H$36,Ejec!$E50,archivo!$N$5:$N$36,Ejec!$F50)</f>
        <v>820000000</v>
      </c>
      <c r="J50" s="103">
        <f>SUMIFS(archivo!$U$5:$U$36,archivo!$D$5:$D$36,$A50,archivo!$E$5:$E$36,$B50,archivo!$F$5:$F$36,Ejec!$C50,archivo!$G$5:$G$36,Ejec!$D50,archivo!$H$5:$H$36,Ejec!$E50,archivo!$N$5:$N$36,Ejec!$F50)</f>
        <v>0</v>
      </c>
      <c r="K50" s="103">
        <f>SUMIFS(archivo!$V$5:$V$36,archivo!$D$5:$D$36,$A50,archivo!$E$5:$E$36,$B50,archivo!$F$5:$F$36,Ejec!$C50,archivo!$G$5:$G$36,Ejec!$D50,archivo!$H$5:$H$36,Ejec!$E50,archivo!$N$5:$N$36,Ejec!$F50)</f>
        <v>569405461</v>
      </c>
      <c r="L50" s="101">
        <f t="shared" si="0"/>
        <v>0.69439690365853657</v>
      </c>
      <c r="M50" s="103">
        <f>SUMIFS(archivo!$W$5:$W$36,archivo!$D$5:$D$36,$A50,archivo!$E$5:$E$36,$B50,archivo!$F$5:$F$36,Ejec!$C50,archivo!$G$5:$G$36,Ejec!$D50,archivo!$H$5:$H$36,Ejec!$E50,archivo!$N$5:$N$36,Ejec!$F50)</f>
        <v>250594539</v>
      </c>
      <c r="N50" s="103">
        <f>SUMIFS(archivo!$X$5:$X$36,archivo!$D$5:$D$36,$A50,archivo!$E$5:$E$36,$B50,archivo!$F$5:$F$36,Ejec!$C50,archivo!$G$5:$G$36,Ejec!$D50,archivo!$H$5:$H$36,Ejec!$E50,archivo!$N$5:$N$36,Ejec!$F50)</f>
        <v>453889777</v>
      </c>
      <c r="O50" s="101">
        <f t="shared" si="1"/>
        <v>0.55352411829268289</v>
      </c>
      <c r="P50" s="103">
        <f t="shared" si="2"/>
        <v>115515684</v>
      </c>
      <c r="Q50" s="103">
        <f>SUMIFS(archivo!$Y$5:$Y$36,archivo!$D$5:$D$36,$A50,archivo!$E$5:$E$36,$B50,archivo!$F$5:$F$36,Ejec!$C50,archivo!$G$5:$G$36,Ejec!$D50,archivo!$H$5:$H$36,Ejec!$E50,archivo!$N$5:$N$36,Ejec!$F50)</f>
        <v>1095010</v>
      </c>
      <c r="R50" s="104">
        <f t="shared" si="3"/>
        <v>1.3353780487804878E-3</v>
      </c>
      <c r="S50" s="103">
        <f>SUMIFS(archivo!$AA$5:$AA$36,archivo!$D$5:$D$36,$A50,archivo!$E$5:$E$36,$B50,archivo!$F$5:$F$36,Ejec!$C50,archivo!$G$5:$G$36,Ejec!$D50,archivo!$H$5:$H$36,Ejec!$E50,archivo!$N$5:$N$36,Ejec!$F50)</f>
        <v>1095010</v>
      </c>
      <c r="T50" s="104">
        <f t="shared" si="4"/>
        <v>1.3353780487804878E-3</v>
      </c>
    </row>
    <row r="51" spans="1:20" ht="29.25" customHeight="1" thickBot="1">
      <c r="A51" s="59" t="s">
        <v>64</v>
      </c>
      <c r="B51" s="60" t="s">
        <v>85</v>
      </c>
      <c r="C51" s="60" t="s">
        <v>66</v>
      </c>
      <c r="D51" s="60" t="s">
        <v>71</v>
      </c>
      <c r="E51" s="60"/>
      <c r="F51" s="60" t="s">
        <v>50</v>
      </c>
      <c r="G51" s="195"/>
      <c r="H51" s="80">
        <f>SUMIFS(archivo!$U$5:$U$36,archivo!$D$5:$D$36,$A51,archivo!$E$5:$E$36,$B51,archivo!$F$5:$F$36,Ejec!$C51,archivo!$G$5:$G$36,Ejec!$D51,archivo!$H$5:$H$36,Ejec!$E51,archivo!$N$5:$N$36,Ejec!$F51)</f>
        <v>0</v>
      </c>
      <c r="I51" s="80">
        <f>SUMIFS(archivo!$T$5:$T$36,archivo!$D$5:$D$36,$A51,archivo!$E$5:$E$36,$B51,archivo!$F$5:$F$36,Ejec!$C51,archivo!$G$5:$G$36,Ejec!$D51,archivo!$H$5:$H$36,Ejec!$E51,archivo!$N$5:$N$36,Ejec!$F51)</f>
        <v>700000000</v>
      </c>
      <c r="J51" s="80">
        <f>SUMIFS(archivo!$U$5:$U$36,archivo!$D$5:$D$36,$A51,archivo!$E$5:$E$36,$B51,archivo!$F$5:$F$36,Ejec!$C51,archivo!$G$5:$G$36,Ejec!$D51,archivo!$H$5:$H$36,Ejec!$E51,archivo!$N$5:$N$36,Ejec!$F51)</f>
        <v>0</v>
      </c>
      <c r="K51" s="80">
        <f>SUMIFS(archivo!$V$5:$V$36,archivo!$D$5:$D$36,$A51,archivo!$E$5:$E$36,$B51,archivo!$F$5:$F$36,Ejec!$C51,archivo!$G$5:$G$36,Ejec!$D51,archivo!$H$5:$H$36,Ejec!$E51,archivo!$N$5:$N$36,Ejec!$F51)</f>
        <v>41893331</v>
      </c>
      <c r="L51" s="81">
        <f t="shared" si="0"/>
        <v>5.9847615714285714E-2</v>
      </c>
      <c r="M51" s="80">
        <f>SUMIFS(archivo!$W$5:$W$36,archivo!$D$5:$D$36,$A51,archivo!$E$5:$E$36,$B51,archivo!$F$5:$F$36,Ejec!$C51,archivo!$G$5:$G$36,Ejec!$D51,archivo!$H$5:$H$36,Ejec!$E51,archivo!$N$5:$N$36,Ejec!$F51)</f>
        <v>658106669</v>
      </c>
      <c r="N51" s="80">
        <f>SUMIFS(archivo!$X$5:$X$36,archivo!$D$5:$D$36,$A51,archivo!$E$5:$E$36,$B51,archivo!$F$5:$F$36,Ejec!$C51,archivo!$G$5:$G$36,Ejec!$D51,archivo!$H$5:$H$36,Ejec!$E51,archivo!$N$5:$N$36,Ejec!$F51)</f>
        <v>15884041</v>
      </c>
      <c r="O51" s="81">
        <f t="shared" si="1"/>
        <v>2.2691487142857143E-2</v>
      </c>
      <c r="P51" s="80">
        <f t="shared" si="2"/>
        <v>26009290</v>
      </c>
      <c r="Q51" s="80">
        <f>SUMIFS(archivo!$Y$5:$Y$36,archivo!$D$5:$D$36,$A51,archivo!$E$5:$E$36,$B51,archivo!$F$5:$F$36,Ejec!$C51,archivo!$G$5:$G$36,Ejec!$D51,archivo!$H$5:$H$36,Ejec!$E51,archivo!$N$5:$N$36,Ejec!$F51)</f>
        <v>2190710</v>
      </c>
      <c r="R51" s="82">
        <f t="shared" si="3"/>
        <v>3.1295857142857142E-3</v>
      </c>
      <c r="S51" s="80">
        <f>SUMIFS(archivo!$AA$5:$AA$36,archivo!$D$5:$D$36,$A51,archivo!$E$5:$E$36,$B51,archivo!$F$5:$F$36,Ejec!$C51,archivo!$G$5:$G$36,Ejec!$D51,archivo!$H$5:$H$36,Ejec!$E51,archivo!$N$5:$N$36,Ejec!$F51)</f>
        <v>2190710</v>
      </c>
      <c r="T51" s="82">
        <f t="shared" si="4"/>
        <v>3.1295857142857142E-3</v>
      </c>
    </row>
    <row r="52" spans="1:20" ht="5.25" customHeight="1" thickBot="1">
      <c r="A52" s="68"/>
      <c r="B52" s="68"/>
      <c r="C52" s="68"/>
      <c r="D52" s="68"/>
      <c r="E52" s="68"/>
      <c r="F52" s="68"/>
      <c r="G52" s="113"/>
      <c r="H52" s="108"/>
      <c r="I52" s="108"/>
      <c r="J52" s="108"/>
      <c r="K52" s="109"/>
      <c r="L52" s="109"/>
      <c r="M52" s="109"/>
      <c r="N52" s="109"/>
      <c r="O52" s="110"/>
      <c r="P52" s="109"/>
      <c r="Q52" s="109"/>
      <c r="R52" s="109"/>
      <c r="S52" s="109"/>
      <c r="T52" s="109"/>
    </row>
    <row r="53" spans="1:20" ht="23.25" customHeight="1">
      <c r="A53" s="190" t="s">
        <v>150</v>
      </c>
      <c r="B53" s="190"/>
      <c r="C53" s="190"/>
      <c r="D53" s="190"/>
      <c r="E53" s="190"/>
      <c r="F53" s="71">
        <v>10</v>
      </c>
      <c r="G53" s="114" t="s">
        <v>121</v>
      </c>
      <c r="H53" s="72">
        <f>SUMIF($F$6:$F$51,$F53,$I$6:$I$51)</f>
        <v>97974826508</v>
      </c>
      <c r="I53" s="72">
        <f>SUMIF($F$6:$F$51,$F53,$I$6:$I$51)</f>
        <v>97974826508</v>
      </c>
      <c r="J53" s="72">
        <f>SUMIF($F$6:$F$51,$F53,$J$6:$J$51)</f>
        <v>11007000000</v>
      </c>
      <c r="K53" s="72">
        <f>SUMIF($F$6:$F$51,$F53,$K$6:$K$51)</f>
        <v>26346862970.34</v>
      </c>
      <c r="L53" s="73">
        <f t="shared" ref="L53" si="5">IF(OR(K53=0,I53=0),0,(K53/I53))</f>
        <v>0.26891461724802018</v>
      </c>
      <c r="M53" s="72">
        <f>SUMIF($F$6:$F$51,$F53,$M$6:$M$51)</f>
        <v>60620963537.660004</v>
      </c>
      <c r="N53" s="72">
        <f>SUMIF($F$6:$F$51,$F53,$N$6:$N$51)</f>
        <v>19694729029.34</v>
      </c>
      <c r="O53" s="73">
        <f t="shared" ref="O53" si="6">IF(OR(N53=0,I53=0),0,(N53/I53))</f>
        <v>0.20101825878438126</v>
      </c>
      <c r="P53" s="72">
        <f>SUMIF($F$6:$F$51,$F53,$P$6:$P$51)</f>
        <v>6652133940.999999</v>
      </c>
      <c r="Q53" s="72">
        <f>SUMIF($F$6:$F$51,$F53,$Q$6:$Q$51)</f>
        <v>7824159089.4700003</v>
      </c>
      <c r="R53" s="73">
        <f t="shared" ref="R53" si="7">IF(OR(Q53=0,I53=0),0,(Q53/I53))</f>
        <v>7.9858871593216141E-2</v>
      </c>
      <c r="S53" s="72">
        <f>SUMIF($F$6:$F$51,$F53,$S$6:$S$51)</f>
        <v>6905690230.4700003</v>
      </c>
      <c r="T53" s="74">
        <f t="shared" ref="T53" si="8">IF(OR(S53=0,I53=0),0,(S53/I53))</f>
        <v>7.048433231883422E-2</v>
      </c>
    </row>
    <row r="54" spans="1:20" ht="23.25" customHeight="1">
      <c r="A54" s="190"/>
      <c r="B54" s="190"/>
      <c r="C54" s="190"/>
      <c r="D54" s="190"/>
      <c r="E54" s="190"/>
      <c r="F54" s="75">
        <v>11</v>
      </c>
      <c r="G54" s="115" t="s">
        <v>119</v>
      </c>
      <c r="H54" s="76">
        <f>SUMIF($F$6:$F$51,$F54,$I$6:$I$51)</f>
        <v>8000000000</v>
      </c>
      <c r="I54" s="76">
        <f>SUMIF($F$6:$F$51,$F54,$I$6:$I$51)</f>
        <v>8000000000</v>
      </c>
      <c r="J54" s="76">
        <f t="shared" ref="J54:J56" si="9">SUMIF($F$6:$F$51,$F54,$J$6:$J$51)</f>
        <v>4000000000</v>
      </c>
      <c r="K54" s="76">
        <f t="shared" ref="K54:K56" si="10">SUMIF($F$6:$F$51,$F54,$K$6:$K$51)</f>
        <v>996749935</v>
      </c>
      <c r="L54" s="77">
        <f t="shared" ref="L54:L57" si="11">IF(OR(K54=0,I54=0),0,(K54/I54))</f>
        <v>0.124593741875</v>
      </c>
      <c r="M54" s="76">
        <f t="shared" ref="M54:M56" si="12">SUMIF($F$6:$F$51,$F54,$M$6:$M$51)</f>
        <v>3003250065</v>
      </c>
      <c r="N54" s="72">
        <f t="shared" ref="N54:N56" si="13">SUMIF($F$6:$F$51,$F54,$N$6:$N$51)</f>
        <v>504586819</v>
      </c>
      <c r="O54" s="77">
        <f t="shared" ref="O54:O57" si="14">IF(OR(N54=0,I54=0),0,(N54/I54))</f>
        <v>6.3073352375000002E-2</v>
      </c>
      <c r="P54" s="76">
        <f t="shared" ref="P54:P56" si="15">SUMIF($F$6:$F$51,$F54,$P$6:$P$51)</f>
        <v>492163116</v>
      </c>
      <c r="Q54" s="76">
        <f t="shared" ref="Q54:Q56" si="16">SUMIF($F$6:$F$51,$F54,$Q$6:$Q$51)</f>
        <v>12316385</v>
      </c>
      <c r="R54" s="77">
        <f t="shared" ref="R54:R57" si="17">IF(OR(Q54=0,I54=0),0,(Q54/I54))</f>
        <v>1.5395481249999999E-3</v>
      </c>
      <c r="S54" s="76">
        <f t="shared" ref="S54:S56" si="18">SUMIF($F$6:$F$51,$F54,$S$6:$S$51)</f>
        <v>12316385</v>
      </c>
      <c r="T54" s="78">
        <f t="shared" ref="T54:T57" si="19">IF(OR(S54=0,I54=0),0,(S54/I54))</f>
        <v>1.5395481249999999E-3</v>
      </c>
    </row>
    <row r="55" spans="1:20" ht="23.25" customHeight="1">
      <c r="A55" s="190"/>
      <c r="B55" s="190"/>
      <c r="C55" s="190"/>
      <c r="D55" s="190"/>
      <c r="E55" s="190"/>
      <c r="F55" s="75">
        <v>14</v>
      </c>
      <c r="G55" s="115" t="s">
        <v>127</v>
      </c>
      <c r="H55" s="76">
        <f t="shared" ref="H55:I56" si="20">SUMIF($F$6:$F$51,$F55,$I$6:$I$51)</f>
        <v>56125588920</v>
      </c>
      <c r="I55" s="76">
        <f t="shared" si="20"/>
        <v>56125588920</v>
      </c>
      <c r="J55" s="76">
        <f t="shared" si="9"/>
        <v>3630000000</v>
      </c>
      <c r="K55" s="76">
        <f t="shared" si="10"/>
        <v>617533333</v>
      </c>
      <c r="L55" s="77">
        <f t="shared" si="11"/>
        <v>1.100270562648735E-2</v>
      </c>
      <c r="M55" s="76">
        <f t="shared" si="12"/>
        <v>51878055587</v>
      </c>
      <c r="N55" s="72">
        <f t="shared" si="13"/>
        <v>0</v>
      </c>
      <c r="O55" s="77">
        <f t="shared" si="14"/>
        <v>0</v>
      </c>
      <c r="P55" s="76">
        <f t="shared" si="15"/>
        <v>617533333</v>
      </c>
      <c r="Q55" s="76">
        <f t="shared" si="16"/>
        <v>0</v>
      </c>
      <c r="R55" s="77">
        <f t="shared" si="17"/>
        <v>0</v>
      </c>
      <c r="S55" s="76">
        <f t="shared" si="18"/>
        <v>0</v>
      </c>
      <c r="T55" s="78">
        <f t="shared" si="19"/>
        <v>0</v>
      </c>
    </row>
    <row r="56" spans="1:20" ht="23.25" customHeight="1" thickBot="1">
      <c r="A56" s="190"/>
      <c r="B56" s="190"/>
      <c r="C56" s="190"/>
      <c r="D56" s="190"/>
      <c r="E56" s="190"/>
      <c r="F56" s="79">
        <v>20</v>
      </c>
      <c r="G56" s="116" t="s">
        <v>120</v>
      </c>
      <c r="H56" s="80">
        <f t="shared" si="20"/>
        <v>71233000000</v>
      </c>
      <c r="I56" s="80">
        <f t="shared" si="20"/>
        <v>71233000000</v>
      </c>
      <c r="J56" s="80">
        <f t="shared" si="9"/>
        <v>0</v>
      </c>
      <c r="K56" s="80">
        <f t="shared" si="10"/>
        <v>8201864255.5500002</v>
      </c>
      <c r="L56" s="81">
        <f t="shared" si="11"/>
        <v>0.11514135661210394</v>
      </c>
      <c r="M56" s="80">
        <f t="shared" si="12"/>
        <v>63031135744.449997</v>
      </c>
      <c r="N56" s="80">
        <f t="shared" si="13"/>
        <v>5092815176.5500002</v>
      </c>
      <c r="O56" s="81">
        <f t="shared" si="14"/>
        <v>7.1495166236856519E-2</v>
      </c>
      <c r="P56" s="80">
        <f t="shared" si="15"/>
        <v>3109049079</v>
      </c>
      <c r="Q56" s="80">
        <f t="shared" si="16"/>
        <v>359741676.55000001</v>
      </c>
      <c r="R56" s="81">
        <f t="shared" si="17"/>
        <v>5.0502109492791261E-3</v>
      </c>
      <c r="S56" s="80">
        <f t="shared" si="18"/>
        <v>233305133.55000001</v>
      </c>
      <c r="T56" s="82">
        <f t="shared" si="19"/>
        <v>3.2752394753836006E-3</v>
      </c>
    </row>
    <row r="57" spans="1:20" ht="23.25" customHeight="1" thickBot="1">
      <c r="A57" s="191"/>
      <c r="B57" s="191"/>
      <c r="C57" s="191"/>
      <c r="D57" s="191"/>
      <c r="E57" s="191"/>
      <c r="F57" s="88"/>
      <c r="G57" s="89" t="s">
        <v>118</v>
      </c>
      <c r="H57" s="90">
        <f>SUM(H53:H56)</f>
        <v>233333415428</v>
      </c>
      <c r="I57" s="90">
        <f>SUM(I53:I56)</f>
        <v>233333415428</v>
      </c>
      <c r="J57" s="90">
        <f>SUM(J53:J56)</f>
        <v>18637000000</v>
      </c>
      <c r="K57" s="90">
        <f>SUM(K53:K56)</f>
        <v>36163010493.889999</v>
      </c>
      <c r="L57" s="91">
        <f t="shared" si="11"/>
        <v>0.1549842761593179</v>
      </c>
      <c r="M57" s="90">
        <f t="shared" ref="M57:N57" si="21">SUM(M53:M56)</f>
        <v>178533404934.10999</v>
      </c>
      <c r="N57" s="90">
        <f t="shared" si="21"/>
        <v>25292131024.889999</v>
      </c>
      <c r="O57" s="91">
        <f t="shared" si="14"/>
        <v>0.10839480911251832</v>
      </c>
      <c r="P57" s="90">
        <f t="shared" ref="P57:Q57" si="22">SUM(P53:P56)</f>
        <v>10870879469</v>
      </c>
      <c r="Q57" s="90">
        <f t="shared" si="22"/>
        <v>8196217151.0200005</v>
      </c>
      <c r="R57" s="91">
        <f t="shared" si="17"/>
        <v>3.512663257418918E-2</v>
      </c>
      <c r="S57" s="90">
        <f>SUM(S53:S56)</f>
        <v>7151311749.0200005</v>
      </c>
      <c r="T57" s="92">
        <f t="shared" si="19"/>
        <v>3.0648468141189534E-2</v>
      </c>
    </row>
    <row r="58" spans="1:20">
      <c r="I58" s="63"/>
      <c r="J58" s="63"/>
      <c r="K58" s="118"/>
    </row>
    <row r="59" spans="1:20">
      <c r="H59" s="69" t="str">
        <f>IF(H57=archivo!U35,"ok","error")</f>
        <v>error</v>
      </c>
      <c r="I59" s="69" t="str">
        <f>IF(I57=archivo!T35,"ok","error")</f>
        <v>ok</v>
      </c>
      <c r="J59" s="69"/>
      <c r="K59" s="69" t="str">
        <f>IF(K57=archivo!V35,"ok","error")</f>
        <v>ok</v>
      </c>
      <c r="L59" s="69"/>
      <c r="M59" s="69" t="str">
        <f>IF(M57=archivo!W35,"ok","error")</f>
        <v>ok</v>
      </c>
      <c r="N59" s="69" t="str">
        <f>IF(N57=archivo!X35,"ok","error")</f>
        <v>ok</v>
      </c>
      <c r="O59" s="70"/>
      <c r="P59" s="69"/>
      <c r="Q59" s="69" t="str">
        <f>IF(Q57=archivo!Y35,"ok","error")</f>
        <v>ok</v>
      </c>
      <c r="R59" s="69"/>
      <c r="S59" s="69" t="str">
        <f>IF(S57=archivo!AA35,"ok","error")</f>
        <v>ok</v>
      </c>
      <c r="T59" s="69"/>
    </row>
    <row r="63" spans="1:20">
      <c r="I63" s="44" t="s">
        <v>151</v>
      </c>
      <c r="K63" s="118">
        <f>+I57</f>
        <v>233333415428</v>
      </c>
    </row>
    <row r="64" spans="1:20">
      <c r="I64" s="44" t="s">
        <v>152</v>
      </c>
      <c r="K64" s="118">
        <f>+K57</f>
        <v>36163010493.889999</v>
      </c>
      <c r="L64" s="65">
        <f>+K64/K63</f>
        <v>0.1549842761593179</v>
      </c>
      <c r="M64" s="121">
        <f>100%-L64</f>
        <v>0.84501572384068213</v>
      </c>
    </row>
    <row r="65" spans="9:13">
      <c r="I65" s="44" t="s">
        <v>153</v>
      </c>
      <c r="K65" s="118">
        <f>+N57</f>
        <v>25292131024.889999</v>
      </c>
      <c r="L65" s="65">
        <f>+K65/K63</f>
        <v>0.10839480911251832</v>
      </c>
      <c r="M65" s="121">
        <f t="shared" ref="M65:M67" si="23">100%-L65</f>
        <v>0.89160519088748169</v>
      </c>
    </row>
    <row r="66" spans="9:13">
      <c r="I66" s="44" t="s">
        <v>154</v>
      </c>
      <c r="K66" s="118">
        <f>+Q57</f>
        <v>8196217151.0200005</v>
      </c>
      <c r="L66" s="65">
        <f>+K66/K63</f>
        <v>3.512663257418918E-2</v>
      </c>
      <c r="M66" s="121">
        <f t="shared" si="23"/>
        <v>0.96487336742581087</v>
      </c>
    </row>
    <row r="67" spans="9:13">
      <c r="I67" s="44" t="s">
        <v>155</v>
      </c>
      <c r="K67" s="118">
        <f>+S57</f>
        <v>7151311749.0200005</v>
      </c>
      <c r="L67" s="65">
        <f>+K67/K63</f>
        <v>3.0648468141189534E-2</v>
      </c>
      <c r="M67" s="121">
        <f t="shared" si="23"/>
        <v>0.96935153185881051</v>
      </c>
    </row>
    <row r="89" spans="11:12">
      <c r="K89" s="119"/>
      <c r="L89" s="119"/>
    </row>
    <row r="90" spans="11:12">
      <c r="K90" s="119"/>
      <c r="L90" s="119"/>
    </row>
    <row r="91" spans="11:12">
      <c r="K91" s="119"/>
      <c r="L91" s="119"/>
    </row>
    <row r="100" spans="7:21">
      <c r="H100" s="44" t="s">
        <v>157</v>
      </c>
    </row>
    <row r="101" spans="7:21">
      <c r="G101" s="123"/>
      <c r="H101" s="124"/>
      <c r="I101" s="44" t="s">
        <v>157</v>
      </c>
      <c r="J101" s="44" t="s">
        <v>161</v>
      </c>
      <c r="K101" s="44" t="s">
        <v>162</v>
      </c>
      <c r="L101" s="44" t="s">
        <v>214</v>
      </c>
      <c r="M101" s="44" t="s">
        <v>215</v>
      </c>
      <c r="N101" s="44" t="s">
        <v>216</v>
      </c>
      <c r="O101" s="44" t="s">
        <v>217</v>
      </c>
      <c r="P101" s="44" t="s">
        <v>218</v>
      </c>
      <c r="Q101" s="44" t="s">
        <v>219</v>
      </c>
      <c r="R101" s="44" t="s">
        <v>220</v>
      </c>
      <c r="S101" s="44" t="s">
        <v>221</v>
      </c>
      <c r="T101" s="44" t="s">
        <v>222</v>
      </c>
      <c r="U101" s="44" t="s">
        <v>223</v>
      </c>
    </row>
    <row r="102" spans="7:21">
      <c r="G102" s="122" t="s">
        <v>158</v>
      </c>
      <c r="H102" s="125">
        <f>+[1]Ingresos!P50</f>
        <v>0</v>
      </c>
      <c r="I102" s="124">
        <f>+Ingresos!P63</f>
        <v>1006505116</v>
      </c>
      <c r="J102" s="124">
        <f>+Ingresos!P94</f>
        <v>0</v>
      </c>
      <c r="K102" s="124"/>
      <c r="U102" s="176">
        <f>SUM(H102:T102)</f>
        <v>1006505116</v>
      </c>
    </row>
    <row r="103" spans="7:21">
      <c r="G103" s="122" t="s">
        <v>159</v>
      </c>
      <c r="H103" s="125">
        <f>+N74</f>
        <v>0</v>
      </c>
      <c r="I103" s="124">
        <v>2635441906</v>
      </c>
      <c r="J103" s="124">
        <f>+N56</f>
        <v>5092815176.5500002</v>
      </c>
      <c r="K103" s="124"/>
      <c r="U103" s="176">
        <f>SUM(H103:T103)</f>
        <v>7728257082.5500002</v>
      </c>
    </row>
    <row r="104" spans="7:21">
      <c r="G104" s="122" t="s">
        <v>160</v>
      </c>
      <c r="H104" s="126">
        <f>+H102-H103</f>
        <v>0</v>
      </c>
      <c r="I104" s="126">
        <f>+I102-I103</f>
        <v>-1628936790</v>
      </c>
      <c r="J104" s="126">
        <f t="shared" ref="J104:U104" si="24">+J102-J103</f>
        <v>-5092815176.5500002</v>
      </c>
      <c r="K104" s="126">
        <f t="shared" si="24"/>
        <v>0</v>
      </c>
      <c r="L104" s="126">
        <f t="shared" si="24"/>
        <v>0</v>
      </c>
      <c r="M104" s="126">
        <f t="shared" si="24"/>
        <v>0</v>
      </c>
      <c r="N104" s="126">
        <f t="shared" si="24"/>
        <v>0</v>
      </c>
      <c r="O104" s="126">
        <f t="shared" si="24"/>
        <v>0</v>
      </c>
      <c r="P104" s="126">
        <f t="shared" si="24"/>
        <v>0</v>
      </c>
      <c r="Q104" s="126">
        <f t="shared" si="24"/>
        <v>0</v>
      </c>
      <c r="R104" s="126">
        <f t="shared" si="24"/>
        <v>0</v>
      </c>
      <c r="S104" s="126">
        <f t="shared" si="24"/>
        <v>0</v>
      </c>
      <c r="T104" s="126">
        <f t="shared" si="24"/>
        <v>0</v>
      </c>
      <c r="U104" s="126">
        <f t="shared" si="24"/>
        <v>-6721751966.5500002</v>
      </c>
    </row>
  </sheetData>
  <mergeCells count="15">
    <mergeCell ref="G22:G23"/>
    <mergeCell ref="A1:T1"/>
    <mergeCell ref="K2:M2"/>
    <mergeCell ref="A4:E4"/>
    <mergeCell ref="D3:F3"/>
    <mergeCell ref="D2:F2"/>
    <mergeCell ref="A53:E57"/>
    <mergeCell ref="G28:G29"/>
    <mergeCell ref="G30:G31"/>
    <mergeCell ref="G33:G34"/>
    <mergeCell ref="G36:G39"/>
    <mergeCell ref="G41:G42"/>
    <mergeCell ref="G44:G45"/>
    <mergeCell ref="G46:G47"/>
    <mergeCell ref="G50:G51"/>
  </mergeCells>
  <printOptions horizontalCentered="1" verticalCentered="1"/>
  <pageMargins left="0.59055118110236227" right="0.59055118110236227" top="0" bottom="0" header="0.31496062992125984" footer="0.31496062992125984"/>
  <pageSetup scale="37" fitToHeight="2" orientation="landscape" r:id="rId1"/>
  <rowBreaks count="1" manualBreakCount="1">
    <brk id="5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402"/>
  <sheetViews>
    <sheetView topLeftCell="A394" workbookViewId="0">
      <selection activeCell="C418" sqref="C418"/>
    </sheetView>
  </sheetViews>
  <sheetFormatPr baseColWidth="10" defaultRowHeight="12.75"/>
  <cols>
    <col min="1" max="1" width="18.42578125" style="127" customWidth="1"/>
    <col min="2" max="3" width="19.28515625" style="127" bestFit="1" customWidth="1"/>
    <col min="4" max="4" width="17.85546875" style="127" bestFit="1" customWidth="1"/>
    <col min="5" max="5" width="16.42578125" style="127" bestFit="1" customWidth="1"/>
    <col min="6" max="6" width="17.85546875" style="127" bestFit="1" customWidth="1"/>
    <col min="7" max="8" width="16.42578125" style="127" bestFit="1" customWidth="1"/>
    <col min="9" max="9" width="14.140625" style="127" bestFit="1" customWidth="1"/>
    <col min="10" max="10" width="13.140625" style="127" bestFit="1" customWidth="1"/>
    <col min="11" max="11" width="16.42578125" style="127" bestFit="1" customWidth="1"/>
    <col min="12" max="12" width="14.140625" style="127" bestFit="1" customWidth="1"/>
    <col min="13" max="13" width="11.5703125" style="127" bestFit="1" customWidth="1"/>
    <col min="14" max="14" width="19.28515625" style="127" bestFit="1" customWidth="1"/>
    <col min="15" max="15" width="13.7109375" style="127" bestFit="1" customWidth="1"/>
    <col min="16" max="16" width="21.5703125" style="127" bestFit="1" customWidth="1"/>
    <col min="17" max="16384" width="11.42578125" style="127"/>
  </cols>
  <sheetData>
    <row r="2" spans="1:16" ht="13.5" thickBot="1"/>
    <row r="3" spans="1:16" ht="13.5" thickBot="1">
      <c r="A3" s="203" t="s">
        <v>163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5"/>
    </row>
    <row r="4" spans="1:16" ht="13.5" thickBot="1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16">
      <c r="A5" s="128" t="s">
        <v>164</v>
      </c>
      <c r="B5" s="129" t="s">
        <v>165</v>
      </c>
      <c r="C5" s="129" t="s">
        <v>166</v>
      </c>
      <c r="D5" s="129" t="s">
        <v>167</v>
      </c>
      <c r="E5" s="129" t="s">
        <v>96</v>
      </c>
      <c r="F5" s="129" t="s">
        <v>168</v>
      </c>
      <c r="G5" s="129" t="s">
        <v>169</v>
      </c>
      <c r="H5" s="129" t="s">
        <v>170</v>
      </c>
      <c r="I5" s="207" t="s">
        <v>171</v>
      </c>
      <c r="J5" s="207" t="s">
        <v>172</v>
      </c>
      <c r="K5" s="207" t="s">
        <v>173</v>
      </c>
      <c r="L5" s="129" t="s">
        <v>174</v>
      </c>
      <c r="M5" s="207" t="s">
        <v>175</v>
      </c>
      <c r="N5" s="207" t="s">
        <v>176</v>
      </c>
      <c r="O5" s="129" t="s">
        <v>177</v>
      </c>
      <c r="P5" s="209" t="s">
        <v>178</v>
      </c>
    </row>
    <row r="6" spans="1:16" ht="13.5" thickBot="1">
      <c r="A6" s="130" t="s">
        <v>179</v>
      </c>
      <c r="B6" s="131" t="s">
        <v>180</v>
      </c>
      <c r="C6" s="131" t="s">
        <v>181</v>
      </c>
      <c r="D6" s="131" t="s">
        <v>182</v>
      </c>
      <c r="E6" s="131" t="s">
        <v>183</v>
      </c>
      <c r="F6" s="131" t="s">
        <v>184</v>
      </c>
      <c r="G6" s="131" t="s">
        <v>185</v>
      </c>
      <c r="H6" s="131" t="s">
        <v>186</v>
      </c>
      <c r="I6" s="208"/>
      <c r="J6" s="208"/>
      <c r="K6" s="208"/>
      <c r="L6" s="131" t="s">
        <v>187</v>
      </c>
      <c r="M6" s="208"/>
      <c r="N6" s="208"/>
      <c r="O6" s="131" t="s">
        <v>188</v>
      </c>
      <c r="P6" s="210"/>
    </row>
    <row r="7" spans="1:16" ht="13.5" thickTop="1">
      <c r="A7" s="132"/>
      <c r="B7" s="133"/>
      <c r="C7" s="134"/>
      <c r="D7" s="133"/>
      <c r="E7" s="133"/>
      <c r="F7" s="133"/>
      <c r="G7" s="134"/>
      <c r="H7" s="133"/>
      <c r="I7" s="134"/>
      <c r="J7" s="133"/>
      <c r="K7" s="133"/>
      <c r="L7" s="133"/>
      <c r="M7" s="135"/>
      <c r="N7" s="135"/>
      <c r="O7" s="135"/>
      <c r="P7" s="136" t="s">
        <v>189</v>
      </c>
    </row>
    <row r="8" spans="1:16">
      <c r="A8" s="137" t="s">
        <v>190</v>
      </c>
      <c r="B8" s="138">
        <f>+B39+B70+B101+B132+B163+B194+B225+B256+B287+B318+B349+B378</f>
        <v>33801690</v>
      </c>
      <c r="C8" s="138">
        <f t="shared" ref="C8:P8" si="0">+C39+C70+C101+C132+C163+C194+C225+C256+C287+C318+C349+C378</f>
        <v>137415</v>
      </c>
      <c r="D8" s="138">
        <f t="shared" si="0"/>
        <v>0</v>
      </c>
      <c r="E8" s="139">
        <f t="shared" si="0"/>
        <v>8952094</v>
      </c>
      <c r="F8" s="139">
        <f t="shared" si="0"/>
        <v>10877609</v>
      </c>
      <c r="G8" s="140">
        <f t="shared" si="0"/>
        <v>1583287</v>
      </c>
      <c r="H8" s="139">
        <f t="shared" si="0"/>
        <v>704580</v>
      </c>
      <c r="I8" s="139">
        <f t="shared" si="0"/>
        <v>168530</v>
      </c>
      <c r="J8" s="139">
        <f t="shared" si="0"/>
        <v>0</v>
      </c>
      <c r="K8" s="139">
        <f t="shared" si="0"/>
        <v>2196400</v>
      </c>
      <c r="L8" s="139">
        <f t="shared" si="0"/>
        <v>144193</v>
      </c>
      <c r="M8" s="141">
        <f t="shared" si="0"/>
        <v>0</v>
      </c>
      <c r="N8" s="141">
        <f t="shared" si="0"/>
        <v>470805100</v>
      </c>
      <c r="O8" s="142">
        <f t="shared" si="0"/>
        <v>0</v>
      </c>
      <c r="P8" s="143">
        <f t="shared" si="0"/>
        <v>529370898</v>
      </c>
    </row>
    <row r="9" spans="1:16">
      <c r="A9" s="137" t="s">
        <v>191</v>
      </c>
      <c r="B9" s="138">
        <f t="shared" ref="B9:P30" si="1">+B40+B71+B102+B133+B164+B195+B226+B257+B288+B319+B350+B379</f>
        <v>2670664</v>
      </c>
      <c r="C9" s="138">
        <f t="shared" si="1"/>
        <v>443757</v>
      </c>
      <c r="D9" s="138">
        <f t="shared" si="1"/>
        <v>0</v>
      </c>
      <c r="E9" s="139">
        <f t="shared" si="1"/>
        <v>0</v>
      </c>
      <c r="F9" s="139">
        <f t="shared" si="1"/>
        <v>0</v>
      </c>
      <c r="G9" s="140">
        <f t="shared" si="1"/>
        <v>0</v>
      </c>
      <c r="H9" s="139">
        <f t="shared" si="1"/>
        <v>0</v>
      </c>
      <c r="I9" s="139">
        <f t="shared" si="1"/>
        <v>0</v>
      </c>
      <c r="J9" s="139">
        <f t="shared" si="1"/>
        <v>0</v>
      </c>
      <c r="K9" s="139">
        <f t="shared" si="1"/>
        <v>0</v>
      </c>
      <c r="L9" s="139">
        <f t="shared" si="1"/>
        <v>0</v>
      </c>
      <c r="M9" s="141">
        <f t="shared" si="1"/>
        <v>0</v>
      </c>
      <c r="N9" s="141">
        <f t="shared" si="1"/>
        <v>0</v>
      </c>
      <c r="O9" s="144">
        <f t="shared" si="1"/>
        <v>0</v>
      </c>
      <c r="P9" s="143">
        <f t="shared" si="1"/>
        <v>3114421</v>
      </c>
    </row>
    <row r="10" spans="1:16">
      <c r="A10" s="137" t="s">
        <v>192</v>
      </c>
      <c r="B10" s="138">
        <f t="shared" si="1"/>
        <v>5332613</v>
      </c>
      <c r="C10" s="138">
        <f t="shared" si="1"/>
        <v>3794247</v>
      </c>
      <c r="D10" s="138">
        <f t="shared" si="1"/>
        <v>0</v>
      </c>
      <c r="E10" s="139">
        <f t="shared" si="1"/>
        <v>0</v>
      </c>
      <c r="F10" s="139">
        <f t="shared" si="1"/>
        <v>0</v>
      </c>
      <c r="G10" s="139">
        <f t="shared" si="1"/>
        <v>0</v>
      </c>
      <c r="H10" s="139">
        <f t="shared" si="1"/>
        <v>0</v>
      </c>
      <c r="I10" s="139">
        <f t="shared" si="1"/>
        <v>0</v>
      </c>
      <c r="J10" s="139">
        <f t="shared" si="1"/>
        <v>0</v>
      </c>
      <c r="K10" s="139">
        <f t="shared" si="1"/>
        <v>64000</v>
      </c>
      <c r="L10" s="139">
        <f t="shared" si="1"/>
        <v>0</v>
      </c>
      <c r="M10" s="141">
        <f t="shared" si="1"/>
        <v>0</v>
      </c>
      <c r="N10" s="141">
        <f t="shared" si="1"/>
        <v>0</v>
      </c>
      <c r="O10" s="142">
        <f t="shared" si="1"/>
        <v>0</v>
      </c>
      <c r="P10" s="143">
        <f t="shared" si="1"/>
        <v>9190860</v>
      </c>
    </row>
    <row r="11" spans="1:16">
      <c r="A11" s="137" t="s">
        <v>193</v>
      </c>
      <c r="B11" s="138">
        <f t="shared" si="1"/>
        <v>24393510</v>
      </c>
      <c r="C11" s="138">
        <f t="shared" si="1"/>
        <v>6465118</v>
      </c>
      <c r="D11" s="138">
        <f t="shared" si="1"/>
        <v>13885253</v>
      </c>
      <c r="E11" s="138">
        <f t="shared" si="1"/>
        <v>0</v>
      </c>
      <c r="F11" s="138">
        <f t="shared" si="1"/>
        <v>0</v>
      </c>
      <c r="G11" s="139">
        <f t="shared" si="1"/>
        <v>0</v>
      </c>
      <c r="H11" s="139">
        <f t="shared" si="1"/>
        <v>0</v>
      </c>
      <c r="I11" s="139">
        <f t="shared" si="1"/>
        <v>0</v>
      </c>
      <c r="J11" s="139">
        <f t="shared" si="1"/>
        <v>0</v>
      </c>
      <c r="K11" s="139">
        <f t="shared" si="1"/>
        <v>106389</v>
      </c>
      <c r="L11" s="139">
        <f t="shared" si="1"/>
        <v>0</v>
      </c>
      <c r="M11" s="141">
        <f t="shared" si="1"/>
        <v>0</v>
      </c>
      <c r="N11" s="142">
        <f t="shared" si="1"/>
        <v>639135</v>
      </c>
      <c r="O11" s="142">
        <f t="shared" si="1"/>
        <v>0</v>
      </c>
      <c r="P11" s="143">
        <f t="shared" si="1"/>
        <v>45489405</v>
      </c>
    </row>
    <row r="12" spans="1:16">
      <c r="A12" s="137" t="s">
        <v>194</v>
      </c>
      <c r="B12" s="138">
        <f t="shared" si="1"/>
        <v>7562677</v>
      </c>
      <c r="C12" s="138">
        <f t="shared" si="1"/>
        <v>26418545</v>
      </c>
      <c r="D12" s="138">
        <f t="shared" si="1"/>
        <v>7000000</v>
      </c>
      <c r="E12" s="138">
        <f t="shared" si="1"/>
        <v>54621</v>
      </c>
      <c r="F12" s="138">
        <f t="shared" si="1"/>
        <v>0</v>
      </c>
      <c r="G12" s="138">
        <f t="shared" si="1"/>
        <v>71718</v>
      </c>
      <c r="H12" s="139">
        <f t="shared" si="1"/>
        <v>0</v>
      </c>
      <c r="I12" s="139">
        <f t="shared" si="1"/>
        <v>0</v>
      </c>
      <c r="J12" s="139">
        <f t="shared" si="1"/>
        <v>0</v>
      </c>
      <c r="K12" s="139">
        <f t="shared" si="1"/>
        <v>138200</v>
      </c>
      <c r="L12" s="140">
        <f t="shared" si="1"/>
        <v>13978</v>
      </c>
      <c r="M12" s="141">
        <f t="shared" si="1"/>
        <v>0</v>
      </c>
      <c r="N12" s="139">
        <f t="shared" si="1"/>
        <v>0</v>
      </c>
      <c r="O12" s="142">
        <f t="shared" si="1"/>
        <v>0</v>
      </c>
      <c r="P12" s="143">
        <f t="shared" si="1"/>
        <v>41259739</v>
      </c>
    </row>
    <row r="13" spans="1:16">
      <c r="A13" s="137" t="s">
        <v>195</v>
      </c>
      <c r="B13" s="138">
        <f t="shared" si="1"/>
        <v>3705369</v>
      </c>
      <c r="C13" s="138">
        <f t="shared" si="1"/>
        <v>34730</v>
      </c>
      <c r="D13" s="138">
        <f t="shared" si="1"/>
        <v>0</v>
      </c>
      <c r="E13" s="138">
        <f t="shared" si="1"/>
        <v>0</v>
      </c>
      <c r="F13" s="138">
        <f t="shared" si="1"/>
        <v>0</v>
      </c>
      <c r="G13" s="138">
        <f t="shared" si="1"/>
        <v>0</v>
      </c>
      <c r="H13" s="139">
        <f t="shared" si="1"/>
        <v>0</v>
      </c>
      <c r="I13" s="139">
        <f t="shared" si="1"/>
        <v>0</v>
      </c>
      <c r="J13" s="139">
        <f t="shared" si="1"/>
        <v>0</v>
      </c>
      <c r="K13" s="139">
        <f t="shared" si="1"/>
        <v>0</v>
      </c>
      <c r="L13" s="140">
        <f t="shared" si="1"/>
        <v>0</v>
      </c>
      <c r="M13" s="141">
        <f t="shared" si="1"/>
        <v>0</v>
      </c>
      <c r="N13" s="139">
        <f t="shared" si="1"/>
        <v>0</v>
      </c>
      <c r="O13" s="142">
        <f t="shared" si="1"/>
        <v>0</v>
      </c>
      <c r="P13" s="143">
        <f t="shared" si="1"/>
        <v>3740099</v>
      </c>
    </row>
    <row r="14" spans="1:16">
      <c r="A14" s="137" t="s">
        <v>196</v>
      </c>
      <c r="B14" s="138">
        <f t="shared" si="1"/>
        <v>14510797</v>
      </c>
      <c r="C14" s="138">
        <f t="shared" si="1"/>
        <v>3179915</v>
      </c>
      <c r="D14" s="138">
        <f t="shared" si="1"/>
        <v>0</v>
      </c>
      <c r="E14" s="138">
        <f t="shared" si="1"/>
        <v>0</v>
      </c>
      <c r="F14" s="138">
        <f t="shared" si="1"/>
        <v>0</v>
      </c>
      <c r="G14" s="138">
        <f t="shared" si="1"/>
        <v>0</v>
      </c>
      <c r="H14" s="138">
        <f t="shared" si="1"/>
        <v>0</v>
      </c>
      <c r="I14" s="138">
        <f t="shared" si="1"/>
        <v>0</v>
      </c>
      <c r="J14" s="138">
        <f t="shared" si="1"/>
        <v>0</v>
      </c>
      <c r="K14" s="138">
        <f t="shared" si="1"/>
        <v>0</v>
      </c>
      <c r="L14" s="138">
        <f t="shared" si="1"/>
        <v>0</v>
      </c>
      <c r="M14" s="145">
        <f t="shared" si="1"/>
        <v>0</v>
      </c>
      <c r="N14" s="145">
        <f t="shared" si="1"/>
        <v>0</v>
      </c>
      <c r="O14" s="142">
        <f t="shared" si="1"/>
        <v>0</v>
      </c>
      <c r="P14" s="143">
        <f t="shared" si="1"/>
        <v>17690712</v>
      </c>
    </row>
    <row r="15" spans="1:16">
      <c r="A15" s="137" t="s">
        <v>197</v>
      </c>
      <c r="B15" s="138">
        <f t="shared" si="1"/>
        <v>32254907</v>
      </c>
      <c r="C15" s="138">
        <f t="shared" si="1"/>
        <v>3476612</v>
      </c>
      <c r="D15" s="138">
        <f t="shared" si="1"/>
        <v>0</v>
      </c>
      <c r="E15" s="138">
        <f t="shared" si="1"/>
        <v>0</v>
      </c>
      <c r="F15" s="138">
        <f t="shared" si="1"/>
        <v>230570</v>
      </c>
      <c r="G15" s="138">
        <f t="shared" si="1"/>
        <v>0</v>
      </c>
      <c r="H15" s="138">
        <f t="shared" si="1"/>
        <v>600000</v>
      </c>
      <c r="I15" s="138">
        <f t="shared" si="1"/>
        <v>0</v>
      </c>
      <c r="J15" s="138">
        <f t="shared" si="1"/>
        <v>0</v>
      </c>
      <c r="K15" s="138">
        <f t="shared" si="1"/>
        <v>5100</v>
      </c>
      <c r="L15" s="138">
        <f t="shared" si="1"/>
        <v>0</v>
      </c>
      <c r="M15" s="145">
        <f t="shared" si="1"/>
        <v>0</v>
      </c>
      <c r="N15" s="145">
        <f t="shared" si="1"/>
        <v>0</v>
      </c>
      <c r="O15" s="145">
        <f t="shared" si="1"/>
        <v>0</v>
      </c>
      <c r="P15" s="146">
        <f t="shared" si="1"/>
        <v>36567189</v>
      </c>
    </row>
    <row r="16" spans="1:16">
      <c r="A16" s="137" t="s">
        <v>198</v>
      </c>
      <c r="B16" s="138">
        <f t="shared" si="1"/>
        <v>9969293</v>
      </c>
      <c r="C16" s="138">
        <f t="shared" si="1"/>
        <v>1707647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45">
        <f t="shared" si="1"/>
        <v>0</v>
      </c>
      <c r="N16" s="145">
        <f t="shared" si="1"/>
        <v>0</v>
      </c>
      <c r="O16" s="145">
        <f t="shared" si="1"/>
        <v>0</v>
      </c>
      <c r="P16" s="146">
        <f t="shared" si="1"/>
        <v>11676940</v>
      </c>
    </row>
    <row r="17" spans="1:16">
      <c r="A17" s="137" t="s">
        <v>199</v>
      </c>
      <c r="B17" s="138">
        <f t="shared" si="1"/>
        <v>22189438</v>
      </c>
      <c r="C17" s="138">
        <f t="shared" si="1"/>
        <v>8463872</v>
      </c>
      <c r="D17" s="138">
        <f t="shared" si="1"/>
        <v>0</v>
      </c>
      <c r="E17" s="138">
        <f t="shared" si="1"/>
        <v>0</v>
      </c>
      <c r="F17" s="138">
        <f t="shared" si="1"/>
        <v>0</v>
      </c>
      <c r="G17" s="138">
        <f t="shared" si="1"/>
        <v>0</v>
      </c>
      <c r="H17" s="138">
        <f t="shared" si="1"/>
        <v>0</v>
      </c>
      <c r="I17" s="138">
        <f t="shared" si="1"/>
        <v>0</v>
      </c>
      <c r="J17" s="138">
        <f t="shared" si="1"/>
        <v>0</v>
      </c>
      <c r="K17" s="138">
        <f t="shared" si="1"/>
        <v>0</v>
      </c>
      <c r="L17" s="138">
        <f t="shared" si="1"/>
        <v>0</v>
      </c>
      <c r="M17" s="145">
        <f t="shared" si="1"/>
        <v>0</v>
      </c>
      <c r="N17" s="145">
        <f t="shared" si="1"/>
        <v>0</v>
      </c>
      <c r="O17" s="145">
        <f t="shared" si="1"/>
        <v>0</v>
      </c>
      <c r="P17" s="146">
        <f t="shared" si="1"/>
        <v>30653310</v>
      </c>
    </row>
    <row r="18" spans="1:16">
      <c r="A18" s="137" t="s">
        <v>200</v>
      </c>
      <c r="B18" s="138">
        <f t="shared" si="1"/>
        <v>26121650</v>
      </c>
      <c r="C18" s="138">
        <f t="shared" si="1"/>
        <v>5026962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38">
        <f t="shared" si="1"/>
        <v>82600</v>
      </c>
      <c r="L18" s="138">
        <f t="shared" si="1"/>
        <v>10000</v>
      </c>
      <c r="M18" s="145">
        <f t="shared" si="1"/>
        <v>0</v>
      </c>
      <c r="N18" s="145">
        <f t="shared" si="1"/>
        <v>0</v>
      </c>
      <c r="O18" s="147">
        <f t="shared" si="1"/>
        <v>0</v>
      </c>
      <c r="P18" s="146">
        <f t="shared" si="1"/>
        <v>31241212</v>
      </c>
    </row>
    <row r="19" spans="1:16">
      <c r="A19" s="137" t="s">
        <v>201</v>
      </c>
      <c r="B19" s="138">
        <f t="shared" si="1"/>
        <v>2748938</v>
      </c>
      <c r="C19" s="138">
        <f t="shared" si="1"/>
        <v>1674261</v>
      </c>
      <c r="D19" s="138">
        <f t="shared" si="1"/>
        <v>0</v>
      </c>
      <c r="E19" s="138">
        <f t="shared" si="1"/>
        <v>13655</v>
      </c>
      <c r="F19" s="138">
        <f t="shared" si="1"/>
        <v>0</v>
      </c>
      <c r="G19" s="138">
        <f t="shared" si="1"/>
        <v>0</v>
      </c>
      <c r="H19" s="138">
        <f t="shared" si="1"/>
        <v>0</v>
      </c>
      <c r="I19" s="138">
        <f t="shared" si="1"/>
        <v>0</v>
      </c>
      <c r="J19" s="138">
        <f t="shared" si="1"/>
        <v>0</v>
      </c>
      <c r="K19" s="138">
        <f t="shared" si="1"/>
        <v>15500</v>
      </c>
      <c r="L19" s="138">
        <f t="shared" si="1"/>
        <v>175000</v>
      </c>
      <c r="M19" s="145">
        <f t="shared" si="1"/>
        <v>0</v>
      </c>
      <c r="N19" s="145">
        <f t="shared" si="1"/>
        <v>0</v>
      </c>
      <c r="O19" s="145">
        <f t="shared" si="1"/>
        <v>0</v>
      </c>
      <c r="P19" s="146">
        <f t="shared" si="1"/>
        <v>4627354</v>
      </c>
    </row>
    <row r="20" spans="1:16">
      <c r="A20" s="137" t="s">
        <v>202</v>
      </c>
      <c r="B20" s="138">
        <f t="shared" si="1"/>
        <v>4906934</v>
      </c>
      <c r="C20" s="138">
        <f t="shared" si="1"/>
        <v>1422874</v>
      </c>
      <c r="D20" s="138">
        <f t="shared" si="1"/>
        <v>0</v>
      </c>
      <c r="E20" s="138">
        <f t="shared" si="1"/>
        <v>0</v>
      </c>
      <c r="F20" s="138">
        <f t="shared" si="1"/>
        <v>0</v>
      </c>
      <c r="G20" s="138">
        <f t="shared" si="1"/>
        <v>0</v>
      </c>
      <c r="H20" s="138">
        <f t="shared" si="1"/>
        <v>0</v>
      </c>
      <c r="I20" s="138">
        <f t="shared" si="1"/>
        <v>0</v>
      </c>
      <c r="J20" s="138">
        <f t="shared" si="1"/>
        <v>0</v>
      </c>
      <c r="K20" s="138">
        <f t="shared" si="1"/>
        <v>231500</v>
      </c>
      <c r="L20" s="138">
        <f t="shared" si="1"/>
        <v>0</v>
      </c>
      <c r="M20" s="145">
        <f t="shared" si="1"/>
        <v>0</v>
      </c>
      <c r="N20" s="145">
        <f t="shared" si="1"/>
        <v>0</v>
      </c>
      <c r="O20" s="145">
        <f t="shared" si="1"/>
        <v>0</v>
      </c>
      <c r="P20" s="146">
        <f t="shared" si="1"/>
        <v>6561308</v>
      </c>
    </row>
    <row r="21" spans="1:16">
      <c r="A21" s="137" t="s">
        <v>203</v>
      </c>
      <c r="B21" s="138">
        <f t="shared" si="1"/>
        <v>7039879</v>
      </c>
      <c r="C21" s="138">
        <f t="shared" si="1"/>
        <v>924824</v>
      </c>
      <c r="D21" s="138">
        <f t="shared" si="1"/>
        <v>0</v>
      </c>
      <c r="E21" s="145">
        <f t="shared" si="1"/>
        <v>0</v>
      </c>
      <c r="F21" s="138">
        <f t="shared" si="1"/>
        <v>0</v>
      </c>
      <c r="G21" s="138">
        <f t="shared" si="1"/>
        <v>0</v>
      </c>
      <c r="H21" s="138">
        <f t="shared" si="1"/>
        <v>0</v>
      </c>
      <c r="I21" s="138">
        <f t="shared" si="1"/>
        <v>0</v>
      </c>
      <c r="J21" s="138">
        <f t="shared" si="1"/>
        <v>0</v>
      </c>
      <c r="K21" s="138">
        <f t="shared" si="1"/>
        <v>80900</v>
      </c>
      <c r="L21" s="138">
        <f t="shared" si="1"/>
        <v>0</v>
      </c>
      <c r="M21" s="145">
        <f t="shared" si="1"/>
        <v>0</v>
      </c>
      <c r="N21" s="145">
        <f t="shared" si="1"/>
        <v>0</v>
      </c>
      <c r="O21" s="145">
        <f t="shared" si="1"/>
        <v>0</v>
      </c>
      <c r="P21" s="146">
        <f t="shared" si="1"/>
        <v>8045603</v>
      </c>
    </row>
    <row r="22" spans="1:16">
      <c r="A22" s="137" t="s">
        <v>204</v>
      </c>
      <c r="B22" s="138">
        <f t="shared" si="1"/>
        <v>17287733</v>
      </c>
      <c r="C22" s="138">
        <f t="shared" si="1"/>
        <v>31935737</v>
      </c>
      <c r="D22" s="138">
        <f t="shared" si="1"/>
        <v>0</v>
      </c>
      <c r="E22" s="138">
        <f t="shared" si="1"/>
        <v>0</v>
      </c>
      <c r="F22" s="138">
        <f t="shared" si="1"/>
        <v>0</v>
      </c>
      <c r="G22" s="138">
        <f t="shared" si="1"/>
        <v>0</v>
      </c>
      <c r="H22" s="138">
        <f t="shared" si="1"/>
        <v>0</v>
      </c>
      <c r="I22" s="138">
        <f t="shared" si="1"/>
        <v>0</v>
      </c>
      <c r="J22" s="138">
        <f t="shared" si="1"/>
        <v>0</v>
      </c>
      <c r="K22" s="138">
        <f t="shared" si="1"/>
        <v>0</v>
      </c>
      <c r="L22" s="138">
        <f t="shared" si="1"/>
        <v>0</v>
      </c>
      <c r="M22" s="145">
        <f t="shared" si="1"/>
        <v>0</v>
      </c>
      <c r="N22" s="145">
        <f t="shared" si="1"/>
        <v>0</v>
      </c>
      <c r="O22" s="145">
        <f t="shared" si="1"/>
        <v>0</v>
      </c>
      <c r="P22" s="146">
        <f t="shared" si="1"/>
        <v>49223470</v>
      </c>
    </row>
    <row r="23" spans="1:16">
      <c r="A23" s="137" t="s">
        <v>205</v>
      </c>
      <c r="B23" s="138">
        <f t="shared" si="1"/>
        <v>7628530</v>
      </c>
      <c r="C23" s="138">
        <f t="shared" si="1"/>
        <v>6605550</v>
      </c>
      <c r="D23" s="138">
        <f t="shared" si="1"/>
        <v>0</v>
      </c>
      <c r="E23" s="138">
        <f t="shared" si="1"/>
        <v>0</v>
      </c>
      <c r="F23" s="138">
        <f t="shared" si="1"/>
        <v>0</v>
      </c>
      <c r="G23" s="138">
        <f t="shared" si="1"/>
        <v>0</v>
      </c>
      <c r="H23" s="138">
        <f t="shared" si="1"/>
        <v>0</v>
      </c>
      <c r="I23" s="138">
        <f t="shared" si="1"/>
        <v>0</v>
      </c>
      <c r="J23" s="138">
        <f t="shared" si="1"/>
        <v>0</v>
      </c>
      <c r="K23" s="138">
        <f t="shared" si="1"/>
        <v>36000</v>
      </c>
      <c r="L23" s="138">
        <f t="shared" si="1"/>
        <v>0</v>
      </c>
      <c r="M23" s="145">
        <f t="shared" si="1"/>
        <v>0</v>
      </c>
      <c r="N23" s="145">
        <f t="shared" si="1"/>
        <v>0</v>
      </c>
      <c r="O23" s="145">
        <f t="shared" si="1"/>
        <v>0</v>
      </c>
      <c r="P23" s="146">
        <f t="shared" si="1"/>
        <v>14270080</v>
      </c>
    </row>
    <row r="24" spans="1:16">
      <c r="A24" s="137" t="s">
        <v>206</v>
      </c>
      <c r="B24" s="138">
        <f t="shared" si="1"/>
        <v>7042041</v>
      </c>
      <c r="C24" s="138">
        <f t="shared" si="1"/>
        <v>1747123</v>
      </c>
      <c r="D24" s="138">
        <f t="shared" si="1"/>
        <v>0</v>
      </c>
      <c r="E24" s="138">
        <f t="shared" si="1"/>
        <v>0</v>
      </c>
      <c r="F24" s="138">
        <f t="shared" si="1"/>
        <v>224836</v>
      </c>
      <c r="G24" s="138">
        <f t="shared" si="1"/>
        <v>0</v>
      </c>
      <c r="H24" s="138">
        <f t="shared" si="1"/>
        <v>0</v>
      </c>
      <c r="I24" s="138">
        <f t="shared" si="1"/>
        <v>0</v>
      </c>
      <c r="J24" s="138">
        <f t="shared" si="1"/>
        <v>0</v>
      </c>
      <c r="K24" s="138">
        <f t="shared" si="1"/>
        <v>0</v>
      </c>
      <c r="L24" s="138">
        <f t="shared" si="1"/>
        <v>0</v>
      </c>
      <c r="M24" s="145">
        <f t="shared" si="1"/>
        <v>0</v>
      </c>
      <c r="N24" s="145">
        <f t="shared" si="1"/>
        <v>13588235</v>
      </c>
      <c r="O24" s="147">
        <f t="shared" si="1"/>
        <v>0</v>
      </c>
      <c r="P24" s="146">
        <f t="shared" si="1"/>
        <v>22602235</v>
      </c>
    </row>
    <row r="25" spans="1:16">
      <c r="A25" s="137" t="s">
        <v>207</v>
      </c>
      <c r="B25" s="138">
        <f t="shared" si="1"/>
        <v>11381982</v>
      </c>
      <c r="C25" s="138">
        <f t="shared" si="1"/>
        <v>78604718</v>
      </c>
      <c r="D25" s="138">
        <f t="shared" si="1"/>
        <v>0</v>
      </c>
      <c r="E25" s="138">
        <f t="shared" si="1"/>
        <v>25160</v>
      </c>
      <c r="F25" s="138">
        <f t="shared" si="1"/>
        <v>0</v>
      </c>
      <c r="G25" s="138">
        <f t="shared" si="1"/>
        <v>0</v>
      </c>
      <c r="H25" s="138">
        <f t="shared" si="1"/>
        <v>0</v>
      </c>
      <c r="I25" s="138">
        <f t="shared" si="1"/>
        <v>0</v>
      </c>
      <c r="J25" s="138">
        <f t="shared" si="1"/>
        <v>0</v>
      </c>
      <c r="K25" s="138">
        <f t="shared" si="1"/>
        <v>8400</v>
      </c>
      <c r="L25" s="138">
        <f t="shared" ref="C25:P30" si="2">+L56+L87+L118+L149+L180+L211+L242+L273+L304+L335+L366+L395</f>
        <v>0</v>
      </c>
      <c r="M25" s="145">
        <f t="shared" si="2"/>
        <v>0</v>
      </c>
      <c r="N25" s="145">
        <f t="shared" si="2"/>
        <v>0</v>
      </c>
      <c r="O25" s="145">
        <f t="shared" si="2"/>
        <v>0</v>
      </c>
      <c r="P25" s="146">
        <f t="shared" si="2"/>
        <v>90020260</v>
      </c>
    </row>
    <row r="26" spans="1:16">
      <c r="A26" s="137" t="s">
        <v>208</v>
      </c>
      <c r="B26" s="138">
        <f t="shared" si="1"/>
        <v>5101016</v>
      </c>
      <c r="C26" s="138">
        <f t="shared" si="2"/>
        <v>4237377</v>
      </c>
      <c r="D26" s="138">
        <f t="shared" si="2"/>
        <v>0</v>
      </c>
      <c r="E26" s="138">
        <f t="shared" si="2"/>
        <v>0</v>
      </c>
      <c r="F26" s="138">
        <f t="shared" si="2"/>
        <v>0</v>
      </c>
      <c r="G26" s="138">
        <f t="shared" si="2"/>
        <v>0</v>
      </c>
      <c r="H26" s="138">
        <f t="shared" si="2"/>
        <v>0</v>
      </c>
      <c r="I26" s="138">
        <f t="shared" si="2"/>
        <v>0</v>
      </c>
      <c r="J26" s="138">
        <f t="shared" si="2"/>
        <v>0</v>
      </c>
      <c r="K26" s="138">
        <f t="shared" si="2"/>
        <v>238800</v>
      </c>
      <c r="L26" s="138">
        <f t="shared" si="2"/>
        <v>0</v>
      </c>
      <c r="M26" s="145">
        <f t="shared" si="2"/>
        <v>0</v>
      </c>
      <c r="N26" s="145">
        <f t="shared" si="2"/>
        <v>0</v>
      </c>
      <c r="O26" s="145">
        <f t="shared" si="2"/>
        <v>0</v>
      </c>
      <c r="P26" s="146">
        <f t="shared" si="2"/>
        <v>9577193</v>
      </c>
    </row>
    <row r="27" spans="1:16">
      <c r="A27" s="137" t="s">
        <v>209</v>
      </c>
      <c r="B27" s="138">
        <f t="shared" si="1"/>
        <v>7175828</v>
      </c>
      <c r="C27" s="138">
        <f t="shared" si="2"/>
        <v>877553</v>
      </c>
      <c r="D27" s="138">
        <f t="shared" si="2"/>
        <v>0</v>
      </c>
      <c r="E27" s="138">
        <f t="shared" si="2"/>
        <v>0</v>
      </c>
      <c r="F27" s="138">
        <f t="shared" si="2"/>
        <v>0</v>
      </c>
      <c r="G27" s="138">
        <f t="shared" si="2"/>
        <v>0</v>
      </c>
      <c r="H27" s="138">
        <f t="shared" si="2"/>
        <v>0</v>
      </c>
      <c r="I27" s="138">
        <f t="shared" si="2"/>
        <v>0</v>
      </c>
      <c r="J27" s="138">
        <f t="shared" si="2"/>
        <v>0</v>
      </c>
      <c r="K27" s="138">
        <f t="shared" si="2"/>
        <v>0</v>
      </c>
      <c r="L27" s="138">
        <f t="shared" si="2"/>
        <v>0</v>
      </c>
      <c r="M27" s="145">
        <f t="shared" si="2"/>
        <v>0</v>
      </c>
      <c r="N27" s="145">
        <f t="shared" si="2"/>
        <v>0</v>
      </c>
      <c r="O27" s="145">
        <f t="shared" si="2"/>
        <v>0</v>
      </c>
      <c r="P27" s="146">
        <f t="shared" si="2"/>
        <v>8053381</v>
      </c>
    </row>
    <row r="28" spans="1:16">
      <c r="A28" s="137" t="s">
        <v>210</v>
      </c>
      <c r="B28" s="138">
        <f t="shared" si="1"/>
        <v>5083687</v>
      </c>
      <c r="C28" s="138">
        <f t="shared" si="2"/>
        <v>2616213</v>
      </c>
      <c r="D28" s="138">
        <f t="shared" si="2"/>
        <v>0</v>
      </c>
      <c r="E28" s="138">
        <f t="shared" si="2"/>
        <v>0</v>
      </c>
      <c r="F28" s="138">
        <f t="shared" si="2"/>
        <v>12983</v>
      </c>
      <c r="G28" s="138">
        <f t="shared" si="2"/>
        <v>0</v>
      </c>
      <c r="H28" s="138">
        <f t="shared" si="2"/>
        <v>0</v>
      </c>
      <c r="I28" s="138">
        <f t="shared" si="2"/>
        <v>0</v>
      </c>
      <c r="J28" s="138">
        <f t="shared" si="2"/>
        <v>0</v>
      </c>
      <c r="K28" s="138">
        <f t="shared" si="2"/>
        <v>29100</v>
      </c>
      <c r="L28" s="138">
        <f t="shared" si="2"/>
        <v>0</v>
      </c>
      <c r="M28" s="145">
        <f t="shared" si="2"/>
        <v>0</v>
      </c>
      <c r="N28" s="145">
        <f t="shared" si="2"/>
        <v>0</v>
      </c>
      <c r="O28" s="145">
        <f t="shared" si="2"/>
        <v>0</v>
      </c>
      <c r="P28" s="146">
        <f t="shared" si="2"/>
        <v>7741983</v>
      </c>
    </row>
    <row r="29" spans="1:16">
      <c r="A29" s="137" t="s">
        <v>211</v>
      </c>
      <c r="B29" s="138">
        <f t="shared" si="1"/>
        <v>18462927</v>
      </c>
      <c r="C29" s="138">
        <f t="shared" si="2"/>
        <v>1921690</v>
      </c>
      <c r="D29" s="138">
        <f t="shared" si="2"/>
        <v>0</v>
      </c>
      <c r="E29" s="138">
        <f t="shared" si="2"/>
        <v>0</v>
      </c>
      <c r="F29" s="138">
        <f t="shared" si="2"/>
        <v>749640</v>
      </c>
      <c r="G29" s="138">
        <f t="shared" si="2"/>
        <v>0</v>
      </c>
      <c r="H29" s="138">
        <f t="shared" si="2"/>
        <v>31613</v>
      </c>
      <c r="I29" s="138">
        <f t="shared" si="2"/>
        <v>0</v>
      </c>
      <c r="J29" s="138">
        <f t="shared" si="2"/>
        <v>0</v>
      </c>
      <c r="K29" s="138">
        <f t="shared" si="2"/>
        <v>52800</v>
      </c>
      <c r="L29" s="138">
        <f t="shared" si="2"/>
        <v>50106</v>
      </c>
      <c r="M29" s="145">
        <f t="shared" si="2"/>
        <v>0</v>
      </c>
      <c r="N29" s="145">
        <f t="shared" si="2"/>
        <v>1696747</v>
      </c>
      <c r="O29" s="145">
        <f t="shared" si="2"/>
        <v>0</v>
      </c>
      <c r="P29" s="146">
        <f t="shared" si="2"/>
        <v>22965523</v>
      </c>
    </row>
    <row r="30" spans="1:16">
      <c r="A30" s="137" t="s">
        <v>212</v>
      </c>
      <c r="B30" s="138">
        <f t="shared" si="1"/>
        <v>2778295</v>
      </c>
      <c r="C30" s="138">
        <f t="shared" si="2"/>
        <v>43646</v>
      </c>
      <c r="D30" s="138">
        <f t="shared" si="2"/>
        <v>0</v>
      </c>
      <c r="E30" s="145">
        <f t="shared" si="2"/>
        <v>0</v>
      </c>
      <c r="F30" s="138">
        <f t="shared" si="2"/>
        <v>0</v>
      </c>
      <c r="G30" s="138">
        <f t="shared" si="2"/>
        <v>0</v>
      </c>
      <c r="H30" s="138">
        <f t="shared" si="2"/>
        <v>0</v>
      </c>
      <c r="I30" s="138">
        <f t="shared" si="2"/>
        <v>0</v>
      </c>
      <c r="J30" s="138">
        <f t="shared" si="2"/>
        <v>0</v>
      </c>
      <c r="K30" s="138">
        <f t="shared" si="2"/>
        <v>0</v>
      </c>
      <c r="L30" s="138">
        <f t="shared" si="2"/>
        <v>0</v>
      </c>
      <c r="M30" s="145">
        <f t="shared" si="2"/>
        <v>0</v>
      </c>
      <c r="N30" s="138">
        <f t="shared" si="2"/>
        <v>0</v>
      </c>
      <c r="O30" s="145">
        <f t="shared" si="2"/>
        <v>0</v>
      </c>
      <c r="P30" s="146">
        <f t="shared" si="2"/>
        <v>2821941</v>
      </c>
    </row>
    <row r="31" spans="1:16" ht="13.5" thickBot="1">
      <c r="A31" s="14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45"/>
      <c r="N31" s="145"/>
      <c r="O31" s="145"/>
      <c r="P31" s="146"/>
    </row>
    <row r="32" spans="1:16" ht="14.25" thickTop="1" thickBot="1">
      <c r="A32" s="149" t="s">
        <v>178</v>
      </c>
      <c r="B32" s="150">
        <f>SUM(B8:B31)</f>
        <v>279150398</v>
      </c>
      <c r="C32" s="150">
        <f t="shared" ref="C32:O32" si="3">SUM(C8:C31)</f>
        <v>191760386</v>
      </c>
      <c r="D32" s="150">
        <f t="shared" si="3"/>
        <v>20885253</v>
      </c>
      <c r="E32" s="150">
        <f t="shared" si="3"/>
        <v>9045530</v>
      </c>
      <c r="F32" s="150">
        <f t="shared" si="3"/>
        <v>12095638</v>
      </c>
      <c r="G32" s="150">
        <f t="shared" si="3"/>
        <v>1655005</v>
      </c>
      <c r="H32" s="150">
        <f t="shared" si="3"/>
        <v>1336193</v>
      </c>
      <c r="I32" s="150">
        <f t="shared" si="3"/>
        <v>168530</v>
      </c>
      <c r="J32" s="150">
        <f t="shared" si="3"/>
        <v>0</v>
      </c>
      <c r="K32" s="150">
        <f t="shared" si="3"/>
        <v>3285689</v>
      </c>
      <c r="L32" s="150">
        <f t="shared" si="3"/>
        <v>393277</v>
      </c>
      <c r="M32" s="150">
        <f t="shared" si="3"/>
        <v>0</v>
      </c>
      <c r="N32" s="150">
        <f t="shared" si="3"/>
        <v>486729217</v>
      </c>
      <c r="O32" s="150">
        <f t="shared" si="3"/>
        <v>0</v>
      </c>
      <c r="P32" s="151">
        <f>SUM(B32:O32)</f>
        <v>1006505116</v>
      </c>
    </row>
    <row r="33" spans="1:16" ht="13.5" thickBot="1"/>
    <row r="34" spans="1:16" ht="13.5" thickBot="1">
      <c r="A34" s="211" t="s">
        <v>213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3"/>
    </row>
    <row r="35" spans="1:16" ht="13.5" thickBot="1">
      <c r="A35" s="214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</row>
    <row r="36" spans="1:16">
      <c r="A36" s="152" t="s">
        <v>164</v>
      </c>
      <c r="B36" s="153" t="s">
        <v>165</v>
      </c>
      <c r="C36" s="153" t="s">
        <v>166</v>
      </c>
      <c r="D36" s="153" t="s">
        <v>167</v>
      </c>
      <c r="E36" s="153" t="s">
        <v>96</v>
      </c>
      <c r="F36" s="153" t="s">
        <v>168</v>
      </c>
      <c r="G36" s="153" t="s">
        <v>169</v>
      </c>
      <c r="H36" s="153" t="s">
        <v>170</v>
      </c>
      <c r="I36" s="215" t="s">
        <v>171</v>
      </c>
      <c r="J36" s="215" t="s">
        <v>172</v>
      </c>
      <c r="K36" s="215" t="s">
        <v>173</v>
      </c>
      <c r="L36" s="153" t="s">
        <v>174</v>
      </c>
      <c r="M36" s="215" t="s">
        <v>175</v>
      </c>
      <c r="N36" s="215" t="s">
        <v>176</v>
      </c>
      <c r="O36" s="153" t="s">
        <v>177</v>
      </c>
      <c r="P36" s="217" t="s">
        <v>178</v>
      </c>
    </row>
    <row r="37" spans="1:16" ht="13.5" thickBot="1">
      <c r="A37" s="154" t="s">
        <v>179</v>
      </c>
      <c r="B37" s="155" t="s">
        <v>180</v>
      </c>
      <c r="C37" s="155" t="s">
        <v>181</v>
      </c>
      <c r="D37" s="155" t="s">
        <v>182</v>
      </c>
      <c r="E37" s="155" t="s">
        <v>183</v>
      </c>
      <c r="F37" s="155" t="s">
        <v>184</v>
      </c>
      <c r="G37" s="155" t="s">
        <v>185</v>
      </c>
      <c r="H37" s="155" t="s">
        <v>186</v>
      </c>
      <c r="I37" s="216"/>
      <c r="J37" s="216"/>
      <c r="K37" s="216"/>
      <c r="L37" s="155" t="s">
        <v>187</v>
      </c>
      <c r="M37" s="216"/>
      <c r="N37" s="216"/>
      <c r="O37" s="155" t="s">
        <v>188</v>
      </c>
      <c r="P37" s="218"/>
    </row>
    <row r="38" spans="1:16" ht="13.5" thickTop="1">
      <c r="A38" s="156"/>
      <c r="B38" s="157"/>
      <c r="C38" s="158"/>
      <c r="D38" s="157"/>
      <c r="E38" s="157"/>
      <c r="F38" s="157"/>
      <c r="G38" s="158"/>
      <c r="H38" s="157"/>
      <c r="I38" s="158"/>
      <c r="J38" s="157"/>
      <c r="K38" s="157"/>
      <c r="L38" s="157"/>
      <c r="M38" s="159"/>
      <c r="N38" s="159"/>
      <c r="O38" s="159"/>
      <c r="P38" s="160" t="s">
        <v>189</v>
      </c>
    </row>
    <row r="39" spans="1:16">
      <c r="A39" s="161" t="s">
        <v>190</v>
      </c>
      <c r="B39" s="162">
        <v>33801690</v>
      </c>
      <c r="C39" s="162">
        <v>137415</v>
      </c>
      <c r="D39" s="162"/>
      <c r="E39" s="163">
        <v>8952094</v>
      </c>
      <c r="F39" s="163">
        <v>10877609</v>
      </c>
      <c r="G39" s="164">
        <v>1583287</v>
      </c>
      <c r="H39" s="163">
        <v>704580</v>
      </c>
      <c r="I39" s="163">
        <v>168530</v>
      </c>
      <c r="J39" s="163"/>
      <c r="K39" s="163">
        <v>2196400</v>
      </c>
      <c r="L39" s="163">
        <v>144193</v>
      </c>
      <c r="M39" s="165"/>
      <c r="N39" s="165">
        <v>470805100</v>
      </c>
      <c r="O39" s="166"/>
      <c r="P39" s="167">
        <v>529370898</v>
      </c>
    </row>
    <row r="40" spans="1:16">
      <c r="A40" s="161" t="s">
        <v>191</v>
      </c>
      <c r="B40" s="162">
        <v>2670664</v>
      </c>
      <c r="C40" s="162">
        <v>443757</v>
      </c>
      <c r="D40" s="162"/>
      <c r="E40" s="163"/>
      <c r="F40" s="163"/>
      <c r="G40" s="164"/>
      <c r="H40" s="163"/>
      <c r="I40" s="163"/>
      <c r="J40" s="163"/>
      <c r="K40" s="163"/>
      <c r="L40" s="163"/>
      <c r="M40" s="165"/>
      <c r="N40" s="165"/>
      <c r="O40" s="168"/>
      <c r="P40" s="167">
        <v>3114421</v>
      </c>
    </row>
    <row r="41" spans="1:16">
      <c r="A41" s="161" t="s">
        <v>192</v>
      </c>
      <c r="B41" s="162">
        <v>5332613</v>
      </c>
      <c r="C41" s="162">
        <v>3794247</v>
      </c>
      <c r="D41" s="162"/>
      <c r="E41" s="163"/>
      <c r="F41" s="163"/>
      <c r="G41" s="163"/>
      <c r="H41" s="163"/>
      <c r="I41" s="163"/>
      <c r="J41" s="163"/>
      <c r="K41" s="163">
        <v>64000</v>
      </c>
      <c r="L41" s="163"/>
      <c r="M41" s="165"/>
      <c r="N41" s="165"/>
      <c r="O41" s="166"/>
      <c r="P41" s="167">
        <v>9190860</v>
      </c>
    </row>
    <row r="42" spans="1:16">
      <c r="A42" s="161" t="s">
        <v>193</v>
      </c>
      <c r="B42" s="162">
        <v>24393510</v>
      </c>
      <c r="C42" s="162">
        <v>6465118</v>
      </c>
      <c r="D42" s="162">
        <v>13885253</v>
      </c>
      <c r="E42" s="162"/>
      <c r="F42" s="162"/>
      <c r="G42" s="163"/>
      <c r="H42" s="163"/>
      <c r="I42" s="163"/>
      <c r="J42" s="163"/>
      <c r="K42" s="163">
        <v>106389</v>
      </c>
      <c r="L42" s="163"/>
      <c r="M42" s="165"/>
      <c r="N42" s="166">
        <v>639135</v>
      </c>
      <c r="O42" s="166"/>
      <c r="P42" s="167">
        <v>45489405</v>
      </c>
    </row>
    <row r="43" spans="1:16">
      <c r="A43" s="161" t="s">
        <v>194</v>
      </c>
      <c r="B43" s="162">
        <v>7562677</v>
      </c>
      <c r="C43" s="162">
        <v>26418545</v>
      </c>
      <c r="D43" s="162">
        <v>7000000</v>
      </c>
      <c r="E43" s="162">
        <v>54621</v>
      </c>
      <c r="F43" s="162"/>
      <c r="G43" s="162">
        <v>71718</v>
      </c>
      <c r="H43" s="163"/>
      <c r="I43" s="163"/>
      <c r="J43" s="163"/>
      <c r="K43" s="163">
        <v>138200</v>
      </c>
      <c r="L43" s="164">
        <v>13978</v>
      </c>
      <c r="M43" s="165"/>
      <c r="N43" s="163"/>
      <c r="O43" s="166"/>
      <c r="P43" s="167">
        <v>41259739</v>
      </c>
    </row>
    <row r="44" spans="1:16">
      <c r="A44" s="161" t="s">
        <v>195</v>
      </c>
      <c r="B44" s="162">
        <v>3705369</v>
      </c>
      <c r="C44" s="162">
        <v>34730</v>
      </c>
      <c r="D44" s="162"/>
      <c r="E44" s="162"/>
      <c r="F44" s="162"/>
      <c r="G44" s="162"/>
      <c r="H44" s="163"/>
      <c r="I44" s="163"/>
      <c r="J44" s="163"/>
      <c r="K44" s="163"/>
      <c r="L44" s="164"/>
      <c r="M44" s="165"/>
      <c r="N44" s="163"/>
      <c r="O44" s="166"/>
      <c r="P44" s="167">
        <v>3740099</v>
      </c>
    </row>
    <row r="45" spans="1:16">
      <c r="A45" s="161" t="s">
        <v>196</v>
      </c>
      <c r="B45" s="162">
        <v>14510797</v>
      </c>
      <c r="C45" s="162">
        <v>3179915</v>
      </c>
      <c r="D45" s="162"/>
      <c r="E45" s="162"/>
      <c r="F45" s="162"/>
      <c r="G45" s="162"/>
      <c r="H45" s="162"/>
      <c r="I45" s="162"/>
      <c r="J45" s="162"/>
      <c r="K45" s="162"/>
      <c r="L45" s="162"/>
      <c r="M45" s="169"/>
      <c r="N45" s="169"/>
      <c r="O45" s="166"/>
      <c r="P45" s="167">
        <v>17690712</v>
      </c>
    </row>
    <row r="46" spans="1:16">
      <c r="A46" s="161" t="s">
        <v>197</v>
      </c>
      <c r="B46" s="162">
        <v>32254907</v>
      </c>
      <c r="C46" s="162">
        <v>3476612</v>
      </c>
      <c r="D46" s="162"/>
      <c r="E46" s="162"/>
      <c r="F46" s="162">
        <v>230570</v>
      </c>
      <c r="G46" s="162"/>
      <c r="H46" s="162">
        <v>600000</v>
      </c>
      <c r="I46" s="162"/>
      <c r="J46" s="162"/>
      <c r="K46" s="162">
        <v>5100</v>
      </c>
      <c r="L46" s="162"/>
      <c r="M46" s="169"/>
      <c r="N46" s="169"/>
      <c r="O46" s="169"/>
      <c r="P46" s="170">
        <v>36567189</v>
      </c>
    </row>
    <row r="47" spans="1:16">
      <c r="A47" s="161" t="s">
        <v>198</v>
      </c>
      <c r="B47" s="162">
        <v>9969293</v>
      </c>
      <c r="C47" s="162">
        <v>1707647</v>
      </c>
      <c r="D47" s="162"/>
      <c r="E47" s="162"/>
      <c r="F47" s="162"/>
      <c r="G47" s="162"/>
      <c r="H47" s="162"/>
      <c r="I47" s="162"/>
      <c r="J47" s="162"/>
      <c r="K47" s="162"/>
      <c r="L47" s="162"/>
      <c r="M47" s="169"/>
      <c r="N47" s="169"/>
      <c r="O47" s="169"/>
      <c r="P47" s="170">
        <v>11676940</v>
      </c>
    </row>
    <row r="48" spans="1:16">
      <c r="A48" s="161" t="s">
        <v>199</v>
      </c>
      <c r="B48" s="162">
        <v>22189438</v>
      </c>
      <c r="C48" s="162">
        <v>8463872</v>
      </c>
      <c r="D48" s="162"/>
      <c r="E48" s="162"/>
      <c r="F48" s="162"/>
      <c r="G48" s="162"/>
      <c r="H48" s="162"/>
      <c r="I48" s="162"/>
      <c r="J48" s="162"/>
      <c r="K48" s="162"/>
      <c r="L48" s="162"/>
      <c r="M48" s="169"/>
      <c r="N48" s="169"/>
      <c r="O48" s="169"/>
      <c r="P48" s="170">
        <v>30653310</v>
      </c>
    </row>
    <row r="49" spans="1:16">
      <c r="A49" s="161" t="s">
        <v>200</v>
      </c>
      <c r="B49" s="162">
        <v>26121650</v>
      </c>
      <c r="C49" s="162">
        <v>5026962</v>
      </c>
      <c r="D49" s="162"/>
      <c r="E49" s="162"/>
      <c r="F49" s="162"/>
      <c r="G49" s="162"/>
      <c r="H49" s="162"/>
      <c r="I49" s="162"/>
      <c r="J49" s="162"/>
      <c r="K49" s="162">
        <v>82600</v>
      </c>
      <c r="L49" s="162">
        <v>10000</v>
      </c>
      <c r="M49" s="169"/>
      <c r="N49" s="169"/>
      <c r="O49" s="171"/>
      <c r="P49" s="170">
        <v>31241212</v>
      </c>
    </row>
    <row r="50" spans="1:16">
      <c r="A50" s="161" t="s">
        <v>201</v>
      </c>
      <c r="B50" s="162">
        <v>2748938</v>
      </c>
      <c r="C50" s="162">
        <v>1674261</v>
      </c>
      <c r="D50" s="162"/>
      <c r="E50" s="162">
        <v>13655</v>
      </c>
      <c r="F50" s="162"/>
      <c r="G50" s="162"/>
      <c r="H50" s="162"/>
      <c r="I50" s="162"/>
      <c r="J50" s="162"/>
      <c r="K50" s="162">
        <v>15500</v>
      </c>
      <c r="L50" s="162">
        <v>175000</v>
      </c>
      <c r="M50" s="169"/>
      <c r="N50" s="169"/>
      <c r="O50" s="169"/>
      <c r="P50" s="170">
        <v>4627354</v>
      </c>
    </row>
    <row r="51" spans="1:16">
      <c r="A51" s="161" t="s">
        <v>202</v>
      </c>
      <c r="B51" s="162">
        <v>4906934</v>
      </c>
      <c r="C51" s="162">
        <v>1422874</v>
      </c>
      <c r="D51" s="162"/>
      <c r="E51" s="162"/>
      <c r="F51" s="162"/>
      <c r="G51" s="162"/>
      <c r="H51" s="162"/>
      <c r="I51" s="162"/>
      <c r="J51" s="162"/>
      <c r="K51" s="162">
        <v>231500</v>
      </c>
      <c r="L51" s="162"/>
      <c r="M51" s="169"/>
      <c r="N51" s="169"/>
      <c r="O51" s="169"/>
      <c r="P51" s="170">
        <v>6561308</v>
      </c>
    </row>
    <row r="52" spans="1:16">
      <c r="A52" s="161" t="s">
        <v>203</v>
      </c>
      <c r="B52" s="162">
        <v>7039879</v>
      </c>
      <c r="C52" s="162">
        <v>924824</v>
      </c>
      <c r="D52" s="162"/>
      <c r="E52" s="169"/>
      <c r="F52" s="162"/>
      <c r="G52" s="162"/>
      <c r="H52" s="162"/>
      <c r="I52" s="162"/>
      <c r="J52" s="162"/>
      <c r="K52" s="162">
        <v>80900</v>
      </c>
      <c r="L52" s="162"/>
      <c r="M52" s="169"/>
      <c r="N52" s="169"/>
      <c r="O52" s="169"/>
      <c r="P52" s="170">
        <v>8045603</v>
      </c>
    </row>
    <row r="53" spans="1:16">
      <c r="A53" s="161" t="s">
        <v>204</v>
      </c>
      <c r="B53" s="162">
        <v>17287733</v>
      </c>
      <c r="C53" s="162">
        <v>31935737</v>
      </c>
      <c r="D53" s="162"/>
      <c r="E53" s="162"/>
      <c r="F53" s="162"/>
      <c r="G53" s="162"/>
      <c r="H53" s="162"/>
      <c r="I53" s="162"/>
      <c r="J53" s="162"/>
      <c r="K53" s="162"/>
      <c r="L53" s="162"/>
      <c r="M53" s="169"/>
      <c r="N53" s="169"/>
      <c r="O53" s="169"/>
      <c r="P53" s="170">
        <v>49223470</v>
      </c>
    </row>
    <row r="54" spans="1:16">
      <c r="A54" s="161" t="s">
        <v>205</v>
      </c>
      <c r="B54" s="162">
        <v>7628530</v>
      </c>
      <c r="C54" s="162">
        <v>6605550</v>
      </c>
      <c r="D54" s="162"/>
      <c r="E54" s="162"/>
      <c r="F54" s="162"/>
      <c r="G54" s="162"/>
      <c r="H54" s="162"/>
      <c r="I54" s="162"/>
      <c r="J54" s="162"/>
      <c r="K54" s="162">
        <v>36000</v>
      </c>
      <c r="L54" s="162"/>
      <c r="M54" s="169"/>
      <c r="N54" s="169"/>
      <c r="O54" s="169"/>
      <c r="P54" s="170">
        <v>14270080</v>
      </c>
    </row>
    <row r="55" spans="1:16">
      <c r="A55" s="161" t="s">
        <v>206</v>
      </c>
      <c r="B55" s="162">
        <v>7042041</v>
      </c>
      <c r="C55" s="162">
        <v>1747123</v>
      </c>
      <c r="D55" s="162"/>
      <c r="E55" s="162"/>
      <c r="F55" s="162">
        <v>224836</v>
      </c>
      <c r="G55" s="162"/>
      <c r="H55" s="162"/>
      <c r="I55" s="162"/>
      <c r="J55" s="162"/>
      <c r="K55" s="162"/>
      <c r="L55" s="162"/>
      <c r="M55" s="169"/>
      <c r="N55" s="169">
        <v>13588235</v>
      </c>
      <c r="O55" s="171"/>
      <c r="P55" s="170">
        <v>22602235</v>
      </c>
    </row>
    <row r="56" spans="1:16">
      <c r="A56" s="161" t="s">
        <v>207</v>
      </c>
      <c r="B56" s="162">
        <v>11381982</v>
      </c>
      <c r="C56" s="162">
        <v>78604718</v>
      </c>
      <c r="D56" s="162"/>
      <c r="E56" s="162">
        <v>25160</v>
      </c>
      <c r="F56" s="162"/>
      <c r="G56" s="162"/>
      <c r="H56" s="162"/>
      <c r="I56" s="162"/>
      <c r="J56" s="162"/>
      <c r="K56" s="162">
        <v>8400</v>
      </c>
      <c r="L56" s="162"/>
      <c r="M56" s="169"/>
      <c r="N56" s="169"/>
      <c r="O56" s="169"/>
      <c r="P56" s="170">
        <v>90020260</v>
      </c>
    </row>
    <row r="57" spans="1:16">
      <c r="A57" s="161" t="s">
        <v>208</v>
      </c>
      <c r="B57" s="162">
        <v>5101016</v>
      </c>
      <c r="C57" s="162">
        <v>4237377</v>
      </c>
      <c r="D57" s="162"/>
      <c r="E57" s="162"/>
      <c r="F57" s="162"/>
      <c r="G57" s="162"/>
      <c r="H57" s="162"/>
      <c r="I57" s="162"/>
      <c r="J57" s="162"/>
      <c r="K57" s="162">
        <v>238800</v>
      </c>
      <c r="L57" s="162"/>
      <c r="M57" s="169"/>
      <c r="N57" s="169"/>
      <c r="O57" s="169"/>
      <c r="P57" s="170">
        <v>9577193</v>
      </c>
    </row>
    <row r="58" spans="1:16">
      <c r="A58" s="161" t="s">
        <v>209</v>
      </c>
      <c r="B58" s="162">
        <v>7175828</v>
      </c>
      <c r="C58" s="162">
        <v>877553</v>
      </c>
      <c r="D58" s="162"/>
      <c r="E58" s="162"/>
      <c r="F58" s="162"/>
      <c r="G58" s="162"/>
      <c r="H58" s="162"/>
      <c r="I58" s="162"/>
      <c r="J58" s="162"/>
      <c r="K58" s="162"/>
      <c r="L58" s="162"/>
      <c r="M58" s="169"/>
      <c r="N58" s="169"/>
      <c r="O58" s="169"/>
      <c r="P58" s="170">
        <v>8053381</v>
      </c>
    </row>
    <row r="59" spans="1:16">
      <c r="A59" s="161" t="s">
        <v>210</v>
      </c>
      <c r="B59" s="162">
        <v>5083687</v>
      </c>
      <c r="C59" s="162">
        <v>2616213</v>
      </c>
      <c r="D59" s="162"/>
      <c r="E59" s="162"/>
      <c r="F59" s="162">
        <v>12983</v>
      </c>
      <c r="G59" s="162"/>
      <c r="H59" s="162"/>
      <c r="I59" s="162"/>
      <c r="J59" s="162"/>
      <c r="K59" s="162">
        <v>29100</v>
      </c>
      <c r="L59" s="162"/>
      <c r="M59" s="169"/>
      <c r="N59" s="169"/>
      <c r="O59" s="169"/>
      <c r="P59" s="170">
        <v>7741983</v>
      </c>
    </row>
    <row r="60" spans="1:16">
      <c r="A60" s="161" t="s">
        <v>211</v>
      </c>
      <c r="B60" s="162">
        <v>18462927</v>
      </c>
      <c r="C60" s="162">
        <v>1921690</v>
      </c>
      <c r="D60" s="162"/>
      <c r="E60" s="162"/>
      <c r="F60" s="162">
        <v>749640</v>
      </c>
      <c r="G60" s="162"/>
      <c r="H60" s="162">
        <v>31613</v>
      </c>
      <c r="I60" s="162"/>
      <c r="J60" s="162"/>
      <c r="K60" s="162">
        <v>52800</v>
      </c>
      <c r="L60" s="162">
        <v>50106</v>
      </c>
      <c r="M60" s="169"/>
      <c r="N60" s="169">
        <v>1696747</v>
      </c>
      <c r="O60" s="169"/>
      <c r="P60" s="170">
        <v>22965523</v>
      </c>
    </row>
    <row r="61" spans="1:16">
      <c r="A61" s="161" t="s">
        <v>212</v>
      </c>
      <c r="B61" s="162">
        <v>2778295</v>
      </c>
      <c r="C61" s="162">
        <v>43646</v>
      </c>
      <c r="D61" s="162"/>
      <c r="E61" s="169"/>
      <c r="F61" s="162"/>
      <c r="G61" s="162"/>
      <c r="H61" s="162"/>
      <c r="I61" s="162"/>
      <c r="J61" s="162"/>
      <c r="K61" s="162"/>
      <c r="L61" s="162"/>
      <c r="M61" s="169"/>
      <c r="N61" s="162"/>
      <c r="O61" s="169"/>
      <c r="P61" s="170">
        <v>2821941</v>
      </c>
    </row>
    <row r="62" spans="1:16" ht="13.5" thickBot="1">
      <c r="A62" s="17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9"/>
      <c r="N62" s="169"/>
      <c r="O62" s="169"/>
      <c r="P62" s="170"/>
    </row>
    <row r="63" spans="1:16" ht="14.25" thickTop="1" thickBot="1">
      <c r="A63" s="173" t="s">
        <v>178</v>
      </c>
      <c r="B63" s="174">
        <f>SUM(B39:B62)</f>
        <v>279150398</v>
      </c>
      <c r="C63" s="174">
        <f t="shared" ref="C63:O63" si="4">SUM(C39:C62)</f>
        <v>191760386</v>
      </c>
      <c r="D63" s="174">
        <f t="shared" si="4"/>
        <v>20885253</v>
      </c>
      <c r="E63" s="174">
        <f t="shared" si="4"/>
        <v>9045530</v>
      </c>
      <c r="F63" s="174">
        <f t="shared" si="4"/>
        <v>12095638</v>
      </c>
      <c r="G63" s="174">
        <f t="shared" si="4"/>
        <v>1655005</v>
      </c>
      <c r="H63" s="174">
        <f t="shared" si="4"/>
        <v>1336193</v>
      </c>
      <c r="I63" s="174">
        <f t="shared" si="4"/>
        <v>168530</v>
      </c>
      <c r="J63" s="174">
        <f t="shared" si="4"/>
        <v>0</v>
      </c>
      <c r="K63" s="174">
        <f t="shared" si="4"/>
        <v>3285689</v>
      </c>
      <c r="L63" s="174">
        <f t="shared" si="4"/>
        <v>393277</v>
      </c>
      <c r="M63" s="174">
        <f t="shared" si="4"/>
        <v>0</v>
      </c>
      <c r="N63" s="174">
        <f t="shared" si="4"/>
        <v>486729217</v>
      </c>
      <c r="O63" s="174">
        <f t="shared" si="4"/>
        <v>0</v>
      </c>
      <c r="P63" s="175">
        <f>SUM(B63:O63)</f>
        <v>1006505116</v>
      </c>
    </row>
    <row r="64" spans="1:16" ht="13.5" thickBot="1"/>
    <row r="65" spans="1:16" ht="13.5" thickBot="1">
      <c r="A65" s="211" t="s">
        <v>213</v>
      </c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3"/>
    </row>
    <row r="66" spans="1:16" ht="13.5" thickBot="1">
      <c r="A66" s="214"/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</row>
    <row r="67" spans="1:16">
      <c r="A67" s="152" t="s">
        <v>164</v>
      </c>
      <c r="B67" s="153" t="s">
        <v>165</v>
      </c>
      <c r="C67" s="153" t="s">
        <v>166</v>
      </c>
      <c r="D67" s="153" t="s">
        <v>167</v>
      </c>
      <c r="E67" s="153" t="s">
        <v>96</v>
      </c>
      <c r="F67" s="153" t="s">
        <v>168</v>
      </c>
      <c r="G67" s="153" t="s">
        <v>169</v>
      </c>
      <c r="H67" s="153" t="s">
        <v>170</v>
      </c>
      <c r="I67" s="215" t="s">
        <v>171</v>
      </c>
      <c r="J67" s="215" t="s">
        <v>172</v>
      </c>
      <c r="K67" s="215" t="s">
        <v>173</v>
      </c>
      <c r="L67" s="153" t="s">
        <v>174</v>
      </c>
      <c r="M67" s="215" t="s">
        <v>175</v>
      </c>
      <c r="N67" s="215" t="s">
        <v>176</v>
      </c>
      <c r="O67" s="153" t="s">
        <v>177</v>
      </c>
      <c r="P67" s="217" t="s">
        <v>178</v>
      </c>
    </row>
    <row r="68" spans="1:16" ht="13.5" thickBot="1">
      <c r="A68" s="154" t="s">
        <v>179</v>
      </c>
      <c r="B68" s="155" t="s">
        <v>180</v>
      </c>
      <c r="C68" s="155" t="s">
        <v>181</v>
      </c>
      <c r="D68" s="155" t="s">
        <v>182</v>
      </c>
      <c r="E68" s="155" t="s">
        <v>183</v>
      </c>
      <c r="F68" s="155" t="s">
        <v>184</v>
      </c>
      <c r="G68" s="155" t="s">
        <v>185</v>
      </c>
      <c r="H68" s="155" t="s">
        <v>186</v>
      </c>
      <c r="I68" s="216"/>
      <c r="J68" s="216"/>
      <c r="K68" s="216"/>
      <c r="L68" s="155" t="s">
        <v>187</v>
      </c>
      <c r="M68" s="216"/>
      <c r="N68" s="216"/>
      <c r="O68" s="155" t="s">
        <v>188</v>
      </c>
      <c r="P68" s="218"/>
    </row>
    <row r="69" spans="1:16" ht="13.5" thickTop="1">
      <c r="A69" s="156"/>
      <c r="B69" s="157"/>
      <c r="C69" s="158"/>
      <c r="D69" s="157"/>
      <c r="E69" s="157"/>
      <c r="F69" s="157"/>
      <c r="G69" s="158"/>
      <c r="H69" s="157"/>
      <c r="I69" s="158"/>
      <c r="J69" s="157"/>
      <c r="K69" s="157"/>
      <c r="L69" s="157"/>
      <c r="M69" s="159"/>
      <c r="N69" s="159"/>
      <c r="O69" s="159"/>
      <c r="P69" s="160" t="s">
        <v>189</v>
      </c>
    </row>
    <row r="70" spans="1:16">
      <c r="A70" s="161" t="s">
        <v>190</v>
      </c>
      <c r="B70" s="162"/>
      <c r="C70" s="162"/>
      <c r="D70" s="162"/>
      <c r="E70" s="163"/>
      <c r="F70" s="163"/>
      <c r="G70" s="164"/>
      <c r="H70" s="163"/>
      <c r="I70" s="163"/>
      <c r="J70" s="163"/>
      <c r="K70" s="163"/>
      <c r="L70" s="163"/>
      <c r="M70" s="165"/>
      <c r="N70" s="165"/>
      <c r="O70" s="166"/>
      <c r="P70" s="167">
        <f t="shared" ref="P70:P72" si="5">SUM(B70:O70)</f>
        <v>0</v>
      </c>
    </row>
    <row r="71" spans="1:16">
      <c r="A71" s="161" t="s">
        <v>191</v>
      </c>
      <c r="B71" s="162"/>
      <c r="C71" s="162"/>
      <c r="D71" s="162"/>
      <c r="E71" s="163"/>
      <c r="F71" s="163"/>
      <c r="G71" s="164"/>
      <c r="H71" s="163"/>
      <c r="I71" s="163"/>
      <c r="J71" s="163"/>
      <c r="K71" s="163"/>
      <c r="L71" s="163"/>
      <c r="M71" s="165"/>
      <c r="N71" s="165"/>
      <c r="O71" s="168"/>
      <c r="P71" s="167">
        <f t="shared" si="5"/>
        <v>0</v>
      </c>
    </row>
    <row r="72" spans="1:16">
      <c r="A72" s="161" t="s">
        <v>192</v>
      </c>
      <c r="B72" s="162"/>
      <c r="C72" s="162"/>
      <c r="D72" s="162"/>
      <c r="E72" s="163"/>
      <c r="F72" s="163"/>
      <c r="G72" s="163"/>
      <c r="H72" s="163"/>
      <c r="I72" s="163"/>
      <c r="J72" s="163"/>
      <c r="K72" s="163"/>
      <c r="L72" s="163"/>
      <c r="M72" s="165"/>
      <c r="N72" s="165"/>
      <c r="O72" s="166"/>
      <c r="P72" s="167">
        <f t="shared" si="5"/>
        <v>0</v>
      </c>
    </row>
    <row r="73" spans="1:16">
      <c r="A73" s="161" t="s">
        <v>193</v>
      </c>
      <c r="B73" s="162"/>
      <c r="C73" s="162"/>
      <c r="D73" s="162"/>
      <c r="E73" s="162"/>
      <c r="F73" s="162"/>
      <c r="G73" s="163"/>
      <c r="H73" s="163"/>
      <c r="I73" s="163"/>
      <c r="J73" s="163"/>
      <c r="K73" s="163"/>
      <c r="L73" s="163"/>
      <c r="M73" s="165"/>
      <c r="N73" s="166"/>
      <c r="O73" s="166"/>
      <c r="P73" s="167">
        <f>SUM(B73:O73)</f>
        <v>0</v>
      </c>
    </row>
    <row r="74" spans="1:16">
      <c r="A74" s="161" t="s">
        <v>194</v>
      </c>
      <c r="B74" s="162"/>
      <c r="C74" s="162"/>
      <c r="D74" s="162"/>
      <c r="E74" s="162"/>
      <c r="F74" s="162"/>
      <c r="G74" s="162"/>
      <c r="H74" s="163"/>
      <c r="I74" s="163"/>
      <c r="J74" s="163"/>
      <c r="K74" s="163"/>
      <c r="L74" s="164"/>
      <c r="M74" s="165"/>
      <c r="N74" s="163"/>
      <c r="O74" s="166"/>
      <c r="P74" s="167">
        <f t="shared" ref="P74:P80" si="6">SUM(B74:O74)</f>
        <v>0</v>
      </c>
    </row>
    <row r="75" spans="1:16">
      <c r="A75" s="161" t="s">
        <v>195</v>
      </c>
      <c r="B75" s="162"/>
      <c r="C75" s="162"/>
      <c r="D75" s="162"/>
      <c r="E75" s="162"/>
      <c r="F75" s="162"/>
      <c r="G75" s="162"/>
      <c r="H75" s="163"/>
      <c r="I75" s="163"/>
      <c r="J75" s="163"/>
      <c r="K75" s="163"/>
      <c r="L75" s="164"/>
      <c r="M75" s="165"/>
      <c r="N75" s="163"/>
      <c r="O75" s="166"/>
      <c r="P75" s="167">
        <f t="shared" si="6"/>
        <v>0</v>
      </c>
    </row>
    <row r="76" spans="1:16">
      <c r="A76" s="161" t="s">
        <v>196</v>
      </c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9"/>
      <c r="N76" s="169"/>
      <c r="O76" s="166"/>
      <c r="P76" s="167">
        <f t="shared" si="6"/>
        <v>0</v>
      </c>
    </row>
    <row r="77" spans="1:16">
      <c r="A77" s="161" t="s">
        <v>197</v>
      </c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9"/>
      <c r="N77" s="169"/>
      <c r="O77" s="169"/>
      <c r="P77" s="170">
        <f t="shared" si="6"/>
        <v>0</v>
      </c>
    </row>
    <row r="78" spans="1:16">
      <c r="A78" s="161" t="s">
        <v>198</v>
      </c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9"/>
      <c r="N78" s="169"/>
      <c r="O78" s="169"/>
      <c r="P78" s="170">
        <f t="shared" si="6"/>
        <v>0</v>
      </c>
    </row>
    <row r="79" spans="1:16">
      <c r="A79" s="161" t="s">
        <v>199</v>
      </c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9"/>
      <c r="N79" s="169"/>
      <c r="O79" s="169"/>
      <c r="P79" s="170">
        <f t="shared" si="6"/>
        <v>0</v>
      </c>
    </row>
    <row r="80" spans="1:16">
      <c r="A80" s="161" t="s">
        <v>200</v>
      </c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9"/>
      <c r="N80" s="169"/>
      <c r="O80" s="171"/>
      <c r="P80" s="170">
        <f t="shared" si="6"/>
        <v>0</v>
      </c>
    </row>
    <row r="81" spans="1:16">
      <c r="A81" s="161" t="s">
        <v>201</v>
      </c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9"/>
      <c r="N81" s="169"/>
      <c r="O81" s="169"/>
      <c r="P81" s="170">
        <f>SUM(B81:O81)</f>
        <v>0</v>
      </c>
    </row>
    <row r="82" spans="1:16">
      <c r="A82" s="161" t="s">
        <v>202</v>
      </c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9"/>
      <c r="N82" s="169"/>
      <c r="O82" s="169"/>
      <c r="P82" s="170">
        <f t="shared" ref="P82:P92" si="7">SUM(B82:O82)</f>
        <v>0</v>
      </c>
    </row>
    <row r="83" spans="1:16">
      <c r="A83" s="161" t="s">
        <v>203</v>
      </c>
      <c r="B83" s="162"/>
      <c r="C83" s="162"/>
      <c r="D83" s="162"/>
      <c r="E83" s="169"/>
      <c r="F83" s="162"/>
      <c r="G83" s="162"/>
      <c r="H83" s="162"/>
      <c r="I83" s="162"/>
      <c r="J83" s="162"/>
      <c r="K83" s="162"/>
      <c r="L83" s="162"/>
      <c r="M83" s="169"/>
      <c r="N83" s="169"/>
      <c r="O83" s="169"/>
      <c r="P83" s="170">
        <f t="shared" si="7"/>
        <v>0</v>
      </c>
    </row>
    <row r="84" spans="1:16">
      <c r="A84" s="161" t="s">
        <v>204</v>
      </c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9"/>
      <c r="N84" s="169"/>
      <c r="O84" s="169"/>
      <c r="P84" s="170">
        <f t="shared" si="7"/>
        <v>0</v>
      </c>
    </row>
    <row r="85" spans="1:16">
      <c r="A85" s="161" t="s">
        <v>205</v>
      </c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9"/>
      <c r="N85" s="169"/>
      <c r="O85" s="169"/>
      <c r="P85" s="170">
        <f t="shared" si="7"/>
        <v>0</v>
      </c>
    </row>
    <row r="86" spans="1:16">
      <c r="A86" s="161" t="s">
        <v>206</v>
      </c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9"/>
      <c r="N86" s="169"/>
      <c r="O86" s="171"/>
      <c r="P86" s="170">
        <f t="shared" si="7"/>
        <v>0</v>
      </c>
    </row>
    <row r="87" spans="1:16">
      <c r="A87" s="161" t="s">
        <v>207</v>
      </c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9"/>
      <c r="N87" s="169"/>
      <c r="O87" s="169"/>
      <c r="P87" s="170">
        <f t="shared" si="7"/>
        <v>0</v>
      </c>
    </row>
    <row r="88" spans="1:16">
      <c r="A88" s="161" t="s">
        <v>208</v>
      </c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9"/>
      <c r="N88" s="169"/>
      <c r="O88" s="169"/>
      <c r="P88" s="170">
        <f t="shared" si="7"/>
        <v>0</v>
      </c>
    </row>
    <row r="89" spans="1:16">
      <c r="A89" s="161" t="s">
        <v>209</v>
      </c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9"/>
      <c r="N89" s="169"/>
      <c r="O89" s="169"/>
      <c r="P89" s="170">
        <f t="shared" si="7"/>
        <v>0</v>
      </c>
    </row>
    <row r="90" spans="1:16">
      <c r="A90" s="161" t="s">
        <v>210</v>
      </c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9"/>
      <c r="N90" s="169"/>
      <c r="O90" s="169"/>
      <c r="P90" s="170">
        <f t="shared" si="7"/>
        <v>0</v>
      </c>
    </row>
    <row r="91" spans="1:16">
      <c r="A91" s="161" t="s">
        <v>211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9"/>
      <c r="N91" s="169"/>
      <c r="O91" s="169"/>
      <c r="P91" s="170">
        <f t="shared" si="7"/>
        <v>0</v>
      </c>
    </row>
    <row r="92" spans="1:16">
      <c r="A92" s="161" t="s">
        <v>212</v>
      </c>
      <c r="B92" s="162"/>
      <c r="C92" s="162"/>
      <c r="D92" s="162"/>
      <c r="E92" s="169"/>
      <c r="F92" s="162"/>
      <c r="G92" s="162"/>
      <c r="H92" s="162"/>
      <c r="I92" s="162"/>
      <c r="J92" s="162"/>
      <c r="K92" s="162"/>
      <c r="L92" s="162"/>
      <c r="M92" s="169"/>
      <c r="N92" s="162"/>
      <c r="O92" s="169"/>
      <c r="P92" s="170">
        <f t="shared" si="7"/>
        <v>0</v>
      </c>
    </row>
    <row r="93" spans="1:16" ht="13.5" thickBot="1">
      <c r="A93" s="172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9"/>
      <c r="N93" s="169"/>
      <c r="O93" s="169"/>
      <c r="P93" s="170"/>
    </row>
    <row r="94" spans="1:16" ht="14.25" thickTop="1" thickBot="1">
      <c r="A94" s="173" t="s">
        <v>178</v>
      </c>
      <c r="B94" s="174">
        <f>SUM(B70:B93)</f>
        <v>0</v>
      </c>
      <c r="C94" s="174">
        <f t="shared" ref="C94:O94" si="8">SUM(C70:C93)</f>
        <v>0</v>
      </c>
      <c r="D94" s="174">
        <f t="shared" si="8"/>
        <v>0</v>
      </c>
      <c r="E94" s="174">
        <f t="shared" si="8"/>
        <v>0</v>
      </c>
      <c r="F94" s="174">
        <f t="shared" si="8"/>
        <v>0</v>
      </c>
      <c r="G94" s="174">
        <f t="shared" si="8"/>
        <v>0</v>
      </c>
      <c r="H94" s="174">
        <f t="shared" si="8"/>
        <v>0</v>
      </c>
      <c r="I94" s="174">
        <f t="shared" si="8"/>
        <v>0</v>
      </c>
      <c r="J94" s="174">
        <f t="shared" si="8"/>
        <v>0</v>
      </c>
      <c r="K94" s="174">
        <f t="shared" si="8"/>
        <v>0</v>
      </c>
      <c r="L94" s="174">
        <f t="shared" si="8"/>
        <v>0</v>
      </c>
      <c r="M94" s="174">
        <f t="shared" si="8"/>
        <v>0</v>
      </c>
      <c r="N94" s="174">
        <f t="shared" si="8"/>
        <v>0</v>
      </c>
      <c r="O94" s="174">
        <f t="shared" si="8"/>
        <v>0</v>
      </c>
      <c r="P94" s="175">
        <f>SUM(B94:O94)</f>
        <v>0</v>
      </c>
    </row>
    <row r="95" spans="1:16" ht="13.5" thickBot="1"/>
    <row r="96" spans="1:16" ht="13.5" thickBot="1">
      <c r="A96" s="211" t="s">
        <v>213</v>
      </c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3"/>
    </row>
    <row r="97" spans="1:16" ht="13.5" thickBot="1">
      <c r="A97" s="214"/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</row>
    <row r="98" spans="1:16">
      <c r="A98" s="152" t="s">
        <v>164</v>
      </c>
      <c r="B98" s="153" t="s">
        <v>165</v>
      </c>
      <c r="C98" s="153" t="s">
        <v>166</v>
      </c>
      <c r="D98" s="153" t="s">
        <v>167</v>
      </c>
      <c r="E98" s="153" t="s">
        <v>96</v>
      </c>
      <c r="F98" s="153" t="s">
        <v>168</v>
      </c>
      <c r="G98" s="153" t="s">
        <v>169</v>
      </c>
      <c r="H98" s="153" t="s">
        <v>170</v>
      </c>
      <c r="I98" s="215" t="s">
        <v>171</v>
      </c>
      <c r="J98" s="215" t="s">
        <v>172</v>
      </c>
      <c r="K98" s="215" t="s">
        <v>173</v>
      </c>
      <c r="L98" s="153" t="s">
        <v>174</v>
      </c>
      <c r="M98" s="215" t="s">
        <v>175</v>
      </c>
      <c r="N98" s="215" t="s">
        <v>176</v>
      </c>
      <c r="O98" s="153" t="s">
        <v>177</v>
      </c>
      <c r="P98" s="217" t="s">
        <v>178</v>
      </c>
    </row>
    <row r="99" spans="1:16" ht="13.5" thickBot="1">
      <c r="A99" s="154" t="s">
        <v>179</v>
      </c>
      <c r="B99" s="155" t="s">
        <v>180</v>
      </c>
      <c r="C99" s="155" t="s">
        <v>181</v>
      </c>
      <c r="D99" s="155" t="s">
        <v>182</v>
      </c>
      <c r="E99" s="155" t="s">
        <v>183</v>
      </c>
      <c r="F99" s="155" t="s">
        <v>184</v>
      </c>
      <c r="G99" s="155" t="s">
        <v>185</v>
      </c>
      <c r="H99" s="155" t="s">
        <v>186</v>
      </c>
      <c r="I99" s="216"/>
      <c r="J99" s="216"/>
      <c r="K99" s="216"/>
      <c r="L99" s="155" t="s">
        <v>187</v>
      </c>
      <c r="M99" s="216"/>
      <c r="N99" s="216"/>
      <c r="O99" s="155" t="s">
        <v>188</v>
      </c>
      <c r="P99" s="218"/>
    </row>
    <row r="100" spans="1:16" ht="13.5" thickTop="1">
      <c r="A100" s="156"/>
      <c r="B100" s="157"/>
      <c r="C100" s="158"/>
      <c r="D100" s="157"/>
      <c r="E100" s="157"/>
      <c r="F100" s="157"/>
      <c r="G100" s="158"/>
      <c r="H100" s="157"/>
      <c r="I100" s="158"/>
      <c r="J100" s="157"/>
      <c r="K100" s="157"/>
      <c r="L100" s="157"/>
      <c r="M100" s="159"/>
      <c r="N100" s="159"/>
      <c r="O100" s="159"/>
      <c r="P100" s="160" t="s">
        <v>189</v>
      </c>
    </row>
    <row r="101" spans="1:16">
      <c r="A101" s="161" t="s">
        <v>190</v>
      </c>
      <c r="B101" s="162"/>
      <c r="C101" s="162"/>
      <c r="D101" s="162"/>
      <c r="E101" s="163"/>
      <c r="F101" s="163"/>
      <c r="G101" s="164"/>
      <c r="H101" s="163"/>
      <c r="I101" s="163"/>
      <c r="J101" s="163"/>
      <c r="K101" s="163"/>
      <c r="L101" s="163"/>
      <c r="M101" s="165"/>
      <c r="N101" s="165"/>
      <c r="O101" s="166"/>
      <c r="P101" s="167">
        <f t="shared" ref="P101:P103" si="9">SUM(B101:O101)</f>
        <v>0</v>
      </c>
    </row>
    <row r="102" spans="1:16">
      <c r="A102" s="161" t="s">
        <v>191</v>
      </c>
      <c r="B102" s="162"/>
      <c r="C102" s="162"/>
      <c r="D102" s="162"/>
      <c r="E102" s="163"/>
      <c r="F102" s="163"/>
      <c r="G102" s="164"/>
      <c r="H102" s="163"/>
      <c r="I102" s="163"/>
      <c r="J102" s="163"/>
      <c r="K102" s="163"/>
      <c r="L102" s="163"/>
      <c r="M102" s="165"/>
      <c r="N102" s="165"/>
      <c r="O102" s="168"/>
      <c r="P102" s="167">
        <f t="shared" si="9"/>
        <v>0</v>
      </c>
    </row>
    <row r="103" spans="1:16">
      <c r="A103" s="161" t="s">
        <v>192</v>
      </c>
      <c r="B103" s="162"/>
      <c r="C103" s="162"/>
      <c r="D103" s="162"/>
      <c r="E103" s="163"/>
      <c r="F103" s="163"/>
      <c r="G103" s="163"/>
      <c r="H103" s="163"/>
      <c r="I103" s="163"/>
      <c r="J103" s="163"/>
      <c r="K103" s="163"/>
      <c r="L103" s="163"/>
      <c r="M103" s="165"/>
      <c r="N103" s="165"/>
      <c r="O103" s="166"/>
      <c r="P103" s="167">
        <f t="shared" si="9"/>
        <v>0</v>
      </c>
    </row>
    <row r="104" spans="1:16">
      <c r="A104" s="161" t="s">
        <v>193</v>
      </c>
      <c r="B104" s="162"/>
      <c r="C104" s="162"/>
      <c r="D104" s="162"/>
      <c r="E104" s="162"/>
      <c r="F104" s="162"/>
      <c r="G104" s="163"/>
      <c r="H104" s="163"/>
      <c r="I104" s="163"/>
      <c r="J104" s="163"/>
      <c r="K104" s="163"/>
      <c r="L104" s="163"/>
      <c r="M104" s="165"/>
      <c r="N104" s="166"/>
      <c r="O104" s="166"/>
      <c r="P104" s="167">
        <f>SUM(B104:O104)</f>
        <v>0</v>
      </c>
    </row>
    <row r="105" spans="1:16">
      <c r="A105" s="161" t="s">
        <v>194</v>
      </c>
      <c r="B105" s="162"/>
      <c r="C105" s="162"/>
      <c r="D105" s="162"/>
      <c r="E105" s="162"/>
      <c r="F105" s="162"/>
      <c r="G105" s="162"/>
      <c r="H105" s="163"/>
      <c r="I105" s="163"/>
      <c r="J105" s="163"/>
      <c r="K105" s="163"/>
      <c r="L105" s="164"/>
      <c r="M105" s="165"/>
      <c r="N105" s="163"/>
      <c r="O105" s="166"/>
      <c r="P105" s="167">
        <f t="shared" ref="P105:P111" si="10">SUM(B105:O105)</f>
        <v>0</v>
      </c>
    </row>
    <row r="106" spans="1:16">
      <c r="A106" s="161" t="s">
        <v>195</v>
      </c>
      <c r="B106" s="162"/>
      <c r="C106" s="162"/>
      <c r="D106" s="162"/>
      <c r="E106" s="162"/>
      <c r="F106" s="162"/>
      <c r="G106" s="162"/>
      <c r="H106" s="163"/>
      <c r="I106" s="163"/>
      <c r="J106" s="163"/>
      <c r="K106" s="163"/>
      <c r="L106" s="164"/>
      <c r="M106" s="165"/>
      <c r="N106" s="163"/>
      <c r="O106" s="166"/>
      <c r="P106" s="167">
        <f t="shared" si="10"/>
        <v>0</v>
      </c>
    </row>
    <row r="107" spans="1:16">
      <c r="A107" s="161" t="s">
        <v>196</v>
      </c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9"/>
      <c r="N107" s="169"/>
      <c r="O107" s="166"/>
      <c r="P107" s="167">
        <f t="shared" si="10"/>
        <v>0</v>
      </c>
    </row>
    <row r="108" spans="1:16">
      <c r="A108" s="161" t="s">
        <v>197</v>
      </c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9"/>
      <c r="N108" s="169"/>
      <c r="O108" s="169"/>
      <c r="P108" s="170">
        <f t="shared" si="10"/>
        <v>0</v>
      </c>
    </row>
    <row r="109" spans="1:16">
      <c r="A109" s="161" t="s">
        <v>198</v>
      </c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9"/>
      <c r="N109" s="169"/>
      <c r="O109" s="169"/>
      <c r="P109" s="170">
        <f t="shared" si="10"/>
        <v>0</v>
      </c>
    </row>
    <row r="110" spans="1:16">
      <c r="A110" s="161" t="s">
        <v>199</v>
      </c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9"/>
      <c r="N110" s="169"/>
      <c r="O110" s="169"/>
      <c r="P110" s="170">
        <f t="shared" si="10"/>
        <v>0</v>
      </c>
    </row>
    <row r="111" spans="1:16">
      <c r="A111" s="161" t="s">
        <v>200</v>
      </c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9"/>
      <c r="N111" s="169"/>
      <c r="O111" s="171"/>
      <c r="P111" s="170">
        <f t="shared" si="10"/>
        <v>0</v>
      </c>
    </row>
    <row r="112" spans="1:16">
      <c r="A112" s="161" t="s">
        <v>201</v>
      </c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9"/>
      <c r="N112" s="169"/>
      <c r="O112" s="169"/>
      <c r="P112" s="170">
        <f>SUM(B112:O112)</f>
        <v>0</v>
      </c>
    </row>
    <row r="113" spans="1:16">
      <c r="A113" s="161" t="s">
        <v>202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9"/>
      <c r="N113" s="169"/>
      <c r="O113" s="169"/>
      <c r="P113" s="170">
        <f t="shared" ref="P113:P123" si="11">SUM(B113:O113)</f>
        <v>0</v>
      </c>
    </row>
    <row r="114" spans="1:16">
      <c r="A114" s="161" t="s">
        <v>203</v>
      </c>
      <c r="B114" s="162"/>
      <c r="C114" s="162"/>
      <c r="D114" s="162"/>
      <c r="E114" s="169"/>
      <c r="F114" s="162"/>
      <c r="G114" s="162"/>
      <c r="H114" s="162"/>
      <c r="I114" s="162"/>
      <c r="J114" s="162"/>
      <c r="K114" s="162"/>
      <c r="L114" s="162"/>
      <c r="M114" s="169"/>
      <c r="N114" s="169"/>
      <c r="O114" s="169"/>
      <c r="P114" s="170">
        <f t="shared" si="11"/>
        <v>0</v>
      </c>
    </row>
    <row r="115" spans="1:16">
      <c r="A115" s="161" t="s">
        <v>204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9"/>
      <c r="N115" s="169"/>
      <c r="O115" s="169"/>
      <c r="P115" s="170">
        <f t="shared" si="11"/>
        <v>0</v>
      </c>
    </row>
    <row r="116" spans="1:16">
      <c r="A116" s="161" t="s">
        <v>205</v>
      </c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9"/>
      <c r="N116" s="169"/>
      <c r="O116" s="169"/>
      <c r="P116" s="170">
        <f t="shared" si="11"/>
        <v>0</v>
      </c>
    </row>
    <row r="117" spans="1:16">
      <c r="A117" s="161" t="s">
        <v>206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9"/>
      <c r="N117" s="169"/>
      <c r="O117" s="171"/>
      <c r="P117" s="170">
        <f t="shared" si="11"/>
        <v>0</v>
      </c>
    </row>
    <row r="118" spans="1:16">
      <c r="A118" s="161" t="s">
        <v>207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9"/>
      <c r="N118" s="169"/>
      <c r="O118" s="169"/>
      <c r="P118" s="170">
        <f t="shared" si="11"/>
        <v>0</v>
      </c>
    </row>
    <row r="119" spans="1:16">
      <c r="A119" s="161" t="s">
        <v>208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9"/>
      <c r="N119" s="169"/>
      <c r="O119" s="169"/>
      <c r="P119" s="170">
        <f t="shared" si="11"/>
        <v>0</v>
      </c>
    </row>
    <row r="120" spans="1:16">
      <c r="A120" s="161" t="s">
        <v>209</v>
      </c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9"/>
      <c r="N120" s="169"/>
      <c r="O120" s="169"/>
      <c r="P120" s="170">
        <f t="shared" si="11"/>
        <v>0</v>
      </c>
    </row>
    <row r="121" spans="1:16">
      <c r="A121" s="161" t="s">
        <v>210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9"/>
      <c r="N121" s="169"/>
      <c r="O121" s="169"/>
      <c r="P121" s="170">
        <f t="shared" si="11"/>
        <v>0</v>
      </c>
    </row>
    <row r="122" spans="1:16">
      <c r="A122" s="161" t="s">
        <v>211</v>
      </c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9"/>
      <c r="N122" s="169"/>
      <c r="O122" s="169"/>
      <c r="P122" s="170">
        <f t="shared" si="11"/>
        <v>0</v>
      </c>
    </row>
    <row r="123" spans="1:16">
      <c r="A123" s="161" t="s">
        <v>212</v>
      </c>
      <c r="B123" s="162"/>
      <c r="C123" s="162"/>
      <c r="D123" s="162"/>
      <c r="E123" s="169"/>
      <c r="F123" s="162"/>
      <c r="G123" s="162"/>
      <c r="H123" s="162"/>
      <c r="I123" s="162"/>
      <c r="J123" s="162"/>
      <c r="K123" s="162"/>
      <c r="L123" s="162"/>
      <c r="M123" s="169"/>
      <c r="N123" s="162"/>
      <c r="O123" s="169"/>
      <c r="P123" s="170">
        <f t="shared" si="11"/>
        <v>0</v>
      </c>
    </row>
    <row r="124" spans="1:16" ht="13.5" thickBot="1">
      <c r="A124" s="172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9"/>
      <c r="N124" s="169"/>
      <c r="O124" s="169"/>
      <c r="P124" s="170"/>
    </row>
    <row r="125" spans="1:16" ht="14.25" thickTop="1" thickBot="1">
      <c r="A125" s="173" t="s">
        <v>178</v>
      </c>
      <c r="B125" s="174">
        <f>SUM(B101:B124)</f>
        <v>0</v>
      </c>
      <c r="C125" s="174">
        <f t="shared" ref="C125:O125" si="12">SUM(C101:C124)</f>
        <v>0</v>
      </c>
      <c r="D125" s="174">
        <f t="shared" si="12"/>
        <v>0</v>
      </c>
      <c r="E125" s="174">
        <f t="shared" si="12"/>
        <v>0</v>
      </c>
      <c r="F125" s="174">
        <f t="shared" si="12"/>
        <v>0</v>
      </c>
      <c r="G125" s="174">
        <f t="shared" si="12"/>
        <v>0</v>
      </c>
      <c r="H125" s="174">
        <f t="shared" si="12"/>
        <v>0</v>
      </c>
      <c r="I125" s="174">
        <f t="shared" si="12"/>
        <v>0</v>
      </c>
      <c r="J125" s="174">
        <f t="shared" si="12"/>
        <v>0</v>
      </c>
      <c r="K125" s="174">
        <f t="shared" si="12"/>
        <v>0</v>
      </c>
      <c r="L125" s="174">
        <f t="shared" si="12"/>
        <v>0</v>
      </c>
      <c r="M125" s="174">
        <f t="shared" si="12"/>
        <v>0</v>
      </c>
      <c r="N125" s="174">
        <f t="shared" si="12"/>
        <v>0</v>
      </c>
      <c r="O125" s="174">
        <f t="shared" si="12"/>
        <v>0</v>
      </c>
      <c r="P125" s="175">
        <f>SUM(B125:O125)</f>
        <v>0</v>
      </c>
    </row>
    <row r="126" spans="1:16" ht="13.5" thickBot="1"/>
    <row r="127" spans="1:16" ht="13.5" thickBot="1">
      <c r="A127" s="211" t="s">
        <v>213</v>
      </c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3"/>
    </row>
    <row r="128" spans="1:16" ht="13.5" thickBot="1">
      <c r="A128" s="214"/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</row>
    <row r="129" spans="1:16">
      <c r="A129" s="152" t="s">
        <v>164</v>
      </c>
      <c r="B129" s="153" t="s">
        <v>165</v>
      </c>
      <c r="C129" s="153" t="s">
        <v>166</v>
      </c>
      <c r="D129" s="153" t="s">
        <v>167</v>
      </c>
      <c r="E129" s="153" t="s">
        <v>96</v>
      </c>
      <c r="F129" s="153" t="s">
        <v>168</v>
      </c>
      <c r="G129" s="153" t="s">
        <v>169</v>
      </c>
      <c r="H129" s="153" t="s">
        <v>170</v>
      </c>
      <c r="I129" s="215" t="s">
        <v>171</v>
      </c>
      <c r="J129" s="215" t="s">
        <v>172</v>
      </c>
      <c r="K129" s="215" t="s">
        <v>173</v>
      </c>
      <c r="L129" s="153" t="s">
        <v>174</v>
      </c>
      <c r="M129" s="215" t="s">
        <v>175</v>
      </c>
      <c r="N129" s="215" t="s">
        <v>176</v>
      </c>
      <c r="O129" s="153" t="s">
        <v>177</v>
      </c>
      <c r="P129" s="217" t="s">
        <v>178</v>
      </c>
    </row>
    <row r="130" spans="1:16" ht="13.5" thickBot="1">
      <c r="A130" s="154" t="s">
        <v>179</v>
      </c>
      <c r="B130" s="155" t="s">
        <v>180</v>
      </c>
      <c r="C130" s="155" t="s">
        <v>181</v>
      </c>
      <c r="D130" s="155" t="s">
        <v>182</v>
      </c>
      <c r="E130" s="155" t="s">
        <v>183</v>
      </c>
      <c r="F130" s="155" t="s">
        <v>184</v>
      </c>
      <c r="G130" s="155" t="s">
        <v>185</v>
      </c>
      <c r="H130" s="155" t="s">
        <v>186</v>
      </c>
      <c r="I130" s="216"/>
      <c r="J130" s="216"/>
      <c r="K130" s="216"/>
      <c r="L130" s="155" t="s">
        <v>187</v>
      </c>
      <c r="M130" s="216"/>
      <c r="N130" s="216"/>
      <c r="O130" s="155" t="s">
        <v>188</v>
      </c>
      <c r="P130" s="218"/>
    </row>
    <row r="131" spans="1:16" ht="13.5" thickTop="1">
      <c r="A131" s="156"/>
      <c r="B131" s="157"/>
      <c r="C131" s="158"/>
      <c r="D131" s="157"/>
      <c r="E131" s="157"/>
      <c r="F131" s="157"/>
      <c r="G131" s="158"/>
      <c r="H131" s="157"/>
      <c r="I131" s="158"/>
      <c r="J131" s="157"/>
      <c r="K131" s="157"/>
      <c r="L131" s="157"/>
      <c r="M131" s="159"/>
      <c r="N131" s="159"/>
      <c r="O131" s="159"/>
      <c r="P131" s="160" t="s">
        <v>189</v>
      </c>
    </row>
    <row r="132" spans="1:16">
      <c r="A132" s="161" t="s">
        <v>190</v>
      </c>
      <c r="B132" s="162"/>
      <c r="C132" s="162"/>
      <c r="D132" s="162"/>
      <c r="E132" s="163"/>
      <c r="F132" s="163"/>
      <c r="G132" s="164"/>
      <c r="H132" s="163"/>
      <c r="I132" s="163"/>
      <c r="J132" s="163"/>
      <c r="K132" s="163"/>
      <c r="L132" s="163"/>
      <c r="M132" s="165"/>
      <c r="N132" s="165"/>
      <c r="O132" s="166"/>
      <c r="P132" s="167">
        <f t="shared" ref="P132:P134" si="13">SUM(B132:O132)</f>
        <v>0</v>
      </c>
    </row>
    <row r="133" spans="1:16">
      <c r="A133" s="161" t="s">
        <v>191</v>
      </c>
      <c r="B133" s="162"/>
      <c r="C133" s="162"/>
      <c r="D133" s="162"/>
      <c r="E133" s="163"/>
      <c r="F133" s="163"/>
      <c r="G133" s="164"/>
      <c r="H133" s="163"/>
      <c r="I133" s="163"/>
      <c r="J133" s="163"/>
      <c r="K133" s="163"/>
      <c r="L133" s="163"/>
      <c r="M133" s="165"/>
      <c r="N133" s="165"/>
      <c r="O133" s="168"/>
      <c r="P133" s="167">
        <f t="shared" si="13"/>
        <v>0</v>
      </c>
    </row>
    <row r="134" spans="1:16">
      <c r="A134" s="161" t="s">
        <v>192</v>
      </c>
      <c r="B134" s="162"/>
      <c r="C134" s="162"/>
      <c r="D134" s="162"/>
      <c r="E134" s="163"/>
      <c r="F134" s="163"/>
      <c r="G134" s="163"/>
      <c r="H134" s="163"/>
      <c r="I134" s="163"/>
      <c r="J134" s="163"/>
      <c r="K134" s="163"/>
      <c r="L134" s="163"/>
      <c r="M134" s="165"/>
      <c r="N134" s="165"/>
      <c r="O134" s="166"/>
      <c r="P134" s="167">
        <f t="shared" si="13"/>
        <v>0</v>
      </c>
    </row>
    <row r="135" spans="1:16">
      <c r="A135" s="161" t="s">
        <v>193</v>
      </c>
      <c r="B135" s="162"/>
      <c r="C135" s="162"/>
      <c r="D135" s="162"/>
      <c r="E135" s="162"/>
      <c r="F135" s="162"/>
      <c r="G135" s="163"/>
      <c r="H135" s="163"/>
      <c r="I135" s="163"/>
      <c r="J135" s="163"/>
      <c r="K135" s="163"/>
      <c r="L135" s="163"/>
      <c r="M135" s="165"/>
      <c r="N135" s="166"/>
      <c r="O135" s="166"/>
      <c r="P135" s="167">
        <f>SUM(B135:O135)</f>
        <v>0</v>
      </c>
    </row>
    <row r="136" spans="1:16">
      <c r="A136" s="161" t="s">
        <v>194</v>
      </c>
      <c r="B136" s="162"/>
      <c r="C136" s="162"/>
      <c r="D136" s="162"/>
      <c r="E136" s="162"/>
      <c r="F136" s="162"/>
      <c r="G136" s="162"/>
      <c r="H136" s="163"/>
      <c r="I136" s="163"/>
      <c r="J136" s="163"/>
      <c r="K136" s="163"/>
      <c r="L136" s="164"/>
      <c r="M136" s="165"/>
      <c r="N136" s="163"/>
      <c r="O136" s="166"/>
      <c r="P136" s="167">
        <f t="shared" ref="P136:P142" si="14">SUM(B136:O136)</f>
        <v>0</v>
      </c>
    </row>
    <row r="137" spans="1:16">
      <c r="A137" s="161" t="s">
        <v>195</v>
      </c>
      <c r="B137" s="162"/>
      <c r="C137" s="162"/>
      <c r="D137" s="162"/>
      <c r="E137" s="162"/>
      <c r="F137" s="162"/>
      <c r="G137" s="162"/>
      <c r="H137" s="163"/>
      <c r="I137" s="163"/>
      <c r="J137" s="163"/>
      <c r="K137" s="163"/>
      <c r="L137" s="164"/>
      <c r="M137" s="165"/>
      <c r="N137" s="163"/>
      <c r="O137" s="166"/>
      <c r="P137" s="167">
        <f t="shared" si="14"/>
        <v>0</v>
      </c>
    </row>
    <row r="138" spans="1:16">
      <c r="A138" s="161" t="s">
        <v>196</v>
      </c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9"/>
      <c r="N138" s="169"/>
      <c r="O138" s="166"/>
      <c r="P138" s="167">
        <f t="shared" si="14"/>
        <v>0</v>
      </c>
    </row>
    <row r="139" spans="1:16">
      <c r="A139" s="161" t="s">
        <v>197</v>
      </c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9"/>
      <c r="N139" s="169"/>
      <c r="O139" s="169"/>
      <c r="P139" s="170">
        <f t="shared" si="14"/>
        <v>0</v>
      </c>
    </row>
    <row r="140" spans="1:16">
      <c r="A140" s="161" t="s">
        <v>198</v>
      </c>
      <c r="B140" s="162"/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9"/>
      <c r="N140" s="169"/>
      <c r="O140" s="169"/>
      <c r="P140" s="170">
        <f t="shared" si="14"/>
        <v>0</v>
      </c>
    </row>
    <row r="141" spans="1:16">
      <c r="A141" s="161" t="s">
        <v>199</v>
      </c>
      <c r="B141" s="162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9"/>
      <c r="N141" s="169"/>
      <c r="O141" s="169"/>
      <c r="P141" s="170">
        <f t="shared" si="14"/>
        <v>0</v>
      </c>
    </row>
    <row r="142" spans="1:16">
      <c r="A142" s="161" t="s">
        <v>200</v>
      </c>
      <c r="B142" s="162"/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9"/>
      <c r="N142" s="169"/>
      <c r="O142" s="171"/>
      <c r="P142" s="170">
        <f t="shared" si="14"/>
        <v>0</v>
      </c>
    </row>
    <row r="143" spans="1:16">
      <c r="A143" s="161" t="s">
        <v>201</v>
      </c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9"/>
      <c r="N143" s="169"/>
      <c r="O143" s="169"/>
      <c r="P143" s="170">
        <f>SUM(B143:O143)</f>
        <v>0</v>
      </c>
    </row>
    <row r="144" spans="1:16">
      <c r="A144" s="161" t="s">
        <v>202</v>
      </c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9"/>
      <c r="N144" s="169"/>
      <c r="O144" s="169"/>
      <c r="P144" s="170">
        <f t="shared" ref="P144:P154" si="15">SUM(B144:O144)</f>
        <v>0</v>
      </c>
    </row>
    <row r="145" spans="1:16">
      <c r="A145" s="161" t="s">
        <v>203</v>
      </c>
      <c r="B145" s="162"/>
      <c r="C145" s="162"/>
      <c r="D145" s="162"/>
      <c r="E145" s="169"/>
      <c r="F145" s="162"/>
      <c r="G145" s="162"/>
      <c r="H145" s="162"/>
      <c r="I145" s="162"/>
      <c r="J145" s="162"/>
      <c r="K145" s="162"/>
      <c r="L145" s="162"/>
      <c r="M145" s="169"/>
      <c r="N145" s="169"/>
      <c r="O145" s="169"/>
      <c r="P145" s="170">
        <f t="shared" si="15"/>
        <v>0</v>
      </c>
    </row>
    <row r="146" spans="1:16">
      <c r="A146" s="161" t="s">
        <v>204</v>
      </c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9"/>
      <c r="N146" s="169"/>
      <c r="O146" s="169"/>
      <c r="P146" s="170">
        <f t="shared" si="15"/>
        <v>0</v>
      </c>
    </row>
    <row r="147" spans="1:16">
      <c r="A147" s="161" t="s">
        <v>205</v>
      </c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9"/>
      <c r="N147" s="169"/>
      <c r="O147" s="169"/>
      <c r="P147" s="170">
        <f t="shared" si="15"/>
        <v>0</v>
      </c>
    </row>
    <row r="148" spans="1:16">
      <c r="A148" s="161" t="s">
        <v>206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9"/>
      <c r="N148" s="169"/>
      <c r="O148" s="171"/>
      <c r="P148" s="170">
        <f t="shared" si="15"/>
        <v>0</v>
      </c>
    </row>
    <row r="149" spans="1:16">
      <c r="A149" s="161" t="s">
        <v>207</v>
      </c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9"/>
      <c r="N149" s="169"/>
      <c r="O149" s="169"/>
      <c r="P149" s="170">
        <f t="shared" si="15"/>
        <v>0</v>
      </c>
    </row>
    <row r="150" spans="1:16">
      <c r="A150" s="161" t="s">
        <v>208</v>
      </c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9"/>
      <c r="N150" s="169"/>
      <c r="O150" s="169"/>
      <c r="P150" s="170">
        <f t="shared" si="15"/>
        <v>0</v>
      </c>
    </row>
    <row r="151" spans="1:16">
      <c r="A151" s="161" t="s">
        <v>209</v>
      </c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9"/>
      <c r="N151" s="169"/>
      <c r="O151" s="169"/>
      <c r="P151" s="170">
        <f t="shared" si="15"/>
        <v>0</v>
      </c>
    </row>
    <row r="152" spans="1:16">
      <c r="A152" s="161" t="s">
        <v>210</v>
      </c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9"/>
      <c r="N152" s="169"/>
      <c r="O152" s="169"/>
      <c r="P152" s="170">
        <f t="shared" si="15"/>
        <v>0</v>
      </c>
    </row>
    <row r="153" spans="1:16">
      <c r="A153" s="161" t="s">
        <v>211</v>
      </c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9"/>
      <c r="N153" s="169"/>
      <c r="O153" s="169"/>
      <c r="P153" s="170">
        <f t="shared" si="15"/>
        <v>0</v>
      </c>
    </row>
    <row r="154" spans="1:16">
      <c r="A154" s="161" t="s">
        <v>212</v>
      </c>
      <c r="B154" s="162"/>
      <c r="C154" s="162"/>
      <c r="D154" s="162"/>
      <c r="E154" s="169"/>
      <c r="F154" s="162"/>
      <c r="G154" s="162"/>
      <c r="H154" s="162"/>
      <c r="I154" s="162"/>
      <c r="J154" s="162"/>
      <c r="K154" s="162"/>
      <c r="L154" s="162"/>
      <c r="M154" s="169"/>
      <c r="N154" s="162"/>
      <c r="O154" s="169"/>
      <c r="P154" s="170">
        <f t="shared" si="15"/>
        <v>0</v>
      </c>
    </row>
    <row r="155" spans="1:16" ht="13.5" thickBot="1">
      <c r="A155" s="172"/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9"/>
      <c r="N155" s="169"/>
      <c r="O155" s="169"/>
      <c r="P155" s="170"/>
    </row>
    <row r="156" spans="1:16" ht="14.25" thickTop="1" thickBot="1">
      <c r="A156" s="173" t="s">
        <v>178</v>
      </c>
      <c r="B156" s="174">
        <f>SUM(B132:B155)</f>
        <v>0</v>
      </c>
      <c r="C156" s="174">
        <f t="shared" ref="C156:O156" si="16">SUM(C132:C155)</f>
        <v>0</v>
      </c>
      <c r="D156" s="174">
        <f t="shared" si="16"/>
        <v>0</v>
      </c>
      <c r="E156" s="174">
        <f t="shared" si="16"/>
        <v>0</v>
      </c>
      <c r="F156" s="174">
        <f t="shared" si="16"/>
        <v>0</v>
      </c>
      <c r="G156" s="174">
        <f t="shared" si="16"/>
        <v>0</v>
      </c>
      <c r="H156" s="174">
        <f t="shared" si="16"/>
        <v>0</v>
      </c>
      <c r="I156" s="174">
        <f t="shared" si="16"/>
        <v>0</v>
      </c>
      <c r="J156" s="174">
        <f t="shared" si="16"/>
        <v>0</v>
      </c>
      <c r="K156" s="174">
        <f t="shared" si="16"/>
        <v>0</v>
      </c>
      <c r="L156" s="174">
        <f t="shared" si="16"/>
        <v>0</v>
      </c>
      <c r="M156" s="174">
        <f t="shared" si="16"/>
        <v>0</v>
      </c>
      <c r="N156" s="174">
        <f t="shared" si="16"/>
        <v>0</v>
      </c>
      <c r="O156" s="174">
        <f t="shared" si="16"/>
        <v>0</v>
      </c>
      <c r="P156" s="175">
        <f>SUM(B156:O156)</f>
        <v>0</v>
      </c>
    </row>
    <row r="157" spans="1:16" ht="13.5" thickBot="1"/>
    <row r="158" spans="1:16" ht="13.5" thickBot="1">
      <c r="A158" s="211" t="s">
        <v>213</v>
      </c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3"/>
    </row>
    <row r="159" spans="1:16" ht="13.5" thickBot="1">
      <c r="A159" s="214"/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</row>
    <row r="160" spans="1:16">
      <c r="A160" s="152" t="s">
        <v>164</v>
      </c>
      <c r="B160" s="153" t="s">
        <v>165</v>
      </c>
      <c r="C160" s="153" t="s">
        <v>166</v>
      </c>
      <c r="D160" s="153" t="s">
        <v>167</v>
      </c>
      <c r="E160" s="153" t="s">
        <v>96</v>
      </c>
      <c r="F160" s="153" t="s">
        <v>168</v>
      </c>
      <c r="G160" s="153" t="s">
        <v>169</v>
      </c>
      <c r="H160" s="153" t="s">
        <v>170</v>
      </c>
      <c r="I160" s="215" t="s">
        <v>171</v>
      </c>
      <c r="J160" s="215" t="s">
        <v>172</v>
      </c>
      <c r="K160" s="215" t="s">
        <v>173</v>
      </c>
      <c r="L160" s="153" t="s">
        <v>174</v>
      </c>
      <c r="M160" s="215" t="s">
        <v>175</v>
      </c>
      <c r="N160" s="215" t="s">
        <v>176</v>
      </c>
      <c r="O160" s="153" t="s">
        <v>177</v>
      </c>
      <c r="P160" s="217" t="s">
        <v>178</v>
      </c>
    </row>
    <row r="161" spans="1:16" ht="13.5" thickBot="1">
      <c r="A161" s="154" t="s">
        <v>179</v>
      </c>
      <c r="B161" s="155" t="s">
        <v>180</v>
      </c>
      <c r="C161" s="155" t="s">
        <v>181</v>
      </c>
      <c r="D161" s="155" t="s">
        <v>182</v>
      </c>
      <c r="E161" s="155" t="s">
        <v>183</v>
      </c>
      <c r="F161" s="155" t="s">
        <v>184</v>
      </c>
      <c r="G161" s="155" t="s">
        <v>185</v>
      </c>
      <c r="H161" s="155" t="s">
        <v>186</v>
      </c>
      <c r="I161" s="216"/>
      <c r="J161" s="216"/>
      <c r="K161" s="216"/>
      <c r="L161" s="155" t="s">
        <v>187</v>
      </c>
      <c r="M161" s="216"/>
      <c r="N161" s="216"/>
      <c r="O161" s="155" t="s">
        <v>188</v>
      </c>
      <c r="P161" s="218"/>
    </row>
    <row r="162" spans="1:16" ht="13.5" thickTop="1">
      <c r="A162" s="156"/>
      <c r="B162" s="157"/>
      <c r="C162" s="158"/>
      <c r="D162" s="157"/>
      <c r="E162" s="157"/>
      <c r="F162" s="157"/>
      <c r="G162" s="158"/>
      <c r="H162" s="157"/>
      <c r="I162" s="158"/>
      <c r="J162" s="157"/>
      <c r="K162" s="157"/>
      <c r="L162" s="157"/>
      <c r="M162" s="159"/>
      <c r="N162" s="159"/>
      <c r="O162" s="159"/>
      <c r="P162" s="160" t="s">
        <v>189</v>
      </c>
    </row>
    <row r="163" spans="1:16">
      <c r="A163" s="161" t="s">
        <v>190</v>
      </c>
      <c r="B163" s="162"/>
      <c r="C163" s="162"/>
      <c r="D163" s="162"/>
      <c r="E163" s="163"/>
      <c r="F163" s="163"/>
      <c r="G163" s="164"/>
      <c r="H163" s="163"/>
      <c r="I163" s="163"/>
      <c r="J163" s="163"/>
      <c r="K163" s="163"/>
      <c r="L163" s="163"/>
      <c r="M163" s="165"/>
      <c r="N163" s="165"/>
      <c r="O163" s="166"/>
      <c r="P163" s="167">
        <f t="shared" ref="P163:P165" si="17">SUM(B163:O163)</f>
        <v>0</v>
      </c>
    </row>
    <row r="164" spans="1:16">
      <c r="A164" s="161" t="s">
        <v>191</v>
      </c>
      <c r="B164" s="162"/>
      <c r="C164" s="162"/>
      <c r="D164" s="162"/>
      <c r="E164" s="163"/>
      <c r="F164" s="163"/>
      <c r="G164" s="164"/>
      <c r="H164" s="163"/>
      <c r="I164" s="163"/>
      <c r="J164" s="163"/>
      <c r="K164" s="163"/>
      <c r="L164" s="163"/>
      <c r="M164" s="165"/>
      <c r="N164" s="165"/>
      <c r="O164" s="168"/>
      <c r="P164" s="167">
        <f t="shared" si="17"/>
        <v>0</v>
      </c>
    </row>
    <row r="165" spans="1:16">
      <c r="A165" s="161" t="s">
        <v>192</v>
      </c>
      <c r="B165" s="162"/>
      <c r="C165" s="162"/>
      <c r="D165" s="162"/>
      <c r="E165" s="163"/>
      <c r="F165" s="163"/>
      <c r="G165" s="163"/>
      <c r="H165" s="163"/>
      <c r="I165" s="163"/>
      <c r="J165" s="163"/>
      <c r="K165" s="163"/>
      <c r="L165" s="163"/>
      <c r="M165" s="165"/>
      <c r="N165" s="165"/>
      <c r="O165" s="166"/>
      <c r="P165" s="167">
        <f t="shared" si="17"/>
        <v>0</v>
      </c>
    </row>
    <row r="166" spans="1:16">
      <c r="A166" s="161" t="s">
        <v>193</v>
      </c>
      <c r="B166" s="162"/>
      <c r="C166" s="162"/>
      <c r="D166" s="162"/>
      <c r="E166" s="162"/>
      <c r="F166" s="162"/>
      <c r="G166" s="163"/>
      <c r="H166" s="163"/>
      <c r="I166" s="163"/>
      <c r="J166" s="163"/>
      <c r="K166" s="163"/>
      <c r="L166" s="163"/>
      <c r="M166" s="165"/>
      <c r="N166" s="166"/>
      <c r="O166" s="166"/>
      <c r="P166" s="167">
        <f>SUM(B166:O166)</f>
        <v>0</v>
      </c>
    </row>
    <row r="167" spans="1:16">
      <c r="A167" s="161" t="s">
        <v>194</v>
      </c>
      <c r="B167" s="162"/>
      <c r="C167" s="162"/>
      <c r="D167" s="162"/>
      <c r="E167" s="162"/>
      <c r="F167" s="162"/>
      <c r="G167" s="162"/>
      <c r="H167" s="163"/>
      <c r="I167" s="163"/>
      <c r="J167" s="163"/>
      <c r="K167" s="163"/>
      <c r="L167" s="164"/>
      <c r="M167" s="165"/>
      <c r="N167" s="163"/>
      <c r="O167" s="166"/>
      <c r="P167" s="167">
        <f t="shared" ref="P167:P173" si="18">SUM(B167:O167)</f>
        <v>0</v>
      </c>
    </row>
    <row r="168" spans="1:16">
      <c r="A168" s="161" t="s">
        <v>195</v>
      </c>
      <c r="B168" s="162"/>
      <c r="C168" s="162"/>
      <c r="D168" s="162"/>
      <c r="E168" s="162"/>
      <c r="F168" s="162"/>
      <c r="G168" s="162"/>
      <c r="H168" s="163"/>
      <c r="I168" s="163"/>
      <c r="J168" s="163"/>
      <c r="K168" s="163"/>
      <c r="L168" s="164"/>
      <c r="M168" s="165"/>
      <c r="N168" s="163"/>
      <c r="O168" s="166"/>
      <c r="P168" s="167">
        <f t="shared" si="18"/>
        <v>0</v>
      </c>
    </row>
    <row r="169" spans="1:16">
      <c r="A169" s="161" t="s">
        <v>196</v>
      </c>
      <c r="B169" s="162"/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9"/>
      <c r="N169" s="169"/>
      <c r="O169" s="166"/>
      <c r="P169" s="167">
        <f t="shared" si="18"/>
        <v>0</v>
      </c>
    </row>
    <row r="170" spans="1:16">
      <c r="A170" s="161" t="s">
        <v>197</v>
      </c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9"/>
      <c r="N170" s="169"/>
      <c r="O170" s="169"/>
      <c r="P170" s="170">
        <f t="shared" si="18"/>
        <v>0</v>
      </c>
    </row>
    <row r="171" spans="1:16">
      <c r="A171" s="161" t="s">
        <v>198</v>
      </c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9"/>
      <c r="N171" s="169"/>
      <c r="O171" s="169"/>
      <c r="P171" s="170">
        <f t="shared" si="18"/>
        <v>0</v>
      </c>
    </row>
    <row r="172" spans="1:16">
      <c r="A172" s="161" t="s">
        <v>199</v>
      </c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9"/>
      <c r="N172" s="169"/>
      <c r="O172" s="169"/>
      <c r="P172" s="170">
        <f t="shared" si="18"/>
        <v>0</v>
      </c>
    </row>
    <row r="173" spans="1:16">
      <c r="A173" s="161" t="s">
        <v>200</v>
      </c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9"/>
      <c r="N173" s="169"/>
      <c r="O173" s="171"/>
      <c r="P173" s="170">
        <f t="shared" si="18"/>
        <v>0</v>
      </c>
    </row>
    <row r="174" spans="1:16">
      <c r="A174" s="161" t="s">
        <v>201</v>
      </c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9"/>
      <c r="N174" s="169"/>
      <c r="O174" s="169"/>
      <c r="P174" s="170">
        <f>SUM(B174:O174)</f>
        <v>0</v>
      </c>
    </row>
    <row r="175" spans="1:16">
      <c r="A175" s="161" t="s">
        <v>202</v>
      </c>
      <c r="B175" s="162"/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9"/>
      <c r="N175" s="169"/>
      <c r="O175" s="169"/>
      <c r="P175" s="170">
        <f t="shared" ref="P175:P185" si="19">SUM(B175:O175)</f>
        <v>0</v>
      </c>
    </row>
    <row r="176" spans="1:16">
      <c r="A176" s="161" t="s">
        <v>203</v>
      </c>
      <c r="B176" s="162"/>
      <c r="C176" s="162"/>
      <c r="D176" s="162"/>
      <c r="E176" s="169"/>
      <c r="F176" s="162"/>
      <c r="G176" s="162"/>
      <c r="H176" s="162"/>
      <c r="I176" s="162"/>
      <c r="J176" s="162"/>
      <c r="K176" s="162"/>
      <c r="L176" s="162"/>
      <c r="M176" s="169"/>
      <c r="N176" s="169"/>
      <c r="O176" s="169"/>
      <c r="P176" s="170">
        <f t="shared" si="19"/>
        <v>0</v>
      </c>
    </row>
    <row r="177" spans="1:16">
      <c r="A177" s="161" t="s">
        <v>204</v>
      </c>
      <c r="B177" s="162"/>
      <c r="C177" s="162"/>
      <c r="D177" s="162"/>
      <c r="E177" s="162"/>
      <c r="F177" s="162"/>
      <c r="G177" s="162"/>
      <c r="H177" s="162"/>
      <c r="I177" s="162"/>
      <c r="J177" s="162"/>
      <c r="K177" s="162"/>
      <c r="L177" s="162"/>
      <c r="M177" s="169"/>
      <c r="N177" s="169"/>
      <c r="O177" s="169"/>
      <c r="P177" s="170">
        <f t="shared" si="19"/>
        <v>0</v>
      </c>
    </row>
    <row r="178" spans="1:16">
      <c r="A178" s="161" t="s">
        <v>205</v>
      </c>
      <c r="B178" s="162"/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9"/>
      <c r="N178" s="169"/>
      <c r="O178" s="169"/>
      <c r="P178" s="170">
        <f t="shared" si="19"/>
        <v>0</v>
      </c>
    </row>
    <row r="179" spans="1:16">
      <c r="A179" s="161" t="s">
        <v>206</v>
      </c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9"/>
      <c r="N179" s="169"/>
      <c r="O179" s="171"/>
      <c r="P179" s="170">
        <f t="shared" si="19"/>
        <v>0</v>
      </c>
    </row>
    <row r="180" spans="1:16">
      <c r="A180" s="161" t="s">
        <v>207</v>
      </c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9"/>
      <c r="N180" s="169"/>
      <c r="O180" s="169"/>
      <c r="P180" s="170">
        <f t="shared" si="19"/>
        <v>0</v>
      </c>
    </row>
    <row r="181" spans="1:16">
      <c r="A181" s="161" t="s">
        <v>208</v>
      </c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9"/>
      <c r="N181" s="169"/>
      <c r="O181" s="169"/>
      <c r="P181" s="170">
        <f t="shared" si="19"/>
        <v>0</v>
      </c>
    </row>
    <row r="182" spans="1:16">
      <c r="A182" s="161" t="s">
        <v>209</v>
      </c>
      <c r="B182" s="162"/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9"/>
      <c r="N182" s="169"/>
      <c r="O182" s="169"/>
      <c r="P182" s="170">
        <f t="shared" si="19"/>
        <v>0</v>
      </c>
    </row>
    <row r="183" spans="1:16">
      <c r="A183" s="161" t="s">
        <v>210</v>
      </c>
      <c r="B183" s="162"/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9"/>
      <c r="N183" s="169"/>
      <c r="O183" s="169"/>
      <c r="P183" s="170">
        <f t="shared" si="19"/>
        <v>0</v>
      </c>
    </row>
    <row r="184" spans="1:16">
      <c r="A184" s="161" t="s">
        <v>211</v>
      </c>
      <c r="B184" s="162"/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9"/>
      <c r="N184" s="169"/>
      <c r="O184" s="169"/>
      <c r="P184" s="170">
        <f t="shared" si="19"/>
        <v>0</v>
      </c>
    </row>
    <row r="185" spans="1:16">
      <c r="A185" s="161" t="s">
        <v>212</v>
      </c>
      <c r="B185" s="162"/>
      <c r="C185" s="162"/>
      <c r="D185" s="162"/>
      <c r="E185" s="169"/>
      <c r="F185" s="162"/>
      <c r="G185" s="162"/>
      <c r="H185" s="162"/>
      <c r="I185" s="162"/>
      <c r="J185" s="162"/>
      <c r="K185" s="162"/>
      <c r="L185" s="162"/>
      <c r="M185" s="169"/>
      <c r="N185" s="162"/>
      <c r="O185" s="169"/>
      <c r="P185" s="170">
        <f t="shared" si="19"/>
        <v>0</v>
      </c>
    </row>
    <row r="186" spans="1:16" ht="13.5" thickBot="1">
      <c r="A186" s="172"/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9"/>
      <c r="N186" s="169"/>
      <c r="O186" s="169"/>
      <c r="P186" s="170"/>
    </row>
    <row r="187" spans="1:16" ht="14.25" thickTop="1" thickBot="1">
      <c r="A187" s="173" t="s">
        <v>178</v>
      </c>
      <c r="B187" s="174">
        <f>SUM(B163:B186)</f>
        <v>0</v>
      </c>
      <c r="C187" s="174">
        <f t="shared" ref="C187:O187" si="20">SUM(C163:C186)</f>
        <v>0</v>
      </c>
      <c r="D187" s="174">
        <f t="shared" si="20"/>
        <v>0</v>
      </c>
      <c r="E187" s="174">
        <f t="shared" si="20"/>
        <v>0</v>
      </c>
      <c r="F187" s="174">
        <f t="shared" si="20"/>
        <v>0</v>
      </c>
      <c r="G187" s="174">
        <f t="shared" si="20"/>
        <v>0</v>
      </c>
      <c r="H187" s="174">
        <f t="shared" si="20"/>
        <v>0</v>
      </c>
      <c r="I187" s="174">
        <f t="shared" si="20"/>
        <v>0</v>
      </c>
      <c r="J187" s="174">
        <f t="shared" si="20"/>
        <v>0</v>
      </c>
      <c r="K187" s="174">
        <f t="shared" si="20"/>
        <v>0</v>
      </c>
      <c r="L187" s="174">
        <f t="shared" si="20"/>
        <v>0</v>
      </c>
      <c r="M187" s="174">
        <f t="shared" si="20"/>
        <v>0</v>
      </c>
      <c r="N187" s="174">
        <f t="shared" si="20"/>
        <v>0</v>
      </c>
      <c r="O187" s="174">
        <f t="shared" si="20"/>
        <v>0</v>
      </c>
      <c r="P187" s="175">
        <f>SUM(B187:O187)</f>
        <v>0</v>
      </c>
    </row>
    <row r="188" spans="1:16" ht="13.5" thickBot="1"/>
    <row r="189" spans="1:16" ht="13.5" thickBot="1">
      <c r="A189" s="211" t="s">
        <v>213</v>
      </c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3"/>
    </row>
    <row r="190" spans="1:16" ht="13.5" thickBot="1">
      <c r="A190" s="214"/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</row>
    <row r="191" spans="1:16">
      <c r="A191" s="152" t="s">
        <v>164</v>
      </c>
      <c r="B191" s="153" t="s">
        <v>165</v>
      </c>
      <c r="C191" s="153" t="s">
        <v>166</v>
      </c>
      <c r="D191" s="153" t="s">
        <v>167</v>
      </c>
      <c r="E191" s="153" t="s">
        <v>96</v>
      </c>
      <c r="F191" s="153" t="s">
        <v>168</v>
      </c>
      <c r="G191" s="153" t="s">
        <v>169</v>
      </c>
      <c r="H191" s="153" t="s">
        <v>170</v>
      </c>
      <c r="I191" s="215" t="s">
        <v>171</v>
      </c>
      <c r="J191" s="215" t="s">
        <v>172</v>
      </c>
      <c r="K191" s="215" t="s">
        <v>173</v>
      </c>
      <c r="L191" s="153" t="s">
        <v>174</v>
      </c>
      <c r="M191" s="215" t="s">
        <v>175</v>
      </c>
      <c r="N191" s="215" t="s">
        <v>176</v>
      </c>
      <c r="O191" s="153" t="s">
        <v>177</v>
      </c>
      <c r="P191" s="217" t="s">
        <v>178</v>
      </c>
    </row>
    <row r="192" spans="1:16" ht="13.5" thickBot="1">
      <c r="A192" s="154" t="s">
        <v>179</v>
      </c>
      <c r="B192" s="155" t="s">
        <v>180</v>
      </c>
      <c r="C192" s="155" t="s">
        <v>181</v>
      </c>
      <c r="D192" s="155" t="s">
        <v>182</v>
      </c>
      <c r="E192" s="155" t="s">
        <v>183</v>
      </c>
      <c r="F192" s="155" t="s">
        <v>184</v>
      </c>
      <c r="G192" s="155" t="s">
        <v>185</v>
      </c>
      <c r="H192" s="155" t="s">
        <v>186</v>
      </c>
      <c r="I192" s="216"/>
      <c r="J192" s="216"/>
      <c r="K192" s="216"/>
      <c r="L192" s="155" t="s">
        <v>187</v>
      </c>
      <c r="M192" s="216"/>
      <c r="N192" s="216"/>
      <c r="O192" s="155" t="s">
        <v>188</v>
      </c>
      <c r="P192" s="218"/>
    </row>
    <row r="193" spans="1:16" ht="13.5" thickTop="1">
      <c r="A193" s="156"/>
      <c r="B193" s="157"/>
      <c r="C193" s="158"/>
      <c r="D193" s="157"/>
      <c r="E193" s="157"/>
      <c r="F193" s="157"/>
      <c r="G193" s="158"/>
      <c r="H193" s="157"/>
      <c r="I193" s="158"/>
      <c r="J193" s="157"/>
      <c r="K193" s="157"/>
      <c r="L193" s="157"/>
      <c r="M193" s="159"/>
      <c r="N193" s="159"/>
      <c r="O193" s="159"/>
      <c r="P193" s="160" t="s">
        <v>189</v>
      </c>
    </row>
    <row r="194" spans="1:16">
      <c r="A194" s="161" t="s">
        <v>190</v>
      </c>
      <c r="B194" s="162"/>
      <c r="C194" s="162"/>
      <c r="D194" s="162"/>
      <c r="E194" s="163"/>
      <c r="F194" s="163"/>
      <c r="G194" s="164"/>
      <c r="H194" s="163"/>
      <c r="I194" s="163"/>
      <c r="J194" s="163"/>
      <c r="K194" s="163"/>
      <c r="L194" s="163"/>
      <c r="M194" s="165"/>
      <c r="N194" s="165"/>
      <c r="O194" s="166"/>
      <c r="P194" s="167">
        <f t="shared" ref="P194:P196" si="21">SUM(B194:O194)</f>
        <v>0</v>
      </c>
    </row>
    <row r="195" spans="1:16">
      <c r="A195" s="161" t="s">
        <v>191</v>
      </c>
      <c r="B195" s="162"/>
      <c r="C195" s="162"/>
      <c r="D195" s="162"/>
      <c r="E195" s="163"/>
      <c r="F195" s="163"/>
      <c r="G195" s="164"/>
      <c r="H195" s="163"/>
      <c r="I195" s="163"/>
      <c r="J195" s="163"/>
      <c r="K195" s="163"/>
      <c r="L195" s="163"/>
      <c r="M195" s="165"/>
      <c r="N195" s="165"/>
      <c r="O195" s="168"/>
      <c r="P195" s="167">
        <f t="shared" si="21"/>
        <v>0</v>
      </c>
    </row>
    <row r="196" spans="1:16">
      <c r="A196" s="161" t="s">
        <v>192</v>
      </c>
      <c r="B196" s="162"/>
      <c r="C196" s="162"/>
      <c r="D196" s="162"/>
      <c r="E196" s="163"/>
      <c r="F196" s="163"/>
      <c r="G196" s="163"/>
      <c r="H196" s="163"/>
      <c r="I196" s="163"/>
      <c r="J196" s="163"/>
      <c r="K196" s="163"/>
      <c r="L196" s="163"/>
      <c r="M196" s="165"/>
      <c r="N196" s="165"/>
      <c r="O196" s="166"/>
      <c r="P196" s="167">
        <f t="shared" si="21"/>
        <v>0</v>
      </c>
    </row>
    <row r="197" spans="1:16">
      <c r="A197" s="161" t="s">
        <v>193</v>
      </c>
      <c r="B197" s="162"/>
      <c r="C197" s="162"/>
      <c r="D197" s="162"/>
      <c r="E197" s="162"/>
      <c r="F197" s="162"/>
      <c r="G197" s="163"/>
      <c r="H197" s="163"/>
      <c r="I197" s="163"/>
      <c r="J197" s="163"/>
      <c r="K197" s="163"/>
      <c r="L197" s="163"/>
      <c r="M197" s="165"/>
      <c r="N197" s="166"/>
      <c r="O197" s="166"/>
      <c r="P197" s="167">
        <f>SUM(B197:O197)</f>
        <v>0</v>
      </c>
    </row>
    <row r="198" spans="1:16">
      <c r="A198" s="161" t="s">
        <v>194</v>
      </c>
      <c r="B198" s="162"/>
      <c r="C198" s="162"/>
      <c r="D198" s="162"/>
      <c r="E198" s="162"/>
      <c r="F198" s="162"/>
      <c r="G198" s="162"/>
      <c r="H198" s="163"/>
      <c r="I198" s="163"/>
      <c r="J198" s="163"/>
      <c r="K198" s="163"/>
      <c r="L198" s="164"/>
      <c r="M198" s="165"/>
      <c r="N198" s="163"/>
      <c r="O198" s="166"/>
      <c r="P198" s="167">
        <f t="shared" ref="P198:P204" si="22">SUM(B198:O198)</f>
        <v>0</v>
      </c>
    </row>
    <row r="199" spans="1:16">
      <c r="A199" s="161" t="s">
        <v>195</v>
      </c>
      <c r="B199" s="162"/>
      <c r="C199" s="162"/>
      <c r="D199" s="162"/>
      <c r="E199" s="162"/>
      <c r="F199" s="162"/>
      <c r="G199" s="162"/>
      <c r="H199" s="163"/>
      <c r="I199" s="163"/>
      <c r="J199" s="163"/>
      <c r="K199" s="163"/>
      <c r="L199" s="164"/>
      <c r="M199" s="165"/>
      <c r="N199" s="163"/>
      <c r="O199" s="166"/>
      <c r="P199" s="167">
        <f t="shared" si="22"/>
        <v>0</v>
      </c>
    </row>
    <row r="200" spans="1:16">
      <c r="A200" s="161" t="s">
        <v>196</v>
      </c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9"/>
      <c r="N200" s="169"/>
      <c r="O200" s="166"/>
      <c r="P200" s="167">
        <f t="shared" si="22"/>
        <v>0</v>
      </c>
    </row>
    <row r="201" spans="1:16">
      <c r="A201" s="161" t="s">
        <v>197</v>
      </c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9"/>
      <c r="N201" s="169"/>
      <c r="O201" s="169"/>
      <c r="P201" s="170">
        <f t="shared" si="22"/>
        <v>0</v>
      </c>
    </row>
    <row r="202" spans="1:16">
      <c r="A202" s="161" t="s">
        <v>198</v>
      </c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9"/>
      <c r="N202" s="169"/>
      <c r="O202" s="169"/>
      <c r="P202" s="170">
        <f t="shared" si="22"/>
        <v>0</v>
      </c>
    </row>
    <row r="203" spans="1:16">
      <c r="A203" s="161" t="s">
        <v>199</v>
      </c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9"/>
      <c r="N203" s="169"/>
      <c r="O203" s="169"/>
      <c r="P203" s="170">
        <f t="shared" si="22"/>
        <v>0</v>
      </c>
    </row>
    <row r="204" spans="1:16">
      <c r="A204" s="161" t="s">
        <v>200</v>
      </c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9"/>
      <c r="N204" s="169"/>
      <c r="O204" s="171"/>
      <c r="P204" s="170">
        <f t="shared" si="22"/>
        <v>0</v>
      </c>
    </row>
    <row r="205" spans="1:16">
      <c r="A205" s="161" t="s">
        <v>201</v>
      </c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9"/>
      <c r="N205" s="169"/>
      <c r="O205" s="169"/>
      <c r="P205" s="170">
        <f>SUM(B205:O205)</f>
        <v>0</v>
      </c>
    </row>
    <row r="206" spans="1:16">
      <c r="A206" s="161" t="s">
        <v>202</v>
      </c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9"/>
      <c r="N206" s="169"/>
      <c r="O206" s="169"/>
      <c r="P206" s="170">
        <f t="shared" ref="P206:P216" si="23">SUM(B206:O206)</f>
        <v>0</v>
      </c>
    </row>
    <row r="207" spans="1:16">
      <c r="A207" s="161" t="s">
        <v>203</v>
      </c>
      <c r="B207" s="162"/>
      <c r="C207" s="162"/>
      <c r="D207" s="162"/>
      <c r="E207" s="169"/>
      <c r="F207" s="162"/>
      <c r="G207" s="162"/>
      <c r="H207" s="162"/>
      <c r="I207" s="162"/>
      <c r="J207" s="162"/>
      <c r="K207" s="162"/>
      <c r="L207" s="162"/>
      <c r="M207" s="169"/>
      <c r="N207" s="169"/>
      <c r="O207" s="169"/>
      <c r="P207" s="170">
        <f t="shared" si="23"/>
        <v>0</v>
      </c>
    </row>
    <row r="208" spans="1:16">
      <c r="A208" s="161" t="s">
        <v>204</v>
      </c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9"/>
      <c r="N208" s="169"/>
      <c r="O208" s="169"/>
      <c r="P208" s="170">
        <f t="shared" si="23"/>
        <v>0</v>
      </c>
    </row>
    <row r="209" spans="1:16">
      <c r="A209" s="161" t="s">
        <v>205</v>
      </c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9"/>
      <c r="N209" s="169"/>
      <c r="O209" s="169"/>
      <c r="P209" s="170">
        <f t="shared" si="23"/>
        <v>0</v>
      </c>
    </row>
    <row r="210" spans="1:16">
      <c r="A210" s="161" t="s">
        <v>206</v>
      </c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9"/>
      <c r="N210" s="169"/>
      <c r="O210" s="171"/>
      <c r="P210" s="170">
        <f t="shared" si="23"/>
        <v>0</v>
      </c>
    </row>
    <row r="211" spans="1:16">
      <c r="A211" s="161" t="s">
        <v>207</v>
      </c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9"/>
      <c r="N211" s="169"/>
      <c r="O211" s="169"/>
      <c r="P211" s="170">
        <f t="shared" si="23"/>
        <v>0</v>
      </c>
    </row>
    <row r="212" spans="1:16">
      <c r="A212" s="161" t="s">
        <v>208</v>
      </c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9"/>
      <c r="N212" s="169"/>
      <c r="O212" s="169"/>
      <c r="P212" s="170">
        <f t="shared" si="23"/>
        <v>0</v>
      </c>
    </row>
    <row r="213" spans="1:16">
      <c r="A213" s="161" t="s">
        <v>209</v>
      </c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9"/>
      <c r="N213" s="169"/>
      <c r="O213" s="169"/>
      <c r="P213" s="170">
        <f t="shared" si="23"/>
        <v>0</v>
      </c>
    </row>
    <row r="214" spans="1:16">
      <c r="A214" s="161" t="s">
        <v>210</v>
      </c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9"/>
      <c r="N214" s="169"/>
      <c r="O214" s="169"/>
      <c r="P214" s="170">
        <f t="shared" si="23"/>
        <v>0</v>
      </c>
    </row>
    <row r="215" spans="1:16">
      <c r="A215" s="161" t="s">
        <v>211</v>
      </c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9"/>
      <c r="N215" s="169"/>
      <c r="O215" s="169"/>
      <c r="P215" s="170">
        <f t="shared" si="23"/>
        <v>0</v>
      </c>
    </row>
    <row r="216" spans="1:16">
      <c r="A216" s="161" t="s">
        <v>212</v>
      </c>
      <c r="B216" s="162"/>
      <c r="C216" s="162"/>
      <c r="D216" s="162"/>
      <c r="E216" s="169"/>
      <c r="F216" s="162"/>
      <c r="G216" s="162"/>
      <c r="H216" s="162"/>
      <c r="I216" s="162"/>
      <c r="J216" s="162"/>
      <c r="K216" s="162"/>
      <c r="L216" s="162"/>
      <c r="M216" s="169"/>
      <c r="N216" s="162"/>
      <c r="O216" s="169"/>
      <c r="P216" s="170">
        <f t="shared" si="23"/>
        <v>0</v>
      </c>
    </row>
    <row r="217" spans="1:16" ht="13.5" thickBot="1">
      <c r="A217" s="172"/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9"/>
      <c r="N217" s="169"/>
      <c r="O217" s="169"/>
      <c r="P217" s="170"/>
    </row>
    <row r="218" spans="1:16" ht="14.25" thickTop="1" thickBot="1">
      <c r="A218" s="173" t="s">
        <v>178</v>
      </c>
      <c r="B218" s="174">
        <f>SUM(B194:B217)</f>
        <v>0</v>
      </c>
      <c r="C218" s="174">
        <f t="shared" ref="C218:O218" si="24">SUM(C194:C217)</f>
        <v>0</v>
      </c>
      <c r="D218" s="174">
        <f t="shared" si="24"/>
        <v>0</v>
      </c>
      <c r="E218" s="174">
        <f t="shared" si="24"/>
        <v>0</v>
      </c>
      <c r="F218" s="174">
        <f t="shared" si="24"/>
        <v>0</v>
      </c>
      <c r="G218" s="174">
        <f t="shared" si="24"/>
        <v>0</v>
      </c>
      <c r="H218" s="174">
        <f t="shared" si="24"/>
        <v>0</v>
      </c>
      <c r="I218" s="174">
        <f t="shared" si="24"/>
        <v>0</v>
      </c>
      <c r="J218" s="174">
        <f t="shared" si="24"/>
        <v>0</v>
      </c>
      <c r="K218" s="174">
        <f t="shared" si="24"/>
        <v>0</v>
      </c>
      <c r="L218" s="174">
        <f t="shared" si="24"/>
        <v>0</v>
      </c>
      <c r="M218" s="174">
        <f t="shared" si="24"/>
        <v>0</v>
      </c>
      <c r="N218" s="174">
        <f t="shared" si="24"/>
        <v>0</v>
      </c>
      <c r="O218" s="174">
        <f t="shared" si="24"/>
        <v>0</v>
      </c>
      <c r="P218" s="175">
        <f>SUM(B218:O218)</f>
        <v>0</v>
      </c>
    </row>
    <row r="219" spans="1:16" ht="13.5" thickBot="1"/>
    <row r="220" spans="1:16" ht="13.5" thickBot="1">
      <c r="A220" s="211" t="s">
        <v>213</v>
      </c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3"/>
    </row>
    <row r="221" spans="1:16" ht="13.5" thickBot="1">
      <c r="A221" s="214"/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</row>
    <row r="222" spans="1:16">
      <c r="A222" s="152" t="s">
        <v>164</v>
      </c>
      <c r="B222" s="153" t="s">
        <v>165</v>
      </c>
      <c r="C222" s="153" t="s">
        <v>166</v>
      </c>
      <c r="D222" s="153" t="s">
        <v>167</v>
      </c>
      <c r="E222" s="153" t="s">
        <v>96</v>
      </c>
      <c r="F222" s="153" t="s">
        <v>168</v>
      </c>
      <c r="G222" s="153" t="s">
        <v>169</v>
      </c>
      <c r="H222" s="153" t="s">
        <v>170</v>
      </c>
      <c r="I222" s="215" t="s">
        <v>171</v>
      </c>
      <c r="J222" s="215" t="s">
        <v>172</v>
      </c>
      <c r="K222" s="215" t="s">
        <v>173</v>
      </c>
      <c r="L222" s="153" t="s">
        <v>174</v>
      </c>
      <c r="M222" s="215" t="s">
        <v>175</v>
      </c>
      <c r="N222" s="215" t="s">
        <v>176</v>
      </c>
      <c r="O222" s="153" t="s">
        <v>177</v>
      </c>
      <c r="P222" s="217" t="s">
        <v>178</v>
      </c>
    </row>
    <row r="223" spans="1:16" ht="13.5" thickBot="1">
      <c r="A223" s="154" t="s">
        <v>179</v>
      </c>
      <c r="B223" s="155" t="s">
        <v>180</v>
      </c>
      <c r="C223" s="155" t="s">
        <v>181</v>
      </c>
      <c r="D223" s="155" t="s">
        <v>182</v>
      </c>
      <c r="E223" s="155" t="s">
        <v>183</v>
      </c>
      <c r="F223" s="155" t="s">
        <v>184</v>
      </c>
      <c r="G223" s="155" t="s">
        <v>185</v>
      </c>
      <c r="H223" s="155" t="s">
        <v>186</v>
      </c>
      <c r="I223" s="216"/>
      <c r="J223" s="216"/>
      <c r="K223" s="216"/>
      <c r="L223" s="155" t="s">
        <v>187</v>
      </c>
      <c r="M223" s="216"/>
      <c r="N223" s="216"/>
      <c r="O223" s="155" t="s">
        <v>188</v>
      </c>
      <c r="P223" s="218"/>
    </row>
    <row r="224" spans="1:16" ht="13.5" thickTop="1">
      <c r="A224" s="156"/>
      <c r="B224" s="157"/>
      <c r="C224" s="158"/>
      <c r="D224" s="157"/>
      <c r="E224" s="157"/>
      <c r="F224" s="157"/>
      <c r="G224" s="158"/>
      <c r="H224" s="157"/>
      <c r="I224" s="158"/>
      <c r="J224" s="157"/>
      <c r="K224" s="157"/>
      <c r="L224" s="157"/>
      <c r="M224" s="159"/>
      <c r="N224" s="159"/>
      <c r="O224" s="159"/>
      <c r="P224" s="160" t="s">
        <v>189</v>
      </c>
    </row>
    <row r="225" spans="1:16">
      <c r="A225" s="161" t="s">
        <v>190</v>
      </c>
      <c r="B225" s="162"/>
      <c r="C225" s="162"/>
      <c r="D225" s="162"/>
      <c r="E225" s="163"/>
      <c r="F225" s="163"/>
      <c r="G225" s="164"/>
      <c r="H225" s="163"/>
      <c r="I225" s="163"/>
      <c r="J225" s="163"/>
      <c r="K225" s="163"/>
      <c r="L225" s="163"/>
      <c r="M225" s="165"/>
      <c r="N225" s="165"/>
      <c r="O225" s="166"/>
      <c r="P225" s="167">
        <f t="shared" ref="P225:P227" si="25">SUM(B225:O225)</f>
        <v>0</v>
      </c>
    </row>
    <row r="226" spans="1:16">
      <c r="A226" s="161" t="s">
        <v>191</v>
      </c>
      <c r="B226" s="162"/>
      <c r="C226" s="162"/>
      <c r="D226" s="162"/>
      <c r="E226" s="163"/>
      <c r="F226" s="163"/>
      <c r="G226" s="164"/>
      <c r="H226" s="163"/>
      <c r="I226" s="163"/>
      <c r="J226" s="163"/>
      <c r="K226" s="163"/>
      <c r="L226" s="163"/>
      <c r="M226" s="165"/>
      <c r="N226" s="165"/>
      <c r="O226" s="168"/>
      <c r="P226" s="167">
        <f t="shared" si="25"/>
        <v>0</v>
      </c>
    </row>
    <row r="227" spans="1:16">
      <c r="A227" s="161" t="s">
        <v>192</v>
      </c>
      <c r="B227" s="162"/>
      <c r="C227" s="162"/>
      <c r="D227" s="162"/>
      <c r="E227" s="163"/>
      <c r="F227" s="163"/>
      <c r="G227" s="163"/>
      <c r="H227" s="163"/>
      <c r="I227" s="163"/>
      <c r="J227" s="163"/>
      <c r="K227" s="163"/>
      <c r="L227" s="163"/>
      <c r="M227" s="165"/>
      <c r="N227" s="165"/>
      <c r="O227" s="166"/>
      <c r="P227" s="167">
        <f t="shared" si="25"/>
        <v>0</v>
      </c>
    </row>
    <row r="228" spans="1:16">
      <c r="A228" s="161" t="s">
        <v>193</v>
      </c>
      <c r="B228" s="162"/>
      <c r="C228" s="162"/>
      <c r="D228" s="162"/>
      <c r="E228" s="162"/>
      <c r="F228" s="162"/>
      <c r="G228" s="163"/>
      <c r="H228" s="163"/>
      <c r="I228" s="163"/>
      <c r="J228" s="163"/>
      <c r="K228" s="163"/>
      <c r="L228" s="163"/>
      <c r="M228" s="165"/>
      <c r="N228" s="166"/>
      <c r="O228" s="166"/>
      <c r="P228" s="167">
        <f>SUM(B228:O228)</f>
        <v>0</v>
      </c>
    </row>
    <row r="229" spans="1:16">
      <c r="A229" s="161" t="s">
        <v>194</v>
      </c>
      <c r="B229" s="162"/>
      <c r="C229" s="162"/>
      <c r="D229" s="162"/>
      <c r="E229" s="162"/>
      <c r="F229" s="162"/>
      <c r="G229" s="162"/>
      <c r="H229" s="163"/>
      <c r="I229" s="163"/>
      <c r="J229" s="163"/>
      <c r="K229" s="163"/>
      <c r="L229" s="164"/>
      <c r="M229" s="165"/>
      <c r="N229" s="163"/>
      <c r="O229" s="166"/>
      <c r="P229" s="167">
        <f t="shared" ref="P229:P235" si="26">SUM(B229:O229)</f>
        <v>0</v>
      </c>
    </row>
    <row r="230" spans="1:16">
      <c r="A230" s="161" t="s">
        <v>195</v>
      </c>
      <c r="B230" s="162"/>
      <c r="C230" s="162"/>
      <c r="D230" s="162"/>
      <c r="E230" s="162"/>
      <c r="F230" s="162"/>
      <c r="G230" s="162"/>
      <c r="H230" s="163"/>
      <c r="I230" s="163"/>
      <c r="J230" s="163"/>
      <c r="K230" s="163"/>
      <c r="L230" s="164"/>
      <c r="M230" s="165"/>
      <c r="N230" s="163"/>
      <c r="O230" s="166"/>
      <c r="P230" s="167">
        <f t="shared" si="26"/>
        <v>0</v>
      </c>
    </row>
    <row r="231" spans="1:16">
      <c r="A231" s="161" t="s">
        <v>196</v>
      </c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9"/>
      <c r="N231" s="169"/>
      <c r="O231" s="166"/>
      <c r="P231" s="167">
        <f t="shared" si="26"/>
        <v>0</v>
      </c>
    </row>
    <row r="232" spans="1:16">
      <c r="A232" s="161" t="s">
        <v>197</v>
      </c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9"/>
      <c r="N232" s="169"/>
      <c r="O232" s="169"/>
      <c r="P232" s="170">
        <f t="shared" si="26"/>
        <v>0</v>
      </c>
    </row>
    <row r="233" spans="1:16">
      <c r="A233" s="161" t="s">
        <v>198</v>
      </c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9"/>
      <c r="N233" s="169"/>
      <c r="O233" s="169"/>
      <c r="P233" s="170">
        <f t="shared" si="26"/>
        <v>0</v>
      </c>
    </row>
    <row r="234" spans="1:16">
      <c r="A234" s="161" t="s">
        <v>199</v>
      </c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9"/>
      <c r="N234" s="169"/>
      <c r="O234" s="169"/>
      <c r="P234" s="170">
        <f t="shared" si="26"/>
        <v>0</v>
      </c>
    </row>
    <row r="235" spans="1:16">
      <c r="A235" s="161" t="s">
        <v>200</v>
      </c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9"/>
      <c r="N235" s="169"/>
      <c r="O235" s="171"/>
      <c r="P235" s="170">
        <f t="shared" si="26"/>
        <v>0</v>
      </c>
    </row>
    <row r="236" spans="1:16">
      <c r="A236" s="161" t="s">
        <v>201</v>
      </c>
      <c r="B236" s="162"/>
      <c r="C236" s="162"/>
      <c r="D236" s="162"/>
      <c r="E236" s="162"/>
      <c r="F236" s="162"/>
      <c r="G236" s="162"/>
      <c r="H236" s="162"/>
      <c r="I236" s="162"/>
      <c r="J236" s="162"/>
      <c r="K236" s="162"/>
      <c r="L236" s="162"/>
      <c r="M236" s="169"/>
      <c r="N236" s="169"/>
      <c r="O236" s="169"/>
      <c r="P236" s="170">
        <f>SUM(B236:O236)</f>
        <v>0</v>
      </c>
    </row>
    <row r="237" spans="1:16">
      <c r="A237" s="161" t="s">
        <v>202</v>
      </c>
      <c r="B237" s="162"/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  <c r="M237" s="169"/>
      <c r="N237" s="169"/>
      <c r="O237" s="169"/>
      <c r="P237" s="170">
        <f t="shared" ref="P237:P247" si="27">SUM(B237:O237)</f>
        <v>0</v>
      </c>
    </row>
    <row r="238" spans="1:16">
      <c r="A238" s="161" t="s">
        <v>203</v>
      </c>
      <c r="B238" s="162"/>
      <c r="C238" s="162"/>
      <c r="D238" s="162"/>
      <c r="E238" s="169"/>
      <c r="F238" s="162"/>
      <c r="G238" s="162"/>
      <c r="H238" s="162"/>
      <c r="I238" s="162"/>
      <c r="J238" s="162"/>
      <c r="K238" s="162"/>
      <c r="L238" s="162"/>
      <c r="M238" s="169"/>
      <c r="N238" s="169"/>
      <c r="O238" s="169"/>
      <c r="P238" s="170">
        <f t="shared" si="27"/>
        <v>0</v>
      </c>
    </row>
    <row r="239" spans="1:16">
      <c r="A239" s="161" t="s">
        <v>204</v>
      </c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9"/>
      <c r="N239" s="169"/>
      <c r="O239" s="169"/>
      <c r="P239" s="170">
        <f t="shared" si="27"/>
        <v>0</v>
      </c>
    </row>
    <row r="240" spans="1:16">
      <c r="A240" s="161" t="s">
        <v>205</v>
      </c>
      <c r="B240" s="162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9"/>
      <c r="N240" s="169"/>
      <c r="O240" s="169"/>
      <c r="P240" s="170">
        <f t="shared" si="27"/>
        <v>0</v>
      </c>
    </row>
    <row r="241" spans="1:16">
      <c r="A241" s="161" t="s">
        <v>206</v>
      </c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9"/>
      <c r="N241" s="169"/>
      <c r="O241" s="171"/>
      <c r="P241" s="170">
        <f t="shared" si="27"/>
        <v>0</v>
      </c>
    </row>
    <row r="242" spans="1:16">
      <c r="A242" s="161" t="s">
        <v>207</v>
      </c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9"/>
      <c r="N242" s="169"/>
      <c r="O242" s="169"/>
      <c r="P242" s="170">
        <f t="shared" si="27"/>
        <v>0</v>
      </c>
    </row>
    <row r="243" spans="1:16">
      <c r="A243" s="161" t="s">
        <v>208</v>
      </c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9"/>
      <c r="N243" s="169"/>
      <c r="O243" s="169"/>
      <c r="P243" s="170">
        <f t="shared" si="27"/>
        <v>0</v>
      </c>
    </row>
    <row r="244" spans="1:16">
      <c r="A244" s="161" t="s">
        <v>209</v>
      </c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9"/>
      <c r="N244" s="169"/>
      <c r="O244" s="169"/>
      <c r="P244" s="170">
        <f t="shared" si="27"/>
        <v>0</v>
      </c>
    </row>
    <row r="245" spans="1:16">
      <c r="A245" s="161" t="s">
        <v>210</v>
      </c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9"/>
      <c r="N245" s="169"/>
      <c r="O245" s="169"/>
      <c r="P245" s="170">
        <f t="shared" si="27"/>
        <v>0</v>
      </c>
    </row>
    <row r="246" spans="1:16">
      <c r="A246" s="161" t="s">
        <v>211</v>
      </c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9"/>
      <c r="N246" s="169"/>
      <c r="O246" s="169"/>
      <c r="P246" s="170">
        <f t="shared" si="27"/>
        <v>0</v>
      </c>
    </row>
    <row r="247" spans="1:16">
      <c r="A247" s="161" t="s">
        <v>212</v>
      </c>
      <c r="B247" s="162"/>
      <c r="C247" s="162"/>
      <c r="D247" s="162"/>
      <c r="E247" s="169"/>
      <c r="F247" s="162"/>
      <c r="G247" s="162"/>
      <c r="H247" s="162"/>
      <c r="I247" s="162"/>
      <c r="J247" s="162"/>
      <c r="K247" s="162"/>
      <c r="L247" s="162"/>
      <c r="M247" s="169"/>
      <c r="N247" s="162"/>
      <c r="O247" s="169"/>
      <c r="P247" s="170">
        <f t="shared" si="27"/>
        <v>0</v>
      </c>
    </row>
    <row r="248" spans="1:16" ht="13.5" thickBot="1">
      <c r="A248" s="172"/>
      <c r="B248" s="162"/>
      <c r="C248" s="162"/>
      <c r="D248" s="162"/>
      <c r="E248" s="162"/>
      <c r="F248" s="162"/>
      <c r="G248" s="162"/>
      <c r="H248" s="162"/>
      <c r="I248" s="162"/>
      <c r="J248" s="162"/>
      <c r="K248" s="162"/>
      <c r="L248" s="162"/>
      <c r="M248" s="169"/>
      <c r="N248" s="169"/>
      <c r="O248" s="169"/>
      <c r="P248" s="170"/>
    </row>
    <row r="249" spans="1:16" ht="14.25" thickTop="1" thickBot="1">
      <c r="A249" s="173" t="s">
        <v>178</v>
      </c>
      <c r="B249" s="174">
        <f>SUM(B225:B248)</f>
        <v>0</v>
      </c>
      <c r="C249" s="174">
        <f t="shared" ref="C249:O249" si="28">SUM(C225:C248)</f>
        <v>0</v>
      </c>
      <c r="D249" s="174">
        <f t="shared" si="28"/>
        <v>0</v>
      </c>
      <c r="E249" s="174">
        <f t="shared" si="28"/>
        <v>0</v>
      </c>
      <c r="F249" s="174">
        <f t="shared" si="28"/>
        <v>0</v>
      </c>
      <c r="G249" s="174">
        <f t="shared" si="28"/>
        <v>0</v>
      </c>
      <c r="H249" s="174">
        <f t="shared" si="28"/>
        <v>0</v>
      </c>
      <c r="I249" s="174">
        <f t="shared" si="28"/>
        <v>0</v>
      </c>
      <c r="J249" s="174">
        <f t="shared" si="28"/>
        <v>0</v>
      </c>
      <c r="K249" s="174">
        <f t="shared" si="28"/>
        <v>0</v>
      </c>
      <c r="L249" s="174">
        <f t="shared" si="28"/>
        <v>0</v>
      </c>
      <c r="M249" s="174">
        <f t="shared" si="28"/>
        <v>0</v>
      </c>
      <c r="N249" s="174">
        <f t="shared" si="28"/>
        <v>0</v>
      </c>
      <c r="O249" s="174">
        <f t="shared" si="28"/>
        <v>0</v>
      </c>
      <c r="P249" s="175">
        <f>SUM(B249:O249)</f>
        <v>0</v>
      </c>
    </row>
    <row r="250" spans="1:16" ht="13.5" thickBot="1"/>
    <row r="251" spans="1:16" ht="13.5" thickBot="1">
      <c r="A251" s="211" t="s">
        <v>213</v>
      </c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3"/>
    </row>
    <row r="252" spans="1:16" ht="13.5" thickBot="1">
      <c r="A252" s="214"/>
      <c r="B252" s="214"/>
      <c r="C252" s="214"/>
      <c r="D252" s="214"/>
      <c r="E252" s="214"/>
      <c r="F252" s="214"/>
      <c r="G252" s="214"/>
      <c r="H252" s="214"/>
      <c r="I252" s="214"/>
      <c r="J252" s="214"/>
      <c r="K252" s="214"/>
      <c r="L252" s="214"/>
      <c r="M252" s="214"/>
      <c r="N252" s="214"/>
      <c r="O252" s="214"/>
      <c r="P252" s="214"/>
    </row>
    <row r="253" spans="1:16">
      <c r="A253" s="152" t="s">
        <v>164</v>
      </c>
      <c r="B253" s="153" t="s">
        <v>165</v>
      </c>
      <c r="C253" s="153" t="s">
        <v>166</v>
      </c>
      <c r="D253" s="153" t="s">
        <v>167</v>
      </c>
      <c r="E253" s="153" t="s">
        <v>96</v>
      </c>
      <c r="F253" s="153" t="s">
        <v>168</v>
      </c>
      <c r="G253" s="153" t="s">
        <v>169</v>
      </c>
      <c r="H253" s="153" t="s">
        <v>170</v>
      </c>
      <c r="I253" s="215" t="s">
        <v>171</v>
      </c>
      <c r="J253" s="215" t="s">
        <v>172</v>
      </c>
      <c r="K253" s="215" t="s">
        <v>173</v>
      </c>
      <c r="L253" s="153" t="s">
        <v>174</v>
      </c>
      <c r="M253" s="215" t="s">
        <v>175</v>
      </c>
      <c r="N253" s="215" t="s">
        <v>176</v>
      </c>
      <c r="O253" s="153" t="s">
        <v>177</v>
      </c>
      <c r="P253" s="217" t="s">
        <v>178</v>
      </c>
    </row>
    <row r="254" spans="1:16" ht="13.5" thickBot="1">
      <c r="A254" s="154" t="s">
        <v>179</v>
      </c>
      <c r="B254" s="155" t="s">
        <v>180</v>
      </c>
      <c r="C254" s="155" t="s">
        <v>181</v>
      </c>
      <c r="D254" s="155" t="s">
        <v>182</v>
      </c>
      <c r="E254" s="155" t="s">
        <v>183</v>
      </c>
      <c r="F254" s="155" t="s">
        <v>184</v>
      </c>
      <c r="G254" s="155" t="s">
        <v>185</v>
      </c>
      <c r="H254" s="155" t="s">
        <v>186</v>
      </c>
      <c r="I254" s="216"/>
      <c r="J254" s="216"/>
      <c r="K254" s="216"/>
      <c r="L254" s="155" t="s">
        <v>187</v>
      </c>
      <c r="M254" s="216"/>
      <c r="N254" s="216"/>
      <c r="O254" s="155" t="s">
        <v>188</v>
      </c>
      <c r="P254" s="218"/>
    </row>
    <row r="255" spans="1:16" ht="13.5" thickTop="1">
      <c r="A255" s="156"/>
      <c r="B255" s="157"/>
      <c r="C255" s="158"/>
      <c r="D255" s="157"/>
      <c r="E255" s="157"/>
      <c r="F255" s="157"/>
      <c r="G255" s="158"/>
      <c r="H255" s="157"/>
      <c r="I255" s="158"/>
      <c r="J255" s="157"/>
      <c r="K255" s="157"/>
      <c r="L255" s="157"/>
      <c r="M255" s="159"/>
      <c r="N255" s="159"/>
      <c r="O255" s="159"/>
      <c r="P255" s="160" t="s">
        <v>189</v>
      </c>
    </row>
    <row r="256" spans="1:16">
      <c r="A256" s="161" t="s">
        <v>190</v>
      </c>
      <c r="B256" s="162"/>
      <c r="C256" s="162"/>
      <c r="D256" s="162"/>
      <c r="E256" s="163"/>
      <c r="F256" s="163"/>
      <c r="G256" s="164"/>
      <c r="H256" s="163"/>
      <c r="I256" s="163"/>
      <c r="J256" s="163"/>
      <c r="K256" s="163"/>
      <c r="L256" s="163"/>
      <c r="M256" s="165"/>
      <c r="N256" s="165"/>
      <c r="O256" s="166"/>
      <c r="P256" s="167">
        <f t="shared" ref="P256:P258" si="29">SUM(B256:O256)</f>
        <v>0</v>
      </c>
    </row>
    <row r="257" spans="1:16">
      <c r="A257" s="161" t="s">
        <v>191</v>
      </c>
      <c r="B257" s="162"/>
      <c r="C257" s="162"/>
      <c r="D257" s="162"/>
      <c r="E257" s="163"/>
      <c r="F257" s="163"/>
      <c r="G257" s="164"/>
      <c r="H257" s="163"/>
      <c r="I257" s="163"/>
      <c r="J257" s="163"/>
      <c r="K257" s="163"/>
      <c r="L257" s="163"/>
      <c r="M257" s="165"/>
      <c r="N257" s="165"/>
      <c r="O257" s="168"/>
      <c r="P257" s="167">
        <f t="shared" si="29"/>
        <v>0</v>
      </c>
    </row>
    <row r="258" spans="1:16">
      <c r="A258" s="161" t="s">
        <v>192</v>
      </c>
      <c r="B258" s="162"/>
      <c r="C258" s="162"/>
      <c r="D258" s="162"/>
      <c r="E258" s="163"/>
      <c r="F258" s="163"/>
      <c r="G258" s="163"/>
      <c r="H258" s="163"/>
      <c r="I258" s="163"/>
      <c r="J258" s="163"/>
      <c r="K258" s="163"/>
      <c r="L258" s="163"/>
      <c r="M258" s="165"/>
      <c r="N258" s="165"/>
      <c r="O258" s="166"/>
      <c r="P258" s="167">
        <f t="shared" si="29"/>
        <v>0</v>
      </c>
    </row>
    <row r="259" spans="1:16">
      <c r="A259" s="161" t="s">
        <v>193</v>
      </c>
      <c r="B259" s="162"/>
      <c r="C259" s="162"/>
      <c r="D259" s="162"/>
      <c r="E259" s="162"/>
      <c r="F259" s="162"/>
      <c r="G259" s="163"/>
      <c r="H259" s="163"/>
      <c r="I259" s="163"/>
      <c r="J259" s="163"/>
      <c r="K259" s="163"/>
      <c r="L259" s="163"/>
      <c r="M259" s="165"/>
      <c r="N259" s="166"/>
      <c r="O259" s="166"/>
      <c r="P259" s="167">
        <f>SUM(B259:O259)</f>
        <v>0</v>
      </c>
    </row>
    <row r="260" spans="1:16">
      <c r="A260" s="161" t="s">
        <v>194</v>
      </c>
      <c r="B260" s="162"/>
      <c r="C260" s="162"/>
      <c r="D260" s="162"/>
      <c r="E260" s="162"/>
      <c r="F260" s="162"/>
      <c r="G260" s="162"/>
      <c r="H260" s="163"/>
      <c r="I260" s="163"/>
      <c r="J260" s="163"/>
      <c r="K260" s="163"/>
      <c r="L260" s="164"/>
      <c r="M260" s="165"/>
      <c r="N260" s="163"/>
      <c r="O260" s="166"/>
      <c r="P260" s="167">
        <f t="shared" ref="P260:P266" si="30">SUM(B260:O260)</f>
        <v>0</v>
      </c>
    </row>
    <row r="261" spans="1:16">
      <c r="A261" s="161" t="s">
        <v>195</v>
      </c>
      <c r="B261" s="162"/>
      <c r="C261" s="162"/>
      <c r="D261" s="162"/>
      <c r="E261" s="162"/>
      <c r="F261" s="162"/>
      <c r="G261" s="162"/>
      <c r="H261" s="163"/>
      <c r="I261" s="163"/>
      <c r="J261" s="163"/>
      <c r="K261" s="163"/>
      <c r="L261" s="164"/>
      <c r="M261" s="165"/>
      <c r="N261" s="163"/>
      <c r="O261" s="166"/>
      <c r="P261" s="167">
        <f t="shared" si="30"/>
        <v>0</v>
      </c>
    </row>
    <row r="262" spans="1:16">
      <c r="A262" s="161" t="s">
        <v>196</v>
      </c>
      <c r="B262" s="162"/>
      <c r="C262" s="162"/>
      <c r="D262" s="162"/>
      <c r="E262" s="162"/>
      <c r="F262" s="162"/>
      <c r="G262" s="162"/>
      <c r="H262" s="162"/>
      <c r="I262" s="162"/>
      <c r="J262" s="162"/>
      <c r="K262" s="162"/>
      <c r="L262" s="162"/>
      <c r="M262" s="169"/>
      <c r="N262" s="169"/>
      <c r="O262" s="166"/>
      <c r="P262" s="167">
        <f t="shared" si="30"/>
        <v>0</v>
      </c>
    </row>
    <row r="263" spans="1:16">
      <c r="A263" s="161" t="s">
        <v>197</v>
      </c>
      <c r="B263" s="162"/>
      <c r="C263" s="162"/>
      <c r="D263" s="162"/>
      <c r="E263" s="162"/>
      <c r="F263" s="162"/>
      <c r="G263" s="162"/>
      <c r="H263" s="162"/>
      <c r="I263" s="162"/>
      <c r="J263" s="162"/>
      <c r="K263" s="162"/>
      <c r="L263" s="162"/>
      <c r="M263" s="169"/>
      <c r="N263" s="169"/>
      <c r="O263" s="169"/>
      <c r="P263" s="170">
        <f t="shared" si="30"/>
        <v>0</v>
      </c>
    </row>
    <row r="264" spans="1:16">
      <c r="A264" s="161" t="s">
        <v>198</v>
      </c>
      <c r="B264" s="162"/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9"/>
      <c r="N264" s="169"/>
      <c r="O264" s="169"/>
      <c r="P264" s="170">
        <f t="shared" si="30"/>
        <v>0</v>
      </c>
    </row>
    <row r="265" spans="1:16">
      <c r="A265" s="161" t="s">
        <v>199</v>
      </c>
      <c r="B265" s="162"/>
      <c r="C265" s="162"/>
      <c r="D265" s="162"/>
      <c r="E265" s="162"/>
      <c r="F265" s="162"/>
      <c r="G265" s="162"/>
      <c r="H265" s="162"/>
      <c r="I265" s="162"/>
      <c r="J265" s="162"/>
      <c r="K265" s="162"/>
      <c r="L265" s="162"/>
      <c r="M265" s="169"/>
      <c r="N265" s="169"/>
      <c r="O265" s="169"/>
      <c r="P265" s="170">
        <f t="shared" si="30"/>
        <v>0</v>
      </c>
    </row>
    <row r="266" spans="1:16">
      <c r="A266" s="161" t="s">
        <v>200</v>
      </c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9"/>
      <c r="N266" s="169"/>
      <c r="O266" s="171"/>
      <c r="P266" s="170">
        <f t="shared" si="30"/>
        <v>0</v>
      </c>
    </row>
    <row r="267" spans="1:16">
      <c r="A267" s="161" t="s">
        <v>201</v>
      </c>
      <c r="B267" s="162"/>
      <c r="C267" s="162"/>
      <c r="D267" s="162"/>
      <c r="E267" s="162"/>
      <c r="F267" s="162"/>
      <c r="G267" s="162"/>
      <c r="H267" s="162"/>
      <c r="I267" s="162"/>
      <c r="J267" s="162"/>
      <c r="K267" s="162"/>
      <c r="L267" s="162"/>
      <c r="M267" s="169"/>
      <c r="N267" s="169"/>
      <c r="O267" s="169"/>
      <c r="P267" s="170">
        <f>SUM(B267:O267)</f>
        <v>0</v>
      </c>
    </row>
    <row r="268" spans="1:16">
      <c r="A268" s="161" t="s">
        <v>202</v>
      </c>
      <c r="B268" s="162"/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M268" s="169"/>
      <c r="N268" s="169"/>
      <c r="O268" s="169"/>
      <c r="P268" s="170">
        <f t="shared" ref="P268:P278" si="31">SUM(B268:O268)</f>
        <v>0</v>
      </c>
    </row>
    <row r="269" spans="1:16">
      <c r="A269" s="161" t="s">
        <v>203</v>
      </c>
      <c r="B269" s="162"/>
      <c r="C269" s="162"/>
      <c r="D269" s="162"/>
      <c r="E269" s="169"/>
      <c r="F269" s="162"/>
      <c r="G269" s="162"/>
      <c r="H269" s="162"/>
      <c r="I269" s="162"/>
      <c r="J269" s="162"/>
      <c r="K269" s="162"/>
      <c r="L269" s="162"/>
      <c r="M269" s="169"/>
      <c r="N269" s="169"/>
      <c r="O269" s="169"/>
      <c r="P269" s="170">
        <f t="shared" si="31"/>
        <v>0</v>
      </c>
    </row>
    <row r="270" spans="1:16">
      <c r="A270" s="161" t="s">
        <v>204</v>
      </c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M270" s="169"/>
      <c r="N270" s="169"/>
      <c r="O270" s="169"/>
      <c r="P270" s="170">
        <f t="shared" si="31"/>
        <v>0</v>
      </c>
    </row>
    <row r="271" spans="1:16">
      <c r="A271" s="161" t="s">
        <v>205</v>
      </c>
      <c r="B271" s="162"/>
      <c r="C271" s="162"/>
      <c r="D271" s="162"/>
      <c r="E271" s="162"/>
      <c r="F271" s="162"/>
      <c r="G271" s="162"/>
      <c r="H271" s="162"/>
      <c r="I271" s="162"/>
      <c r="J271" s="162"/>
      <c r="K271" s="162"/>
      <c r="L271" s="162"/>
      <c r="M271" s="169"/>
      <c r="N271" s="169"/>
      <c r="O271" s="169"/>
      <c r="P271" s="170">
        <f t="shared" si="31"/>
        <v>0</v>
      </c>
    </row>
    <row r="272" spans="1:16">
      <c r="A272" s="161" t="s">
        <v>206</v>
      </c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9"/>
      <c r="N272" s="169"/>
      <c r="O272" s="171"/>
      <c r="P272" s="170">
        <f t="shared" si="31"/>
        <v>0</v>
      </c>
    </row>
    <row r="273" spans="1:16">
      <c r="A273" s="161" t="s">
        <v>207</v>
      </c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9"/>
      <c r="N273" s="169"/>
      <c r="O273" s="169"/>
      <c r="P273" s="170">
        <f t="shared" si="31"/>
        <v>0</v>
      </c>
    </row>
    <row r="274" spans="1:16">
      <c r="A274" s="161" t="s">
        <v>208</v>
      </c>
      <c r="B274" s="162"/>
      <c r="C274" s="162"/>
      <c r="D274" s="162"/>
      <c r="E274" s="162"/>
      <c r="F274" s="162"/>
      <c r="G274" s="162"/>
      <c r="H274" s="162"/>
      <c r="I274" s="162"/>
      <c r="J274" s="162"/>
      <c r="K274" s="162"/>
      <c r="L274" s="162"/>
      <c r="M274" s="169"/>
      <c r="N274" s="169"/>
      <c r="O274" s="169"/>
      <c r="P274" s="170">
        <f t="shared" si="31"/>
        <v>0</v>
      </c>
    </row>
    <row r="275" spans="1:16">
      <c r="A275" s="161" t="s">
        <v>209</v>
      </c>
      <c r="B275" s="162"/>
      <c r="C275" s="162"/>
      <c r="D275" s="162"/>
      <c r="E275" s="162"/>
      <c r="F275" s="162"/>
      <c r="G275" s="162"/>
      <c r="H275" s="162"/>
      <c r="I275" s="162"/>
      <c r="J275" s="162"/>
      <c r="K275" s="162"/>
      <c r="L275" s="162"/>
      <c r="M275" s="169"/>
      <c r="N275" s="169"/>
      <c r="O275" s="169"/>
      <c r="P275" s="170">
        <f t="shared" si="31"/>
        <v>0</v>
      </c>
    </row>
    <row r="276" spans="1:16">
      <c r="A276" s="161" t="s">
        <v>210</v>
      </c>
      <c r="B276" s="162"/>
      <c r="C276" s="162"/>
      <c r="D276" s="162"/>
      <c r="E276" s="162"/>
      <c r="F276" s="162"/>
      <c r="G276" s="162"/>
      <c r="H276" s="162"/>
      <c r="I276" s="162"/>
      <c r="J276" s="162"/>
      <c r="K276" s="162"/>
      <c r="L276" s="162"/>
      <c r="M276" s="169"/>
      <c r="N276" s="169"/>
      <c r="O276" s="169"/>
      <c r="P276" s="170">
        <f t="shared" si="31"/>
        <v>0</v>
      </c>
    </row>
    <row r="277" spans="1:16">
      <c r="A277" s="161" t="s">
        <v>211</v>
      </c>
      <c r="B277" s="162"/>
      <c r="C277" s="162"/>
      <c r="D277" s="162"/>
      <c r="E277" s="162"/>
      <c r="F277" s="162"/>
      <c r="G277" s="162"/>
      <c r="H277" s="162"/>
      <c r="I277" s="162"/>
      <c r="J277" s="162"/>
      <c r="K277" s="162"/>
      <c r="L277" s="162"/>
      <c r="M277" s="169"/>
      <c r="N277" s="169"/>
      <c r="O277" s="169"/>
      <c r="P277" s="170">
        <f t="shared" si="31"/>
        <v>0</v>
      </c>
    </row>
    <row r="278" spans="1:16">
      <c r="A278" s="161" t="s">
        <v>212</v>
      </c>
      <c r="B278" s="162"/>
      <c r="C278" s="162"/>
      <c r="D278" s="162"/>
      <c r="E278" s="169"/>
      <c r="F278" s="162"/>
      <c r="G278" s="162"/>
      <c r="H278" s="162"/>
      <c r="I278" s="162"/>
      <c r="J278" s="162"/>
      <c r="K278" s="162"/>
      <c r="L278" s="162"/>
      <c r="M278" s="169"/>
      <c r="N278" s="162"/>
      <c r="O278" s="169"/>
      <c r="P278" s="170">
        <f t="shared" si="31"/>
        <v>0</v>
      </c>
    </row>
    <row r="279" spans="1:16" ht="13.5" thickBot="1">
      <c r="A279" s="172"/>
      <c r="B279" s="162"/>
      <c r="C279" s="162"/>
      <c r="D279" s="162"/>
      <c r="E279" s="162"/>
      <c r="F279" s="162"/>
      <c r="G279" s="162"/>
      <c r="H279" s="162"/>
      <c r="I279" s="162"/>
      <c r="J279" s="162"/>
      <c r="K279" s="162"/>
      <c r="L279" s="162"/>
      <c r="M279" s="169"/>
      <c r="N279" s="169"/>
      <c r="O279" s="169"/>
      <c r="P279" s="170"/>
    </row>
    <row r="280" spans="1:16" ht="14.25" thickTop="1" thickBot="1">
      <c r="A280" s="173" t="s">
        <v>178</v>
      </c>
      <c r="B280" s="174">
        <f>SUM(B256:B279)</f>
        <v>0</v>
      </c>
      <c r="C280" s="174">
        <f t="shared" ref="C280:O280" si="32">SUM(C256:C279)</f>
        <v>0</v>
      </c>
      <c r="D280" s="174">
        <f t="shared" si="32"/>
        <v>0</v>
      </c>
      <c r="E280" s="174">
        <f t="shared" si="32"/>
        <v>0</v>
      </c>
      <c r="F280" s="174">
        <f t="shared" si="32"/>
        <v>0</v>
      </c>
      <c r="G280" s="174">
        <f t="shared" si="32"/>
        <v>0</v>
      </c>
      <c r="H280" s="174">
        <f t="shared" si="32"/>
        <v>0</v>
      </c>
      <c r="I280" s="174">
        <f t="shared" si="32"/>
        <v>0</v>
      </c>
      <c r="J280" s="174">
        <f t="shared" si="32"/>
        <v>0</v>
      </c>
      <c r="K280" s="174">
        <f t="shared" si="32"/>
        <v>0</v>
      </c>
      <c r="L280" s="174">
        <f t="shared" si="32"/>
        <v>0</v>
      </c>
      <c r="M280" s="174">
        <f t="shared" si="32"/>
        <v>0</v>
      </c>
      <c r="N280" s="174">
        <f t="shared" si="32"/>
        <v>0</v>
      </c>
      <c r="O280" s="174">
        <f t="shared" si="32"/>
        <v>0</v>
      </c>
      <c r="P280" s="175">
        <f>SUM(B280:O280)</f>
        <v>0</v>
      </c>
    </row>
    <row r="281" spans="1:16" ht="13.5" thickBot="1"/>
    <row r="282" spans="1:16" ht="13.5" thickBot="1">
      <c r="A282" s="211" t="s">
        <v>213</v>
      </c>
      <c r="B282" s="212"/>
      <c r="C282" s="212"/>
      <c r="D282" s="212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3"/>
    </row>
    <row r="283" spans="1:16" ht="13.5" thickBot="1">
      <c r="A283" s="214"/>
      <c r="B283" s="214"/>
      <c r="C283" s="214"/>
      <c r="D283" s="214"/>
      <c r="E283" s="214"/>
      <c r="F283" s="214"/>
      <c r="G283" s="214"/>
      <c r="H283" s="214"/>
      <c r="I283" s="214"/>
      <c r="J283" s="214"/>
      <c r="K283" s="214"/>
      <c r="L283" s="214"/>
      <c r="M283" s="214"/>
      <c r="N283" s="214"/>
      <c r="O283" s="214"/>
      <c r="P283" s="214"/>
    </row>
    <row r="284" spans="1:16">
      <c r="A284" s="152" t="s">
        <v>164</v>
      </c>
      <c r="B284" s="153" t="s">
        <v>165</v>
      </c>
      <c r="C284" s="153" t="s">
        <v>166</v>
      </c>
      <c r="D284" s="153" t="s">
        <v>167</v>
      </c>
      <c r="E284" s="153" t="s">
        <v>96</v>
      </c>
      <c r="F284" s="153" t="s">
        <v>168</v>
      </c>
      <c r="G284" s="153" t="s">
        <v>169</v>
      </c>
      <c r="H284" s="153" t="s">
        <v>170</v>
      </c>
      <c r="I284" s="215" t="s">
        <v>171</v>
      </c>
      <c r="J284" s="215" t="s">
        <v>172</v>
      </c>
      <c r="K284" s="215" t="s">
        <v>173</v>
      </c>
      <c r="L284" s="153" t="s">
        <v>174</v>
      </c>
      <c r="M284" s="215" t="s">
        <v>175</v>
      </c>
      <c r="N284" s="215" t="s">
        <v>176</v>
      </c>
      <c r="O284" s="153" t="s">
        <v>177</v>
      </c>
      <c r="P284" s="217" t="s">
        <v>178</v>
      </c>
    </row>
    <row r="285" spans="1:16" ht="13.5" thickBot="1">
      <c r="A285" s="154" t="s">
        <v>179</v>
      </c>
      <c r="B285" s="155" t="s">
        <v>180</v>
      </c>
      <c r="C285" s="155" t="s">
        <v>181</v>
      </c>
      <c r="D285" s="155" t="s">
        <v>182</v>
      </c>
      <c r="E285" s="155" t="s">
        <v>183</v>
      </c>
      <c r="F285" s="155" t="s">
        <v>184</v>
      </c>
      <c r="G285" s="155" t="s">
        <v>185</v>
      </c>
      <c r="H285" s="155" t="s">
        <v>186</v>
      </c>
      <c r="I285" s="216"/>
      <c r="J285" s="216"/>
      <c r="K285" s="216"/>
      <c r="L285" s="155" t="s">
        <v>187</v>
      </c>
      <c r="M285" s="216"/>
      <c r="N285" s="216"/>
      <c r="O285" s="155" t="s">
        <v>188</v>
      </c>
      <c r="P285" s="218"/>
    </row>
    <row r="286" spans="1:16" ht="13.5" thickTop="1">
      <c r="A286" s="156"/>
      <c r="B286" s="157"/>
      <c r="C286" s="158"/>
      <c r="D286" s="157"/>
      <c r="E286" s="157"/>
      <c r="F286" s="157"/>
      <c r="G286" s="158"/>
      <c r="H286" s="157"/>
      <c r="I286" s="158"/>
      <c r="J286" s="157"/>
      <c r="K286" s="157"/>
      <c r="L286" s="157"/>
      <c r="M286" s="159"/>
      <c r="N286" s="159"/>
      <c r="O286" s="159"/>
      <c r="P286" s="160" t="s">
        <v>189</v>
      </c>
    </row>
    <row r="287" spans="1:16">
      <c r="A287" s="161" t="s">
        <v>190</v>
      </c>
      <c r="B287" s="162"/>
      <c r="C287" s="162"/>
      <c r="D287" s="162"/>
      <c r="E287" s="163"/>
      <c r="F287" s="163"/>
      <c r="G287" s="164"/>
      <c r="H287" s="163"/>
      <c r="I287" s="163"/>
      <c r="J287" s="163"/>
      <c r="K287" s="163"/>
      <c r="L287" s="163"/>
      <c r="M287" s="165"/>
      <c r="N287" s="165"/>
      <c r="O287" s="166"/>
      <c r="P287" s="167">
        <f t="shared" ref="P287:P289" si="33">SUM(B287:O287)</f>
        <v>0</v>
      </c>
    </row>
    <row r="288" spans="1:16">
      <c r="A288" s="161" t="s">
        <v>191</v>
      </c>
      <c r="B288" s="162"/>
      <c r="C288" s="162"/>
      <c r="D288" s="162"/>
      <c r="E288" s="163"/>
      <c r="F288" s="163"/>
      <c r="G288" s="164"/>
      <c r="H288" s="163"/>
      <c r="I288" s="163"/>
      <c r="J288" s="163"/>
      <c r="K288" s="163"/>
      <c r="L288" s="163"/>
      <c r="M288" s="165"/>
      <c r="N288" s="165"/>
      <c r="O288" s="168"/>
      <c r="P288" s="167">
        <f t="shared" si="33"/>
        <v>0</v>
      </c>
    </row>
    <row r="289" spans="1:16">
      <c r="A289" s="161" t="s">
        <v>192</v>
      </c>
      <c r="B289" s="162"/>
      <c r="C289" s="162"/>
      <c r="D289" s="162"/>
      <c r="E289" s="163"/>
      <c r="F289" s="163"/>
      <c r="G289" s="163"/>
      <c r="H289" s="163"/>
      <c r="I289" s="163"/>
      <c r="J289" s="163"/>
      <c r="K289" s="163"/>
      <c r="L289" s="163"/>
      <c r="M289" s="165"/>
      <c r="N289" s="165"/>
      <c r="O289" s="166"/>
      <c r="P289" s="167">
        <f t="shared" si="33"/>
        <v>0</v>
      </c>
    </row>
    <row r="290" spans="1:16">
      <c r="A290" s="161" t="s">
        <v>193</v>
      </c>
      <c r="B290" s="162"/>
      <c r="C290" s="162"/>
      <c r="D290" s="162"/>
      <c r="E290" s="162"/>
      <c r="F290" s="162"/>
      <c r="G290" s="163"/>
      <c r="H290" s="163"/>
      <c r="I290" s="163"/>
      <c r="J290" s="163"/>
      <c r="K290" s="163"/>
      <c r="L290" s="163"/>
      <c r="M290" s="165"/>
      <c r="N290" s="166"/>
      <c r="O290" s="166"/>
      <c r="P290" s="167">
        <f>SUM(B290:O290)</f>
        <v>0</v>
      </c>
    </row>
    <row r="291" spans="1:16">
      <c r="A291" s="161" t="s">
        <v>194</v>
      </c>
      <c r="B291" s="162"/>
      <c r="C291" s="162"/>
      <c r="D291" s="162"/>
      <c r="E291" s="162"/>
      <c r="F291" s="162"/>
      <c r="G291" s="162"/>
      <c r="H291" s="163"/>
      <c r="I291" s="163"/>
      <c r="J291" s="163"/>
      <c r="K291" s="163"/>
      <c r="L291" s="164"/>
      <c r="M291" s="165"/>
      <c r="N291" s="163"/>
      <c r="O291" s="166"/>
      <c r="P291" s="167">
        <f t="shared" ref="P291:P297" si="34">SUM(B291:O291)</f>
        <v>0</v>
      </c>
    </row>
    <row r="292" spans="1:16">
      <c r="A292" s="161" t="s">
        <v>195</v>
      </c>
      <c r="B292" s="162"/>
      <c r="C292" s="162"/>
      <c r="D292" s="162"/>
      <c r="E292" s="162"/>
      <c r="F292" s="162"/>
      <c r="G292" s="162"/>
      <c r="H292" s="163"/>
      <c r="I292" s="163"/>
      <c r="J292" s="163"/>
      <c r="K292" s="163"/>
      <c r="L292" s="164"/>
      <c r="M292" s="165"/>
      <c r="N292" s="163"/>
      <c r="O292" s="166"/>
      <c r="P292" s="167">
        <f t="shared" si="34"/>
        <v>0</v>
      </c>
    </row>
    <row r="293" spans="1:16">
      <c r="A293" s="161" t="s">
        <v>196</v>
      </c>
      <c r="B293" s="162"/>
      <c r="C293" s="162"/>
      <c r="D293" s="162"/>
      <c r="E293" s="162"/>
      <c r="F293" s="162"/>
      <c r="G293" s="162"/>
      <c r="H293" s="162"/>
      <c r="I293" s="162"/>
      <c r="J293" s="162"/>
      <c r="K293" s="162"/>
      <c r="L293" s="162"/>
      <c r="M293" s="169"/>
      <c r="N293" s="169"/>
      <c r="O293" s="166"/>
      <c r="P293" s="167">
        <f t="shared" si="34"/>
        <v>0</v>
      </c>
    </row>
    <row r="294" spans="1:16">
      <c r="A294" s="161" t="s">
        <v>197</v>
      </c>
      <c r="B294" s="162"/>
      <c r="C294" s="162"/>
      <c r="D294" s="162"/>
      <c r="E294" s="162"/>
      <c r="F294" s="162"/>
      <c r="G294" s="162"/>
      <c r="H294" s="162"/>
      <c r="I294" s="162"/>
      <c r="J294" s="162"/>
      <c r="K294" s="162"/>
      <c r="L294" s="162"/>
      <c r="M294" s="169"/>
      <c r="N294" s="169"/>
      <c r="O294" s="169"/>
      <c r="P294" s="170">
        <f t="shared" si="34"/>
        <v>0</v>
      </c>
    </row>
    <row r="295" spans="1:16">
      <c r="A295" s="161" t="s">
        <v>198</v>
      </c>
      <c r="B295" s="162"/>
      <c r="C295" s="162"/>
      <c r="D295" s="162"/>
      <c r="E295" s="162"/>
      <c r="F295" s="162"/>
      <c r="G295" s="162"/>
      <c r="H295" s="162"/>
      <c r="I295" s="162"/>
      <c r="J295" s="162"/>
      <c r="K295" s="162"/>
      <c r="L295" s="162"/>
      <c r="M295" s="169"/>
      <c r="N295" s="169"/>
      <c r="O295" s="169"/>
      <c r="P295" s="170">
        <f t="shared" si="34"/>
        <v>0</v>
      </c>
    </row>
    <row r="296" spans="1:16">
      <c r="A296" s="161" t="s">
        <v>199</v>
      </c>
      <c r="B296" s="162"/>
      <c r="C296" s="162"/>
      <c r="D296" s="162"/>
      <c r="E296" s="162"/>
      <c r="F296" s="162"/>
      <c r="G296" s="162"/>
      <c r="H296" s="162"/>
      <c r="I296" s="162"/>
      <c r="J296" s="162"/>
      <c r="K296" s="162"/>
      <c r="L296" s="162"/>
      <c r="M296" s="169"/>
      <c r="N296" s="169"/>
      <c r="O296" s="169"/>
      <c r="P296" s="170">
        <f t="shared" si="34"/>
        <v>0</v>
      </c>
    </row>
    <row r="297" spans="1:16">
      <c r="A297" s="161" t="s">
        <v>200</v>
      </c>
      <c r="B297" s="162"/>
      <c r="C297" s="162"/>
      <c r="D297" s="162"/>
      <c r="E297" s="162"/>
      <c r="F297" s="162"/>
      <c r="G297" s="162"/>
      <c r="H297" s="162"/>
      <c r="I297" s="162"/>
      <c r="J297" s="162"/>
      <c r="K297" s="162"/>
      <c r="L297" s="162"/>
      <c r="M297" s="169"/>
      <c r="N297" s="169"/>
      <c r="O297" s="171"/>
      <c r="P297" s="170">
        <f t="shared" si="34"/>
        <v>0</v>
      </c>
    </row>
    <row r="298" spans="1:16">
      <c r="A298" s="161" t="s">
        <v>201</v>
      </c>
      <c r="B298" s="162"/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9"/>
      <c r="N298" s="169"/>
      <c r="O298" s="169"/>
      <c r="P298" s="170">
        <f>SUM(B298:O298)</f>
        <v>0</v>
      </c>
    </row>
    <row r="299" spans="1:16">
      <c r="A299" s="161" t="s">
        <v>202</v>
      </c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9"/>
      <c r="N299" s="169"/>
      <c r="O299" s="169"/>
      <c r="P299" s="170">
        <f t="shared" ref="P299:P309" si="35">SUM(B299:O299)</f>
        <v>0</v>
      </c>
    </row>
    <row r="300" spans="1:16">
      <c r="A300" s="161" t="s">
        <v>203</v>
      </c>
      <c r="B300" s="162"/>
      <c r="C300" s="162"/>
      <c r="D300" s="162"/>
      <c r="E300" s="169"/>
      <c r="F300" s="162"/>
      <c r="G300" s="162"/>
      <c r="H300" s="162"/>
      <c r="I300" s="162"/>
      <c r="J300" s="162"/>
      <c r="K300" s="162"/>
      <c r="L300" s="162"/>
      <c r="M300" s="169"/>
      <c r="N300" s="169"/>
      <c r="O300" s="169"/>
      <c r="P300" s="170">
        <f t="shared" si="35"/>
        <v>0</v>
      </c>
    </row>
    <row r="301" spans="1:16">
      <c r="A301" s="161" t="s">
        <v>204</v>
      </c>
      <c r="B301" s="162"/>
      <c r="C301" s="162"/>
      <c r="D301" s="162"/>
      <c r="E301" s="162"/>
      <c r="F301" s="162"/>
      <c r="G301" s="162"/>
      <c r="H301" s="162"/>
      <c r="I301" s="162"/>
      <c r="J301" s="162"/>
      <c r="K301" s="162"/>
      <c r="L301" s="162"/>
      <c r="M301" s="169"/>
      <c r="N301" s="169"/>
      <c r="O301" s="169"/>
      <c r="P301" s="170">
        <f t="shared" si="35"/>
        <v>0</v>
      </c>
    </row>
    <row r="302" spans="1:16">
      <c r="A302" s="161" t="s">
        <v>205</v>
      </c>
      <c r="B302" s="162"/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9"/>
      <c r="N302" s="169"/>
      <c r="O302" s="169"/>
      <c r="P302" s="170">
        <f t="shared" si="35"/>
        <v>0</v>
      </c>
    </row>
    <row r="303" spans="1:16">
      <c r="A303" s="161" t="s">
        <v>206</v>
      </c>
      <c r="B303" s="162"/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  <c r="M303" s="169"/>
      <c r="N303" s="169"/>
      <c r="O303" s="171"/>
      <c r="P303" s="170">
        <f t="shared" si="35"/>
        <v>0</v>
      </c>
    </row>
    <row r="304" spans="1:16">
      <c r="A304" s="161" t="s">
        <v>207</v>
      </c>
      <c r="B304" s="162"/>
      <c r="C304" s="162"/>
      <c r="D304" s="162"/>
      <c r="E304" s="162"/>
      <c r="F304" s="162"/>
      <c r="G304" s="162"/>
      <c r="H304" s="162"/>
      <c r="I304" s="162"/>
      <c r="J304" s="162"/>
      <c r="K304" s="162"/>
      <c r="L304" s="162"/>
      <c r="M304" s="169"/>
      <c r="N304" s="169"/>
      <c r="O304" s="169"/>
      <c r="P304" s="170">
        <f t="shared" si="35"/>
        <v>0</v>
      </c>
    </row>
    <row r="305" spans="1:16">
      <c r="A305" s="161" t="s">
        <v>208</v>
      </c>
      <c r="B305" s="162"/>
      <c r="C305" s="162"/>
      <c r="D305" s="162"/>
      <c r="E305" s="162"/>
      <c r="F305" s="162"/>
      <c r="G305" s="162"/>
      <c r="H305" s="162"/>
      <c r="I305" s="162"/>
      <c r="J305" s="162"/>
      <c r="K305" s="162"/>
      <c r="L305" s="162"/>
      <c r="M305" s="169"/>
      <c r="N305" s="169"/>
      <c r="O305" s="169"/>
      <c r="P305" s="170">
        <f t="shared" si="35"/>
        <v>0</v>
      </c>
    </row>
    <row r="306" spans="1:16">
      <c r="A306" s="161" t="s">
        <v>209</v>
      </c>
      <c r="B306" s="162"/>
      <c r="C306" s="162"/>
      <c r="D306" s="162"/>
      <c r="E306" s="162"/>
      <c r="F306" s="162"/>
      <c r="G306" s="162"/>
      <c r="H306" s="162"/>
      <c r="I306" s="162"/>
      <c r="J306" s="162"/>
      <c r="K306" s="162"/>
      <c r="L306" s="162"/>
      <c r="M306" s="169"/>
      <c r="N306" s="169"/>
      <c r="O306" s="169"/>
      <c r="P306" s="170">
        <f t="shared" si="35"/>
        <v>0</v>
      </c>
    </row>
    <row r="307" spans="1:16">
      <c r="A307" s="161" t="s">
        <v>210</v>
      </c>
      <c r="B307" s="162"/>
      <c r="C307" s="162"/>
      <c r="D307" s="162"/>
      <c r="E307" s="162"/>
      <c r="F307" s="162"/>
      <c r="G307" s="162"/>
      <c r="H307" s="162"/>
      <c r="I307" s="162"/>
      <c r="J307" s="162"/>
      <c r="K307" s="162"/>
      <c r="L307" s="162"/>
      <c r="M307" s="169"/>
      <c r="N307" s="169"/>
      <c r="O307" s="169"/>
      <c r="P307" s="170">
        <f t="shared" si="35"/>
        <v>0</v>
      </c>
    </row>
    <row r="308" spans="1:16">
      <c r="A308" s="161" t="s">
        <v>211</v>
      </c>
      <c r="B308" s="162"/>
      <c r="C308" s="162"/>
      <c r="D308" s="162"/>
      <c r="E308" s="162"/>
      <c r="F308" s="162"/>
      <c r="G308" s="162"/>
      <c r="H308" s="162"/>
      <c r="I308" s="162"/>
      <c r="J308" s="162"/>
      <c r="K308" s="162"/>
      <c r="L308" s="162"/>
      <c r="M308" s="169"/>
      <c r="N308" s="169"/>
      <c r="O308" s="169"/>
      <c r="P308" s="170">
        <f t="shared" si="35"/>
        <v>0</v>
      </c>
    </row>
    <row r="309" spans="1:16">
      <c r="A309" s="161" t="s">
        <v>212</v>
      </c>
      <c r="B309" s="162"/>
      <c r="C309" s="162"/>
      <c r="D309" s="162"/>
      <c r="E309" s="169"/>
      <c r="F309" s="162"/>
      <c r="G309" s="162"/>
      <c r="H309" s="162"/>
      <c r="I309" s="162"/>
      <c r="J309" s="162"/>
      <c r="K309" s="162"/>
      <c r="L309" s="162"/>
      <c r="M309" s="169"/>
      <c r="N309" s="162"/>
      <c r="O309" s="169"/>
      <c r="P309" s="170">
        <f t="shared" si="35"/>
        <v>0</v>
      </c>
    </row>
    <row r="310" spans="1:16" ht="13.5" thickBot="1">
      <c r="A310" s="172"/>
      <c r="B310" s="162"/>
      <c r="C310" s="162"/>
      <c r="D310" s="162"/>
      <c r="E310" s="162"/>
      <c r="F310" s="162"/>
      <c r="G310" s="162"/>
      <c r="H310" s="162"/>
      <c r="I310" s="162"/>
      <c r="J310" s="162"/>
      <c r="K310" s="162"/>
      <c r="L310" s="162"/>
      <c r="M310" s="169"/>
      <c r="N310" s="169"/>
      <c r="O310" s="169"/>
      <c r="P310" s="170"/>
    </row>
    <row r="311" spans="1:16" ht="14.25" thickTop="1" thickBot="1">
      <c r="A311" s="173" t="s">
        <v>178</v>
      </c>
      <c r="B311" s="174">
        <f>SUM(B287:B310)</f>
        <v>0</v>
      </c>
      <c r="C311" s="174">
        <f t="shared" ref="C311:O311" si="36">SUM(C287:C310)</f>
        <v>0</v>
      </c>
      <c r="D311" s="174">
        <f t="shared" si="36"/>
        <v>0</v>
      </c>
      <c r="E311" s="174">
        <f t="shared" si="36"/>
        <v>0</v>
      </c>
      <c r="F311" s="174">
        <f t="shared" si="36"/>
        <v>0</v>
      </c>
      <c r="G311" s="174">
        <f t="shared" si="36"/>
        <v>0</v>
      </c>
      <c r="H311" s="174">
        <f t="shared" si="36"/>
        <v>0</v>
      </c>
      <c r="I311" s="174">
        <f t="shared" si="36"/>
        <v>0</v>
      </c>
      <c r="J311" s="174">
        <f t="shared" si="36"/>
        <v>0</v>
      </c>
      <c r="K311" s="174">
        <f t="shared" si="36"/>
        <v>0</v>
      </c>
      <c r="L311" s="174">
        <f t="shared" si="36"/>
        <v>0</v>
      </c>
      <c r="M311" s="174">
        <f t="shared" si="36"/>
        <v>0</v>
      </c>
      <c r="N311" s="174">
        <f t="shared" si="36"/>
        <v>0</v>
      </c>
      <c r="O311" s="174">
        <f t="shared" si="36"/>
        <v>0</v>
      </c>
      <c r="P311" s="175">
        <f>SUM(B311:O311)</f>
        <v>0</v>
      </c>
    </row>
    <row r="312" spans="1:16" ht="13.5" thickBot="1"/>
    <row r="313" spans="1:16" ht="13.5" thickBot="1">
      <c r="A313" s="211" t="s">
        <v>213</v>
      </c>
      <c r="B313" s="212"/>
      <c r="C313" s="212"/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3"/>
    </row>
    <row r="314" spans="1:16" ht="13.5" thickBot="1">
      <c r="A314" s="214"/>
      <c r="B314" s="214"/>
      <c r="C314" s="214"/>
      <c r="D314" s="214"/>
      <c r="E314" s="214"/>
      <c r="F314" s="214"/>
      <c r="G314" s="214"/>
      <c r="H314" s="214"/>
      <c r="I314" s="214"/>
      <c r="J314" s="214"/>
      <c r="K314" s="214"/>
      <c r="L314" s="214"/>
      <c r="M314" s="214"/>
      <c r="N314" s="214"/>
      <c r="O314" s="214"/>
      <c r="P314" s="214"/>
    </row>
    <row r="315" spans="1:16">
      <c r="A315" s="152" t="s">
        <v>164</v>
      </c>
      <c r="B315" s="153" t="s">
        <v>165</v>
      </c>
      <c r="C315" s="153" t="s">
        <v>166</v>
      </c>
      <c r="D315" s="153" t="s">
        <v>167</v>
      </c>
      <c r="E315" s="153" t="s">
        <v>96</v>
      </c>
      <c r="F315" s="153" t="s">
        <v>168</v>
      </c>
      <c r="G315" s="153" t="s">
        <v>169</v>
      </c>
      <c r="H315" s="153" t="s">
        <v>170</v>
      </c>
      <c r="I315" s="215" t="s">
        <v>171</v>
      </c>
      <c r="J315" s="215" t="s">
        <v>172</v>
      </c>
      <c r="K315" s="215" t="s">
        <v>173</v>
      </c>
      <c r="L315" s="153" t="s">
        <v>174</v>
      </c>
      <c r="M315" s="215" t="s">
        <v>175</v>
      </c>
      <c r="N315" s="215" t="s">
        <v>176</v>
      </c>
      <c r="O315" s="153" t="s">
        <v>177</v>
      </c>
      <c r="P315" s="217" t="s">
        <v>178</v>
      </c>
    </row>
    <row r="316" spans="1:16" ht="13.5" thickBot="1">
      <c r="A316" s="154" t="s">
        <v>179</v>
      </c>
      <c r="B316" s="155" t="s">
        <v>180</v>
      </c>
      <c r="C316" s="155" t="s">
        <v>181</v>
      </c>
      <c r="D316" s="155" t="s">
        <v>182</v>
      </c>
      <c r="E316" s="155" t="s">
        <v>183</v>
      </c>
      <c r="F316" s="155" t="s">
        <v>184</v>
      </c>
      <c r="G316" s="155" t="s">
        <v>185</v>
      </c>
      <c r="H316" s="155" t="s">
        <v>186</v>
      </c>
      <c r="I316" s="216"/>
      <c r="J316" s="216"/>
      <c r="K316" s="216"/>
      <c r="L316" s="155" t="s">
        <v>187</v>
      </c>
      <c r="M316" s="216"/>
      <c r="N316" s="216"/>
      <c r="O316" s="155" t="s">
        <v>188</v>
      </c>
      <c r="P316" s="218"/>
    </row>
    <row r="317" spans="1:16" ht="13.5" thickTop="1">
      <c r="A317" s="156"/>
      <c r="B317" s="157"/>
      <c r="C317" s="158"/>
      <c r="D317" s="157"/>
      <c r="E317" s="157"/>
      <c r="F317" s="157"/>
      <c r="G317" s="158"/>
      <c r="H317" s="157"/>
      <c r="I317" s="158"/>
      <c r="J317" s="157"/>
      <c r="K317" s="157"/>
      <c r="L317" s="157"/>
      <c r="M317" s="159"/>
      <c r="N317" s="159"/>
      <c r="O317" s="159"/>
      <c r="P317" s="160" t="s">
        <v>189</v>
      </c>
    </row>
    <row r="318" spans="1:16">
      <c r="A318" s="161" t="s">
        <v>190</v>
      </c>
      <c r="B318" s="162"/>
      <c r="C318" s="162"/>
      <c r="D318" s="162"/>
      <c r="E318" s="163"/>
      <c r="F318" s="163"/>
      <c r="G318" s="164"/>
      <c r="H318" s="163"/>
      <c r="I318" s="163"/>
      <c r="J318" s="163"/>
      <c r="K318" s="163"/>
      <c r="L318" s="163"/>
      <c r="M318" s="165"/>
      <c r="N318" s="165"/>
      <c r="O318" s="166"/>
      <c r="P318" s="167">
        <f t="shared" ref="P318:P320" si="37">SUM(B318:O318)</f>
        <v>0</v>
      </c>
    </row>
    <row r="319" spans="1:16">
      <c r="A319" s="161" t="s">
        <v>191</v>
      </c>
      <c r="B319" s="162"/>
      <c r="C319" s="162"/>
      <c r="D319" s="162"/>
      <c r="E319" s="163"/>
      <c r="F319" s="163"/>
      <c r="G319" s="164"/>
      <c r="H319" s="163"/>
      <c r="I319" s="163"/>
      <c r="J319" s="163"/>
      <c r="K319" s="163"/>
      <c r="L319" s="163"/>
      <c r="M319" s="165"/>
      <c r="N319" s="165"/>
      <c r="O319" s="168"/>
      <c r="P319" s="167">
        <f t="shared" si="37"/>
        <v>0</v>
      </c>
    </row>
    <row r="320" spans="1:16">
      <c r="A320" s="161" t="s">
        <v>192</v>
      </c>
      <c r="B320" s="162"/>
      <c r="C320" s="162"/>
      <c r="D320" s="162"/>
      <c r="E320" s="163"/>
      <c r="F320" s="163"/>
      <c r="G320" s="163"/>
      <c r="H320" s="163"/>
      <c r="I320" s="163"/>
      <c r="J320" s="163"/>
      <c r="K320" s="163"/>
      <c r="L320" s="163"/>
      <c r="M320" s="165"/>
      <c r="N320" s="165"/>
      <c r="O320" s="166"/>
      <c r="P320" s="167">
        <f t="shared" si="37"/>
        <v>0</v>
      </c>
    </row>
    <row r="321" spans="1:16">
      <c r="A321" s="161" t="s">
        <v>193</v>
      </c>
      <c r="B321" s="162"/>
      <c r="C321" s="162"/>
      <c r="D321" s="162"/>
      <c r="E321" s="162"/>
      <c r="F321" s="162"/>
      <c r="G321" s="163"/>
      <c r="H321" s="163"/>
      <c r="I321" s="163"/>
      <c r="J321" s="163"/>
      <c r="K321" s="163"/>
      <c r="L321" s="163"/>
      <c r="M321" s="165"/>
      <c r="N321" s="166"/>
      <c r="O321" s="166"/>
      <c r="P321" s="167">
        <f>SUM(B321:O321)</f>
        <v>0</v>
      </c>
    </row>
    <row r="322" spans="1:16">
      <c r="A322" s="161" t="s">
        <v>194</v>
      </c>
      <c r="B322" s="162"/>
      <c r="C322" s="162"/>
      <c r="D322" s="162"/>
      <c r="E322" s="162"/>
      <c r="F322" s="162"/>
      <c r="G322" s="162"/>
      <c r="H322" s="163"/>
      <c r="I322" s="163"/>
      <c r="J322" s="163"/>
      <c r="K322" s="163"/>
      <c r="L322" s="164"/>
      <c r="M322" s="165"/>
      <c r="N322" s="163"/>
      <c r="O322" s="166"/>
      <c r="P322" s="167">
        <f t="shared" ref="P322:P328" si="38">SUM(B322:O322)</f>
        <v>0</v>
      </c>
    </row>
    <row r="323" spans="1:16">
      <c r="A323" s="161" t="s">
        <v>195</v>
      </c>
      <c r="B323" s="162"/>
      <c r="C323" s="162"/>
      <c r="D323" s="162"/>
      <c r="E323" s="162"/>
      <c r="F323" s="162"/>
      <c r="G323" s="162"/>
      <c r="H323" s="163"/>
      <c r="I323" s="163"/>
      <c r="J323" s="163"/>
      <c r="K323" s="163"/>
      <c r="L323" s="164"/>
      <c r="M323" s="165"/>
      <c r="N323" s="163"/>
      <c r="O323" s="166"/>
      <c r="P323" s="167">
        <f t="shared" si="38"/>
        <v>0</v>
      </c>
    </row>
    <row r="324" spans="1:16">
      <c r="A324" s="161" t="s">
        <v>196</v>
      </c>
      <c r="B324" s="162"/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9"/>
      <c r="N324" s="169"/>
      <c r="O324" s="166"/>
      <c r="P324" s="167">
        <f t="shared" si="38"/>
        <v>0</v>
      </c>
    </row>
    <row r="325" spans="1:16">
      <c r="A325" s="161" t="s">
        <v>197</v>
      </c>
      <c r="B325" s="162"/>
      <c r="C325" s="162"/>
      <c r="D325" s="162"/>
      <c r="E325" s="162"/>
      <c r="F325" s="162"/>
      <c r="G325" s="162"/>
      <c r="H325" s="162"/>
      <c r="I325" s="162"/>
      <c r="J325" s="162"/>
      <c r="K325" s="162"/>
      <c r="L325" s="162"/>
      <c r="M325" s="169"/>
      <c r="N325" s="169"/>
      <c r="O325" s="169"/>
      <c r="P325" s="170">
        <f t="shared" si="38"/>
        <v>0</v>
      </c>
    </row>
    <row r="326" spans="1:16">
      <c r="A326" s="161" t="s">
        <v>198</v>
      </c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9"/>
      <c r="N326" s="169"/>
      <c r="O326" s="169"/>
      <c r="P326" s="170">
        <f t="shared" si="38"/>
        <v>0</v>
      </c>
    </row>
    <row r="327" spans="1:16">
      <c r="A327" s="161" t="s">
        <v>199</v>
      </c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9"/>
      <c r="N327" s="169"/>
      <c r="O327" s="169"/>
      <c r="P327" s="170">
        <f t="shared" si="38"/>
        <v>0</v>
      </c>
    </row>
    <row r="328" spans="1:16">
      <c r="A328" s="161" t="s">
        <v>200</v>
      </c>
      <c r="B328" s="162"/>
      <c r="C328" s="162"/>
      <c r="D328" s="162"/>
      <c r="E328" s="162"/>
      <c r="F328" s="162"/>
      <c r="G328" s="162"/>
      <c r="H328" s="162"/>
      <c r="I328" s="162"/>
      <c r="J328" s="162"/>
      <c r="K328" s="162"/>
      <c r="L328" s="162"/>
      <c r="M328" s="169"/>
      <c r="N328" s="169"/>
      <c r="O328" s="171"/>
      <c r="P328" s="170">
        <f t="shared" si="38"/>
        <v>0</v>
      </c>
    </row>
    <row r="329" spans="1:16">
      <c r="A329" s="161" t="s">
        <v>201</v>
      </c>
      <c r="B329" s="162"/>
      <c r="C329" s="162"/>
      <c r="D329" s="162"/>
      <c r="E329" s="162"/>
      <c r="F329" s="162"/>
      <c r="G329" s="162"/>
      <c r="H329" s="162"/>
      <c r="I329" s="162"/>
      <c r="J329" s="162"/>
      <c r="K329" s="162"/>
      <c r="L329" s="162"/>
      <c r="M329" s="169"/>
      <c r="N329" s="169"/>
      <c r="O329" s="169"/>
      <c r="P329" s="170">
        <f>SUM(B329:O329)</f>
        <v>0</v>
      </c>
    </row>
    <row r="330" spans="1:16">
      <c r="A330" s="161" t="s">
        <v>202</v>
      </c>
      <c r="B330" s="162"/>
      <c r="C330" s="162"/>
      <c r="D330" s="162"/>
      <c r="E330" s="162"/>
      <c r="F330" s="162"/>
      <c r="G330" s="162"/>
      <c r="H330" s="162"/>
      <c r="I330" s="162"/>
      <c r="J330" s="162"/>
      <c r="K330" s="162"/>
      <c r="L330" s="162"/>
      <c r="M330" s="169"/>
      <c r="N330" s="169"/>
      <c r="O330" s="169"/>
      <c r="P330" s="170">
        <f t="shared" ref="P330:P340" si="39">SUM(B330:O330)</f>
        <v>0</v>
      </c>
    </row>
    <row r="331" spans="1:16">
      <c r="A331" s="161" t="s">
        <v>203</v>
      </c>
      <c r="B331" s="162"/>
      <c r="C331" s="162"/>
      <c r="D331" s="162"/>
      <c r="E331" s="169"/>
      <c r="F331" s="162"/>
      <c r="G331" s="162"/>
      <c r="H331" s="162"/>
      <c r="I331" s="162"/>
      <c r="J331" s="162"/>
      <c r="K331" s="162"/>
      <c r="L331" s="162"/>
      <c r="M331" s="169"/>
      <c r="N331" s="169"/>
      <c r="O331" s="169"/>
      <c r="P331" s="170">
        <f t="shared" si="39"/>
        <v>0</v>
      </c>
    </row>
    <row r="332" spans="1:16">
      <c r="A332" s="161" t="s">
        <v>204</v>
      </c>
      <c r="B332" s="162"/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9"/>
      <c r="N332" s="169"/>
      <c r="O332" s="169"/>
      <c r="P332" s="170">
        <f t="shared" si="39"/>
        <v>0</v>
      </c>
    </row>
    <row r="333" spans="1:16">
      <c r="A333" s="161" t="s">
        <v>205</v>
      </c>
      <c r="B333" s="162"/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9"/>
      <c r="N333" s="169"/>
      <c r="O333" s="169"/>
      <c r="P333" s="170">
        <f t="shared" si="39"/>
        <v>0</v>
      </c>
    </row>
    <row r="334" spans="1:16">
      <c r="A334" s="161" t="s">
        <v>206</v>
      </c>
      <c r="B334" s="162"/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9"/>
      <c r="N334" s="169"/>
      <c r="O334" s="171"/>
      <c r="P334" s="170">
        <f t="shared" si="39"/>
        <v>0</v>
      </c>
    </row>
    <row r="335" spans="1:16">
      <c r="A335" s="161" t="s">
        <v>207</v>
      </c>
      <c r="B335" s="162"/>
      <c r="C335" s="162"/>
      <c r="D335" s="162"/>
      <c r="E335" s="162"/>
      <c r="F335" s="162"/>
      <c r="G335" s="162"/>
      <c r="H335" s="162"/>
      <c r="I335" s="162"/>
      <c r="J335" s="162"/>
      <c r="K335" s="162"/>
      <c r="L335" s="162"/>
      <c r="M335" s="169"/>
      <c r="N335" s="169"/>
      <c r="O335" s="169"/>
      <c r="P335" s="170">
        <f t="shared" si="39"/>
        <v>0</v>
      </c>
    </row>
    <row r="336" spans="1:16">
      <c r="A336" s="161" t="s">
        <v>208</v>
      </c>
      <c r="B336" s="162"/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9"/>
      <c r="N336" s="169"/>
      <c r="O336" s="169"/>
      <c r="P336" s="170">
        <f t="shared" si="39"/>
        <v>0</v>
      </c>
    </row>
    <row r="337" spans="1:16">
      <c r="A337" s="161" t="s">
        <v>209</v>
      </c>
      <c r="B337" s="162"/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9"/>
      <c r="N337" s="169"/>
      <c r="O337" s="169"/>
      <c r="P337" s="170">
        <f t="shared" si="39"/>
        <v>0</v>
      </c>
    </row>
    <row r="338" spans="1:16">
      <c r="A338" s="161" t="s">
        <v>210</v>
      </c>
      <c r="B338" s="162"/>
      <c r="C338" s="162"/>
      <c r="D338" s="162"/>
      <c r="E338" s="162"/>
      <c r="F338" s="162"/>
      <c r="G338" s="162"/>
      <c r="H338" s="162"/>
      <c r="I338" s="162"/>
      <c r="J338" s="162"/>
      <c r="K338" s="162"/>
      <c r="L338" s="162"/>
      <c r="M338" s="169"/>
      <c r="N338" s="169"/>
      <c r="O338" s="169"/>
      <c r="P338" s="170">
        <f t="shared" si="39"/>
        <v>0</v>
      </c>
    </row>
    <row r="339" spans="1:16">
      <c r="A339" s="161" t="s">
        <v>211</v>
      </c>
      <c r="B339" s="162"/>
      <c r="C339" s="162"/>
      <c r="D339" s="162"/>
      <c r="E339" s="162"/>
      <c r="F339" s="162"/>
      <c r="G339" s="162"/>
      <c r="H339" s="162"/>
      <c r="I339" s="162"/>
      <c r="J339" s="162"/>
      <c r="K339" s="162"/>
      <c r="L339" s="162"/>
      <c r="M339" s="169"/>
      <c r="N339" s="169"/>
      <c r="O339" s="169"/>
      <c r="P339" s="170">
        <f t="shared" si="39"/>
        <v>0</v>
      </c>
    </row>
    <row r="340" spans="1:16">
      <c r="A340" s="161" t="s">
        <v>212</v>
      </c>
      <c r="B340" s="162"/>
      <c r="C340" s="162"/>
      <c r="D340" s="162"/>
      <c r="E340" s="169"/>
      <c r="F340" s="162"/>
      <c r="G340" s="162"/>
      <c r="H340" s="162"/>
      <c r="I340" s="162"/>
      <c r="J340" s="162"/>
      <c r="K340" s="162"/>
      <c r="L340" s="162"/>
      <c r="M340" s="169"/>
      <c r="N340" s="162"/>
      <c r="O340" s="169"/>
      <c r="P340" s="170">
        <f t="shared" si="39"/>
        <v>0</v>
      </c>
    </row>
    <row r="341" spans="1:16" ht="13.5" thickBot="1">
      <c r="A341" s="172"/>
      <c r="B341" s="162"/>
      <c r="C341" s="162"/>
      <c r="D341" s="162"/>
      <c r="E341" s="162"/>
      <c r="F341" s="162"/>
      <c r="G341" s="162"/>
      <c r="H341" s="162"/>
      <c r="I341" s="162"/>
      <c r="J341" s="162"/>
      <c r="K341" s="162"/>
      <c r="L341" s="162"/>
      <c r="M341" s="169"/>
      <c r="N341" s="169"/>
      <c r="O341" s="169"/>
      <c r="P341" s="170"/>
    </row>
    <row r="342" spans="1:16" ht="14.25" thickTop="1" thickBot="1">
      <c r="A342" s="173" t="s">
        <v>178</v>
      </c>
      <c r="B342" s="174">
        <f>SUM(B318:B341)</f>
        <v>0</v>
      </c>
      <c r="C342" s="174">
        <f t="shared" ref="C342:O342" si="40">SUM(C318:C341)</f>
        <v>0</v>
      </c>
      <c r="D342" s="174">
        <f t="shared" si="40"/>
        <v>0</v>
      </c>
      <c r="E342" s="174">
        <f t="shared" si="40"/>
        <v>0</v>
      </c>
      <c r="F342" s="174">
        <f t="shared" si="40"/>
        <v>0</v>
      </c>
      <c r="G342" s="174">
        <f t="shared" si="40"/>
        <v>0</v>
      </c>
      <c r="H342" s="174">
        <f t="shared" si="40"/>
        <v>0</v>
      </c>
      <c r="I342" s="174">
        <f t="shared" si="40"/>
        <v>0</v>
      </c>
      <c r="J342" s="174">
        <f t="shared" si="40"/>
        <v>0</v>
      </c>
      <c r="K342" s="174">
        <f t="shared" si="40"/>
        <v>0</v>
      </c>
      <c r="L342" s="174">
        <f t="shared" si="40"/>
        <v>0</v>
      </c>
      <c r="M342" s="174">
        <f t="shared" si="40"/>
        <v>0</v>
      </c>
      <c r="N342" s="174">
        <f t="shared" si="40"/>
        <v>0</v>
      </c>
      <c r="O342" s="174">
        <f t="shared" si="40"/>
        <v>0</v>
      </c>
      <c r="P342" s="175">
        <f>SUM(B342:O342)</f>
        <v>0</v>
      </c>
    </row>
    <row r="343" spans="1:16" ht="13.5" thickBot="1"/>
    <row r="344" spans="1:16" ht="13.5" thickBot="1">
      <c r="A344" s="211" t="s">
        <v>213</v>
      </c>
      <c r="B344" s="212"/>
      <c r="C344" s="212"/>
      <c r="D344" s="212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3"/>
    </row>
    <row r="345" spans="1:16" ht="13.5" thickBot="1">
      <c r="A345" s="214"/>
      <c r="B345" s="214"/>
      <c r="C345" s="214"/>
      <c r="D345" s="214"/>
      <c r="E345" s="214"/>
      <c r="F345" s="214"/>
      <c r="G345" s="214"/>
      <c r="H345" s="214"/>
      <c r="I345" s="214"/>
      <c r="J345" s="214"/>
      <c r="K345" s="214"/>
      <c r="L345" s="214"/>
      <c r="M345" s="214"/>
      <c r="N345" s="214"/>
      <c r="O345" s="214"/>
      <c r="P345" s="214"/>
    </row>
    <row r="346" spans="1:16">
      <c r="A346" s="152" t="s">
        <v>164</v>
      </c>
      <c r="B346" s="153" t="s">
        <v>165</v>
      </c>
      <c r="C346" s="153" t="s">
        <v>166</v>
      </c>
      <c r="D346" s="153" t="s">
        <v>167</v>
      </c>
      <c r="E346" s="153" t="s">
        <v>96</v>
      </c>
      <c r="F346" s="153" t="s">
        <v>168</v>
      </c>
      <c r="G346" s="153" t="s">
        <v>169</v>
      </c>
      <c r="H346" s="153" t="s">
        <v>170</v>
      </c>
      <c r="I346" s="215" t="s">
        <v>171</v>
      </c>
      <c r="J346" s="215" t="s">
        <v>172</v>
      </c>
      <c r="K346" s="215" t="s">
        <v>173</v>
      </c>
      <c r="L346" s="153" t="s">
        <v>174</v>
      </c>
      <c r="M346" s="215" t="s">
        <v>175</v>
      </c>
      <c r="N346" s="215" t="s">
        <v>176</v>
      </c>
      <c r="O346" s="153" t="s">
        <v>177</v>
      </c>
      <c r="P346" s="217" t="s">
        <v>178</v>
      </c>
    </row>
    <row r="347" spans="1:16" ht="13.5" thickBot="1">
      <c r="A347" s="154" t="s">
        <v>179</v>
      </c>
      <c r="B347" s="155" t="s">
        <v>180</v>
      </c>
      <c r="C347" s="155" t="s">
        <v>181</v>
      </c>
      <c r="D347" s="155" t="s">
        <v>182</v>
      </c>
      <c r="E347" s="155" t="s">
        <v>183</v>
      </c>
      <c r="F347" s="155" t="s">
        <v>184</v>
      </c>
      <c r="G347" s="155" t="s">
        <v>185</v>
      </c>
      <c r="H347" s="155" t="s">
        <v>186</v>
      </c>
      <c r="I347" s="216"/>
      <c r="J347" s="216"/>
      <c r="K347" s="216"/>
      <c r="L347" s="155" t="s">
        <v>187</v>
      </c>
      <c r="M347" s="216"/>
      <c r="N347" s="216"/>
      <c r="O347" s="155" t="s">
        <v>188</v>
      </c>
      <c r="P347" s="218"/>
    </row>
    <row r="348" spans="1:16" ht="13.5" thickTop="1">
      <c r="A348" s="156"/>
      <c r="B348" s="157"/>
      <c r="C348" s="158"/>
      <c r="D348" s="157"/>
      <c r="E348" s="157"/>
      <c r="F348" s="157"/>
      <c r="G348" s="158"/>
      <c r="H348" s="157"/>
      <c r="I348" s="158"/>
      <c r="J348" s="157"/>
      <c r="K348" s="157"/>
      <c r="L348" s="157"/>
      <c r="M348" s="159"/>
      <c r="N348" s="159"/>
      <c r="O348" s="159"/>
      <c r="P348" s="160" t="s">
        <v>189</v>
      </c>
    </row>
    <row r="349" spans="1:16">
      <c r="A349" s="161" t="s">
        <v>190</v>
      </c>
      <c r="B349" s="162"/>
      <c r="C349" s="162"/>
      <c r="D349" s="162"/>
      <c r="E349" s="163"/>
      <c r="F349" s="163"/>
      <c r="G349" s="164"/>
      <c r="H349" s="163"/>
      <c r="I349" s="163"/>
      <c r="J349" s="163"/>
      <c r="K349" s="163"/>
      <c r="L349" s="163"/>
      <c r="M349" s="165"/>
      <c r="N349" s="165"/>
      <c r="O349" s="166"/>
      <c r="P349" s="167">
        <f t="shared" ref="P349:P351" si="41">SUM(B349:O349)</f>
        <v>0</v>
      </c>
    </row>
    <row r="350" spans="1:16">
      <c r="A350" s="161" t="s">
        <v>191</v>
      </c>
      <c r="B350" s="162"/>
      <c r="C350" s="162"/>
      <c r="D350" s="162"/>
      <c r="E350" s="163"/>
      <c r="F350" s="163"/>
      <c r="G350" s="164"/>
      <c r="H350" s="163"/>
      <c r="I350" s="163"/>
      <c r="J350" s="163"/>
      <c r="K350" s="163"/>
      <c r="L350" s="163"/>
      <c r="M350" s="165"/>
      <c r="N350" s="165"/>
      <c r="O350" s="168"/>
      <c r="P350" s="167">
        <f t="shared" si="41"/>
        <v>0</v>
      </c>
    </row>
    <row r="351" spans="1:16">
      <c r="A351" s="161" t="s">
        <v>192</v>
      </c>
      <c r="B351" s="162"/>
      <c r="C351" s="162"/>
      <c r="D351" s="162"/>
      <c r="E351" s="163"/>
      <c r="F351" s="163"/>
      <c r="G351" s="163"/>
      <c r="H351" s="163"/>
      <c r="I351" s="163"/>
      <c r="J351" s="163"/>
      <c r="K351" s="163"/>
      <c r="L351" s="163"/>
      <c r="M351" s="165"/>
      <c r="N351" s="165"/>
      <c r="O351" s="166"/>
      <c r="P351" s="167">
        <f t="shared" si="41"/>
        <v>0</v>
      </c>
    </row>
    <row r="352" spans="1:16">
      <c r="A352" s="161" t="s">
        <v>193</v>
      </c>
      <c r="B352" s="162"/>
      <c r="C352" s="162"/>
      <c r="D352" s="162"/>
      <c r="E352" s="162"/>
      <c r="F352" s="162"/>
      <c r="G352" s="163"/>
      <c r="H352" s="163"/>
      <c r="I352" s="163"/>
      <c r="J352" s="163"/>
      <c r="K352" s="163"/>
      <c r="L352" s="163"/>
      <c r="M352" s="165"/>
      <c r="N352" s="166"/>
      <c r="O352" s="166"/>
      <c r="P352" s="167">
        <f>SUM(B352:O352)</f>
        <v>0</v>
      </c>
    </row>
    <row r="353" spans="1:16">
      <c r="A353" s="161" t="s">
        <v>194</v>
      </c>
      <c r="B353" s="162"/>
      <c r="C353" s="162"/>
      <c r="D353" s="162"/>
      <c r="E353" s="162"/>
      <c r="F353" s="162"/>
      <c r="G353" s="162"/>
      <c r="H353" s="163"/>
      <c r="I353" s="163"/>
      <c r="J353" s="163"/>
      <c r="K353" s="163"/>
      <c r="L353" s="164"/>
      <c r="M353" s="165"/>
      <c r="N353" s="163"/>
      <c r="O353" s="166"/>
      <c r="P353" s="167">
        <f t="shared" ref="P353:P359" si="42">SUM(B353:O353)</f>
        <v>0</v>
      </c>
    </row>
    <row r="354" spans="1:16">
      <c r="A354" s="161" t="s">
        <v>195</v>
      </c>
      <c r="B354" s="162"/>
      <c r="C354" s="162"/>
      <c r="D354" s="162"/>
      <c r="E354" s="162"/>
      <c r="F354" s="162"/>
      <c r="G354" s="162"/>
      <c r="H354" s="163"/>
      <c r="I354" s="163"/>
      <c r="J354" s="163"/>
      <c r="K354" s="163"/>
      <c r="L354" s="164"/>
      <c r="M354" s="165"/>
      <c r="N354" s="163"/>
      <c r="O354" s="166"/>
      <c r="P354" s="167">
        <f t="shared" si="42"/>
        <v>0</v>
      </c>
    </row>
    <row r="355" spans="1:16">
      <c r="A355" s="161" t="s">
        <v>196</v>
      </c>
      <c r="B355" s="162"/>
      <c r="C355" s="162"/>
      <c r="D355" s="162"/>
      <c r="E355" s="162"/>
      <c r="F355" s="162"/>
      <c r="G355" s="162"/>
      <c r="H355" s="162"/>
      <c r="I355" s="162"/>
      <c r="J355" s="162"/>
      <c r="K355" s="162"/>
      <c r="L355" s="162"/>
      <c r="M355" s="169"/>
      <c r="N355" s="169"/>
      <c r="O355" s="166"/>
      <c r="P355" s="167">
        <f t="shared" si="42"/>
        <v>0</v>
      </c>
    </row>
    <row r="356" spans="1:16">
      <c r="A356" s="161" t="s">
        <v>197</v>
      </c>
      <c r="B356" s="162"/>
      <c r="C356" s="162"/>
      <c r="D356" s="162"/>
      <c r="E356" s="162"/>
      <c r="F356" s="162"/>
      <c r="G356" s="162"/>
      <c r="H356" s="162"/>
      <c r="I356" s="162"/>
      <c r="J356" s="162"/>
      <c r="K356" s="162"/>
      <c r="L356" s="162"/>
      <c r="M356" s="169"/>
      <c r="N356" s="169"/>
      <c r="O356" s="169"/>
      <c r="P356" s="170">
        <f t="shared" si="42"/>
        <v>0</v>
      </c>
    </row>
    <row r="357" spans="1:16">
      <c r="A357" s="161" t="s">
        <v>198</v>
      </c>
      <c r="B357" s="162"/>
      <c r="C357" s="162"/>
      <c r="D357" s="162"/>
      <c r="E357" s="162"/>
      <c r="F357" s="162"/>
      <c r="G357" s="162"/>
      <c r="H357" s="162"/>
      <c r="I357" s="162"/>
      <c r="J357" s="162"/>
      <c r="K357" s="162"/>
      <c r="L357" s="162"/>
      <c r="M357" s="169"/>
      <c r="N357" s="169"/>
      <c r="O357" s="169"/>
      <c r="P357" s="170">
        <f t="shared" si="42"/>
        <v>0</v>
      </c>
    </row>
    <row r="358" spans="1:16">
      <c r="A358" s="161" t="s">
        <v>199</v>
      </c>
      <c r="B358" s="162"/>
      <c r="C358" s="162"/>
      <c r="D358" s="162"/>
      <c r="E358" s="162"/>
      <c r="F358" s="162"/>
      <c r="G358" s="162"/>
      <c r="H358" s="162"/>
      <c r="I358" s="162"/>
      <c r="J358" s="162"/>
      <c r="K358" s="162"/>
      <c r="L358" s="162"/>
      <c r="M358" s="169"/>
      <c r="N358" s="169"/>
      <c r="O358" s="169"/>
      <c r="P358" s="170">
        <f t="shared" si="42"/>
        <v>0</v>
      </c>
    </row>
    <row r="359" spans="1:16">
      <c r="A359" s="161" t="s">
        <v>200</v>
      </c>
      <c r="B359" s="162"/>
      <c r="C359" s="162"/>
      <c r="D359" s="162"/>
      <c r="E359" s="162"/>
      <c r="F359" s="162"/>
      <c r="G359" s="162"/>
      <c r="H359" s="162"/>
      <c r="I359" s="162"/>
      <c r="J359" s="162"/>
      <c r="K359" s="162"/>
      <c r="L359" s="162"/>
      <c r="M359" s="169"/>
      <c r="N359" s="169"/>
      <c r="O359" s="171"/>
      <c r="P359" s="170">
        <f t="shared" si="42"/>
        <v>0</v>
      </c>
    </row>
    <row r="360" spans="1:16">
      <c r="A360" s="161" t="s">
        <v>201</v>
      </c>
      <c r="B360" s="162"/>
      <c r="C360" s="162"/>
      <c r="D360" s="162"/>
      <c r="E360" s="162"/>
      <c r="F360" s="162"/>
      <c r="G360" s="162"/>
      <c r="H360" s="162"/>
      <c r="I360" s="162"/>
      <c r="J360" s="162"/>
      <c r="K360" s="162"/>
      <c r="L360" s="162"/>
      <c r="M360" s="169"/>
      <c r="N360" s="169"/>
      <c r="O360" s="169"/>
      <c r="P360" s="170">
        <f>SUM(B360:O360)</f>
        <v>0</v>
      </c>
    </row>
    <row r="361" spans="1:16">
      <c r="A361" s="161" t="s">
        <v>202</v>
      </c>
      <c r="B361" s="162"/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9"/>
      <c r="N361" s="169"/>
      <c r="O361" s="169"/>
      <c r="P361" s="170">
        <f t="shared" ref="P361:P371" si="43">SUM(B361:O361)</f>
        <v>0</v>
      </c>
    </row>
    <row r="362" spans="1:16">
      <c r="A362" s="161" t="s">
        <v>203</v>
      </c>
      <c r="B362" s="162"/>
      <c r="C362" s="162"/>
      <c r="D362" s="162"/>
      <c r="E362" s="169"/>
      <c r="F362" s="162"/>
      <c r="G362" s="162"/>
      <c r="H362" s="162"/>
      <c r="I362" s="162"/>
      <c r="J362" s="162"/>
      <c r="K362" s="162"/>
      <c r="L362" s="162"/>
      <c r="M362" s="169"/>
      <c r="N362" s="169"/>
      <c r="O362" s="169"/>
      <c r="P362" s="170">
        <f t="shared" si="43"/>
        <v>0</v>
      </c>
    </row>
    <row r="363" spans="1:16">
      <c r="A363" s="161" t="s">
        <v>204</v>
      </c>
      <c r="B363" s="162"/>
      <c r="C363" s="162"/>
      <c r="D363" s="162"/>
      <c r="E363" s="162"/>
      <c r="F363" s="162"/>
      <c r="G363" s="162"/>
      <c r="H363" s="162"/>
      <c r="I363" s="162"/>
      <c r="J363" s="162"/>
      <c r="K363" s="162"/>
      <c r="L363" s="162"/>
      <c r="M363" s="169"/>
      <c r="N363" s="169"/>
      <c r="O363" s="169"/>
      <c r="P363" s="170">
        <f t="shared" si="43"/>
        <v>0</v>
      </c>
    </row>
    <row r="364" spans="1:16">
      <c r="A364" s="161" t="s">
        <v>205</v>
      </c>
      <c r="B364" s="162"/>
      <c r="C364" s="162"/>
      <c r="D364" s="162"/>
      <c r="E364" s="162"/>
      <c r="F364" s="162"/>
      <c r="G364" s="162"/>
      <c r="H364" s="162"/>
      <c r="I364" s="162"/>
      <c r="J364" s="162"/>
      <c r="K364" s="162"/>
      <c r="L364" s="162"/>
      <c r="M364" s="169"/>
      <c r="N364" s="169"/>
      <c r="O364" s="169"/>
      <c r="P364" s="170">
        <f t="shared" si="43"/>
        <v>0</v>
      </c>
    </row>
    <row r="365" spans="1:16">
      <c r="A365" s="161" t="s">
        <v>206</v>
      </c>
      <c r="B365" s="162"/>
      <c r="C365" s="162"/>
      <c r="D365" s="162"/>
      <c r="E365" s="162"/>
      <c r="F365" s="162"/>
      <c r="G365" s="162"/>
      <c r="H365" s="162"/>
      <c r="I365" s="162"/>
      <c r="J365" s="162"/>
      <c r="K365" s="162"/>
      <c r="L365" s="162"/>
      <c r="M365" s="169"/>
      <c r="N365" s="169"/>
      <c r="O365" s="171"/>
      <c r="P365" s="170">
        <f t="shared" si="43"/>
        <v>0</v>
      </c>
    </row>
    <row r="366" spans="1:16">
      <c r="A366" s="161" t="s">
        <v>207</v>
      </c>
      <c r="B366" s="162"/>
      <c r="C366" s="162"/>
      <c r="D366" s="162"/>
      <c r="E366" s="162"/>
      <c r="F366" s="162"/>
      <c r="G366" s="162"/>
      <c r="H366" s="162"/>
      <c r="I366" s="162"/>
      <c r="J366" s="162"/>
      <c r="K366" s="162"/>
      <c r="L366" s="162"/>
      <c r="M366" s="169"/>
      <c r="N366" s="169"/>
      <c r="O366" s="169"/>
      <c r="P366" s="170">
        <f t="shared" si="43"/>
        <v>0</v>
      </c>
    </row>
    <row r="367" spans="1:16">
      <c r="A367" s="161" t="s">
        <v>208</v>
      </c>
      <c r="B367" s="162"/>
      <c r="C367" s="162"/>
      <c r="D367" s="162"/>
      <c r="E367" s="162"/>
      <c r="F367" s="162"/>
      <c r="G367" s="162"/>
      <c r="H367" s="162"/>
      <c r="I367" s="162"/>
      <c r="J367" s="162"/>
      <c r="K367" s="162"/>
      <c r="L367" s="162"/>
      <c r="M367" s="169"/>
      <c r="N367" s="169"/>
      <c r="O367" s="169"/>
      <c r="P367" s="170">
        <f t="shared" si="43"/>
        <v>0</v>
      </c>
    </row>
    <row r="368" spans="1:16">
      <c r="A368" s="161" t="s">
        <v>209</v>
      </c>
      <c r="B368" s="162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9"/>
      <c r="N368" s="169"/>
      <c r="O368" s="169"/>
      <c r="P368" s="170">
        <f t="shared" si="43"/>
        <v>0</v>
      </c>
    </row>
    <row r="369" spans="1:16">
      <c r="A369" s="161" t="s">
        <v>210</v>
      </c>
      <c r="B369" s="162"/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9"/>
      <c r="N369" s="169"/>
      <c r="O369" s="169"/>
      <c r="P369" s="170">
        <f t="shared" si="43"/>
        <v>0</v>
      </c>
    </row>
    <row r="370" spans="1:16">
      <c r="A370" s="161" t="s">
        <v>211</v>
      </c>
      <c r="B370" s="162"/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9"/>
      <c r="N370" s="169"/>
      <c r="O370" s="169"/>
      <c r="P370" s="170">
        <f t="shared" si="43"/>
        <v>0</v>
      </c>
    </row>
    <row r="371" spans="1:16">
      <c r="A371" s="161" t="s">
        <v>212</v>
      </c>
      <c r="B371" s="162"/>
      <c r="C371" s="162"/>
      <c r="D371" s="162"/>
      <c r="E371" s="169"/>
      <c r="F371" s="162"/>
      <c r="G371" s="162"/>
      <c r="H371" s="162"/>
      <c r="I371" s="162"/>
      <c r="J371" s="162"/>
      <c r="K371" s="162"/>
      <c r="L371" s="162"/>
      <c r="M371" s="169"/>
      <c r="N371" s="162"/>
      <c r="O371" s="169"/>
      <c r="P371" s="170">
        <f t="shared" si="43"/>
        <v>0</v>
      </c>
    </row>
    <row r="372" spans="1:16" ht="13.5" thickBot="1">
      <c r="A372" s="172"/>
      <c r="B372" s="162"/>
      <c r="C372" s="162"/>
      <c r="D372" s="162"/>
      <c r="E372" s="162"/>
      <c r="F372" s="162"/>
      <c r="G372" s="162"/>
      <c r="H372" s="162"/>
      <c r="I372" s="162"/>
      <c r="J372" s="162"/>
      <c r="K372" s="162"/>
      <c r="L372" s="162"/>
      <c r="M372" s="169"/>
      <c r="N372" s="169"/>
      <c r="O372" s="169"/>
      <c r="P372" s="170"/>
    </row>
    <row r="373" spans="1:16" ht="14.25" thickTop="1" thickBot="1">
      <c r="A373" s="173" t="s">
        <v>178</v>
      </c>
      <c r="B373" s="174">
        <f>SUM(B349:B372)</f>
        <v>0</v>
      </c>
      <c r="C373" s="174">
        <f t="shared" ref="C373:O373" si="44">SUM(C349:C372)</f>
        <v>0</v>
      </c>
      <c r="D373" s="174">
        <f t="shared" si="44"/>
        <v>0</v>
      </c>
      <c r="E373" s="174">
        <f t="shared" si="44"/>
        <v>0</v>
      </c>
      <c r="F373" s="174">
        <f t="shared" si="44"/>
        <v>0</v>
      </c>
      <c r="G373" s="174">
        <f t="shared" si="44"/>
        <v>0</v>
      </c>
      <c r="H373" s="174">
        <f t="shared" si="44"/>
        <v>0</v>
      </c>
      <c r="I373" s="174">
        <f t="shared" si="44"/>
        <v>0</v>
      </c>
      <c r="J373" s="174">
        <f t="shared" si="44"/>
        <v>0</v>
      </c>
      <c r="K373" s="174">
        <f t="shared" si="44"/>
        <v>0</v>
      </c>
      <c r="L373" s="174">
        <f t="shared" si="44"/>
        <v>0</v>
      </c>
      <c r="M373" s="174">
        <f t="shared" si="44"/>
        <v>0</v>
      </c>
      <c r="N373" s="174">
        <f t="shared" si="44"/>
        <v>0</v>
      </c>
      <c r="O373" s="174">
        <f t="shared" si="44"/>
        <v>0</v>
      </c>
      <c r="P373" s="175">
        <f>SUM(B373:O373)</f>
        <v>0</v>
      </c>
    </row>
    <row r="374" spans="1:16" ht="13.5" thickBot="1"/>
    <row r="375" spans="1:16">
      <c r="A375" s="152" t="s">
        <v>164</v>
      </c>
      <c r="B375" s="153" t="s">
        <v>165</v>
      </c>
      <c r="C375" s="153" t="s">
        <v>166</v>
      </c>
      <c r="D375" s="153" t="s">
        <v>167</v>
      </c>
      <c r="E375" s="153" t="s">
        <v>96</v>
      </c>
      <c r="F375" s="153" t="s">
        <v>168</v>
      </c>
      <c r="G375" s="153" t="s">
        <v>169</v>
      </c>
      <c r="H375" s="153" t="s">
        <v>170</v>
      </c>
      <c r="I375" s="215" t="s">
        <v>171</v>
      </c>
      <c r="J375" s="215" t="s">
        <v>172</v>
      </c>
      <c r="K375" s="215" t="s">
        <v>173</v>
      </c>
      <c r="L375" s="153" t="s">
        <v>174</v>
      </c>
      <c r="M375" s="215" t="s">
        <v>175</v>
      </c>
      <c r="N375" s="215" t="s">
        <v>176</v>
      </c>
      <c r="O375" s="153" t="s">
        <v>177</v>
      </c>
      <c r="P375" s="217" t="s">
        <v>178</v>
      </c>
    </row>
    <row r="376" spans="1:16" ht="13.5" thickBot="1">
      <c r="A376" s="154" t="s">
        <v>179</v>
      </c>
      <c r="B376" s="155" t="s">
        <v>180</v>
      </c>
      <c r="C376" s="155" t="s">
        <v>181</v>
      </c>
      <c r="D376" s="155" t="s">
        <v>182</v>
      </c>
      <c r="E376" s="155" t="s">
        <v>183</v>
      </c>
      <c r="F376" s="155" t="s">
        <v>184</v>
      </c>
      <c r="G376" s="155" t="s">
        <v>185</v>
      </c>
      <c r="H376" s="155" t="s">
        <v>186</v>
      </c>
      <c r="I376" s="216"/>
      <c r="J376" s="216"/>
      <c r="K376" s="216"/>
      <c r="L376" s="155" t="s">
        <v>187</v>
      </c>
      <c r="M376" s="216"/>
      <c r="N376" s="216"/>
      <c r="O376" s="155" t="s">
        <v>188</v>
      </c>
      <c r="P376" s="218"/>
    </row>
    <row r="377" spans="1:16" ht="13.5" thickTop="1">
      <c r="A377" s="156"/>
      <c r="B377" s="157"/>
      <c r="C377" s="158"/>
      <c r="D377" s="157"/>
      <c r="E377" s="157"/>
      <c r="F377" s="157"/>
      <c r="G377" s="158"/>
      <c r="H377" s="157"/>
      <c r="I377" s="158"/>
      <c r="J377" s="157"/>
      <c r="K377" s="157"/>
      <c r="L377" s="157"/>
      <c r="M377" s="159"/>
      <c r="N377" s="159"/>
      <c r="O377" s="159"/>
      <c r="P377" s="160" t="s">
        <v>189</v>
      </c>
    </row>
    <row r="378" spans="1:16">
      <c r="A378" s="161" t="s">
        <v>190</v>
      </c>
      <c r="B378" s="162"/>
      <c r="C378" s="162"/>
      <c r="D378" s="162"/>
      <c r="E378" s="163"/>
      <c r="F378" s="163"/>
      <c r="G378" s="164"/>
      <c r="H378" s="163"/>
      <c r="I378" s="163"/>
      <c r="J378" s="163"/>
      <c r="K378" s="163"/>
      <c r="L378" s="163"/>
      <c r="M378" s="165"/>
      <c r="N378" s="165"/>
      <c r="O378" s="166"/>
      <c r="P378" s="167">
        <f t="shared" ref="P378:P380" si="45">SUM(B378:O378)</f>
        <v>0</v>
      </c>
    </row>
    <row r="379" spans="1:16">
      <c r="A379" s="161" t="s">
        <v>191</v>
      </c>
      <c r="B379" s="162"/>
      <c r="C379" s="162"/>
      <c r="D379" s="162"/>
      <c r="E379" s="163"/>
      <c r="F379" s="163"/>
      <c r="G379" s="164"/>
      <c r="H379" s="163"/>
      <c r="I379" s="163"/>
      <c r="J379" s="163"/>
      <c r="K379" s="163"/>
      <c r="L379" s="163"/>
      <c r="M379" s="165"/>
      <c r="N379" s="165"/>
      <c r="O379" s="168"/>
      <c r="P379" s="167">
        <f t="shared" si="45"/>
        <v>0</v>
      </c>
    </row>
    <row r="380" spans="1:16">
      <c r="A380" s="161" t="s">
        <v>192</v>
      </c>
      <c r="B380" s="162"/>
      <c r="C380" s="162"/>
      <c r="D380" s="162"/>
      <c r="E380" s="163"/>
      <c r="F380" s="163"/>
      <c r="G380" s="163"/>
      <c r="H380" s="163"/>
      <c r="I380" s="163"/>
      <c r="J380" s="163"/>
      <c r="K380" s="163"/>
      <c r="L380" s="163"/>
      <c r="M380" s="165"/>
      <c r="N380" s="165"/>
      <c r="O380" s="166"/>
      <c r="P380" s="167">
        <f t="shared" si="45"/>
        <v>0</v>
      </c>
    </row>
    <row r="381" spans="1:16">
      <c r="A381" s="161" t="s">
        <v>193</v>
      </c>
      <c r="B381" s="162"/>
      <c r="C381" s="162"/>
      <c r="D381" s="162"/>
      <c r="E381" s="162"/>
      <c r="F381" s="162"/>
      <c r="G381" s="163"/>
      <c r="H381" s="163"/>
      <c r="I381" s="163"/>
      <c r="J381" s="163"/>
      <c r="K381" s="163"/>
      <c r="L381" s="163"/>
      <c r="M381" s="165"/>
      <c r="N381" s="166"/>
      <c r="O381" s="166"/>
      <c r="P381" s="167">
        <f>SUM(B381:O381)</f>
        <v>0</v>
      </c>
    </row>
    <row r="382" spans="1:16">
      <c r="A382" s="161" t="s">
        <v>194</v>
      </c>
      <c r="B382" s="162"/>
      <c r="C382" s="162"/>
      <c r="D382" s="162"/>
      <c r="E382" s="162"/>
      <c r="F382" s="162"/>
      <c r="G382" s="162"/>
      <c r="H382" s="163"/>
      <c r="I382" s="163"/>
      <c r="J382" s="163"/>
      <c r="K382" s="163"/>
      <c r="L382" s="164"/>
      <c r="M382" s="165"/>
      <c r="N382" s="163"/>
      <c r="O382" s="166"/>
      <c r="P382" s="167">
        <f t="shared" ref="P382:P388" si="46">SUM(B382:O382)</f>
        <v>0</v>
      </c>
    </row>
    <row r="383" spans="1:16">
      <c r="A383" s="161" t="s">
        <v>195</v>
      </c>
      <c r="B383" s="162"/>
      <c r="C383" s="162"/>
      <c r="D383" s="162"/>
      <c r="E383" s="162"/>
      <c r="F383" s="162"/>
      <c r="G383" s="162"/>
      <c r="H383" s="163"/>
      <c r="I383" s="163"/>
      <c r="J383" s="163"/>
      <c r="K383" s="163"/>
      <c r="L383" s="164"/>
      <c r="M383" s="165"/>
      <c r="N383" s="163"/>
      <c r="O383" s="166"/>
      <c r="P383" s="167">
        <f t="shared" si="46"/>
        <v>0</v>
      </c>
    </row>
    <row r="384" spans="1:16">
      <c r="A384" s="161" t="s">
        <v>196</v>
      </c>
      <c r="B384" s="162"/>
      <c r="C384" s="162"/>
      <c r="D384" s="162"/>
      <c r="E384" s="162"/>
      <c r="F384" s="162"/>
      <c r="G384" s="162"/>
      <c r="H384" s="162"/>
      <c r="I384" s="162"/>
      <c r="J384" s="162"/>
      <c r="K384" s="162"/>
      <c r="L384" s="162"/>
      <c r="M384" s="169"/>
      <c r="N384" s="169"/>
      <c r="O384" s="166"/>
      <c r="P384" s="167">
        <f t="shared" si="46"/>
        <v>0</v>
      </c>
    </row>
    <row r="385" spans="1:16">
      <c r="A385" s="161" t="s">
        <v>197</v>
      </c>
      <c r="B385" s="162"/>
      <c r="C385" s="162"/>
      <c r="D385" s="162"/>
      <c r="E385" s="162"/>
      <c r="F385" s="162"/>
      <c r="G385" s="162"/>
      <c r="H385" s="162"/>
      <c r="I385" s="162"/>
      <c r="J385" s="162"/>
      <c r="K385" s="162"/>
      <c r="L385" s="162"/>
      <c r="M385" s="169"/>
      <c r="N385" s="169"/>
      <c r="O385" s="169"/>
      <c r="P385" s="170">
        <f t="shared" si="46"/>
        <v>0</v>
      </c>
    </row>
    <row r="386" spans="1:16">
      <c r="A386" s="161" t="s">
        <v>198</v>
      </c>
      <c r="B386" s="162"/>
      <c r="C386" s="162"/>
      <c r="D386" s="162"/>
      <c r="E386" s="162"/>
      <c r="F386" s="162"/>
      <c r="G386" s="162"/>
      <c r="H386" s="162"/>
      <c r="I386" s="162"/>
      <c r="J386" s="162"/>
      <c r="K386" s="162"/>
      <c r="L386" s="162"/>
      <c r="M386" s="169"/>
      <c r="N386" s="169"/>
      <c r="O386" s="169"/>
      <c r="P386" s="170">
        <f t="shared" si="46"/>
        <v>0</v>
      </c>
    </row>
    <row r="387" spans="1:16">
      <c r="A387" s="161" t="s">
        <v>199</v>
      </c>
      <c r="B387" s="162"/>
      <c r="C387" s="162"/>
      <c r="D387" s="162"/>
      <c r="E387" s="162"/>
      <c r="F387" s="162"/>
      <c r="G387" s="162"/>
      <c r="H387" s="162"/>
      <c r="I387" s="162"/>
      <c r="J387" s="162"/>
      <c r="K387" s="162"/>
      <c r="L387" s="162"/>
      <c r="M387" s="169"/>
      <c r="N387" s="169"/>
      <c r="O387" s="169"/>
      <c r="P387" s="170">
        <f t="shared" si="46"/>
        <v>0</v>
      </c>
    </row>
    <row r="388" spans="1:16">
      <c r="A388" s="161" t="s">
        <v>200</v>
      </c>
      <c r="B388" s="162"/>
      <c r="C388" s="162"/>
      <c r="D388" s="162"/>
      <c r="E388" s="162"/>
      <c r="F388" s="162"/>
      <c r="G388" s="162"/>
      <c r="H388" s="162"/>
      <c r="I388" s="162"/>
      <c r="J388" s="162"/>
      <c r="K388" s="162"/>
      <c r="L388" s="162"/>
      <c r="M388" s="169"/>
      <c r="N388" s="169"/>
      <c r="O388" s="171"/>
      <c r="P388" s="170">
        <f t="shared" si="46"/>
        <v>0</v>
      </c>
    </row>
    <row r="389" spans="1:16">
      <c r="A389" s="161" t="s">
        <v>201</v>
      </c>
      <c r="B389" s="162"/>
      <c r="C389" s="162"/>
      <c r="D389" s="162"/>
      <c r="E389" s="162"/>
      <c r="F389" s="162"/>
      <c r="G389" s="162"/>
      <c r="H389" s="162"/>
      <c r="I389" s="162"/>
      <c r="J389" s="162"/>
      <c r="K389" s="162"/>
      <c r="L389" s="162"/>
      <c r="M389" s="169"/>
      <c r="N389" s="169"/>
      <c r="O389" s="169"/>
      <c r="P389" s="170">
        <f>SUM(B389:O389)</f>
        <v>0</v>
      </c>
    </row>
    <row r="390" spans="1:16">
      <c r="A390" s="161" t="s">
        <v>202</v>
      </c>
      <c r="B390" s="162"/>
      <c r="C390" s="162"/>
      <c r="D390" s="162"/>
      <c r="E390" s="162"/>
      <c r="F390" s="162"/>
      <c r="G390" s="162"/>
      <c r="H390" s="162"/>
      <c r="I390" s="162"/>
      <c r="J390" s="162"/>
      <c r="K390" s="162"/>
      <c r="L390" s="162"/>
      <c r="M390" s="169"/>
      <c r="N390" s="169"/>
      <c r="O390" s="169"/>
      <c r="P390" s="170">
        <f t="shared" ref="P390:P400" si="47">SUM(B390:O390)</f>
        <v>0</v>
      </c>
    </row>
    <row r="391" spans="1:16">
      <c r="A391" s="161" t="s">
        <v>203</v>
      </c>
      <c r="B391" s="162"/>
      <c r="C391" s="162"/>
      <c r="D391" s="162"/>
      <c r="E391" s="169"/>
      <c r="F391" s="162"/>
      <c r="G391" s="162"/>
      <c r="H391" s="162"/>
      <c r="I391" s="162"/>
      <c r="J391" s="162"/>
      <c r="K391" s="162"/>
      <c r="L391" s="162"/>
      <c r="M391" s="169"/>
      <c r="N391" s="169"/>
      <c r="O391" s="169"/>
      <c r="P391" s="170">
        <f t="shared" si="47"/>
        <v>0</v>
      </c>
    </row>
    <row r="392" spans="1:16">
      <c r="A392" s="161" t="s">
        <v>204</v>
      </c>
      <c r="B392" s="162"/>
      <c r="C392" s="162"/>
      <c r="D392" s="162"/>
      <c r="E392" s="162"/>
      <c r="F392" s="162"/>
      <c r="G392" s="162"/>
      <c r="H392" s="162"/>
      <c r="I392" s="162"/>
      <c r="J392" s="162"/>
      <c r="K392" s="162"/>
      <c r="L392" s="162"/>
      <c r="M392" s="169"/>
      <c r="N392" s="169"/>
      <c r="O392" s="169"/>
      <c r="P392" s="170">
        <f t="shared" si="47"/>
        <v>0</v>
      </c>
    </row>
    <row r="393" spans="1:16">
      <c r="A393" s="161" t="s">
        <v>205</v>
      </c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L393" s="162"/>
      <c r="M393" s="169"/>
      <c r="N393" s="169"/>
      <c r="O393" s="169"/>
      <c r="P393" s="170">
        <f t="shared" si="47"/>
        <v>0</v>
      </c>
    </row>
    <row r="394" spans="1:16">
      <c r="A394" s="161" t="s">
        <v>206</v>
      </c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9"/>
      <c r="N394" s="169"/>
      <c r="O394" s="171"/>
      <c r="P394" s="170">
        <f t="shared" si="47"/>
        <v>0</v>
      </c>
    </row>
    <row r="395" spans="1:16">
      <c r="A395" s="161" t="s">
        <v>207</v>
      </c>
      <c r="B395" s="162"/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9"/>
      <c r="N395" s="169"/>
      <c r="O395" s="169"/>
      <c r="P395" s="170">
        <f t="shared" si="47"/>
        <v>0</v>
      </c>
    </row>
    <row r="396" spans="1:16">
      <c r="A396" s="161" t="s">
        <v>208</v>
      </c>
      <c r="B396" s="162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9"/>
      <c r="N396" s="169"/>
      <c r="O396" s="169"/>
      <c r="P396" s="170">
        <f t="shared" si="47"/>
        <v>0</v>
      </c>
    </row>
    <row r="397" spans="1:16">
      <c r="A397" s="161" t="s">
        <v>209</v>
      </c>
      <c r="B397" s="162"/>
      <c r="C397" s="162"/>
      <c r="D397" s="162"/>
      <c r="E397" s="162"/>
      <c r="F397" s="162"/>
      <c r="G397" s="162"/>
      <c r="H397" s="162"/>
      <c r="I397" s="162"/>
      <c r="J397" s="162"/>
      <c r="K397" s="162"/>
      <c r="L397" s="162"/>
      <c r="M397" s="169"/>
      <c r="N397" s="169"/>
      <c r="O397" s="169"/>
      <c r="P397" s="170">
        <f t="shared" si="47"/>
        <v>0</v>
      </c>
    </row>
    <row r="398" spans="1:16">
      <c r="A398" s="161" t="s">
        <v>210</v>
      </c>
      <c r="B398" s="162"/>
      <c r="C398" s="162"/>
      <c r="D398" s="162"/>
      <c r="E398" s="162"/>
      <c r="F398" s="162"/>
      <c r="G398" s="162"/>
      <c r="H398" s="162"/>
      <c r="I398" s="162"/>
      <c r="J398" s="162"/>
      <c r="K398" s="162"/>
      <c r="L398" s="162"/>
      <c r="M398" s="169"/>
      <c r="N398" s="169"/>
      <c r="O398" s="169"/>
      <c r="P398" s="170">
        <f t="shared" si="47"/>
        <v>0</v>
      </c>
    </row>
    <row r="399" spans="1:16">
      <c r="A399" s="161" t="s">
        <v>211</v>
      </c>
      <c r="B399" s="162"/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9"/>
      <c r="N399" s="169"/>
      <c r="O399" s="169"/>
      <c r="P399" s="170">
        <f t="shared" si="47"/>
        <v>0</v>
      </c>
    </row>
    <row r="400" spans="1:16">
      <c r="A400" s="161" t="s">
        <v>212</v>
      </c>
      <c r="B400" s="162"/>
      <c r="C400" s="162"/>
      <c r="D400" s="162"/>
      <c r="E400" s="169"/>
      <c r="F400" s="162"/>
      <c r="G400" s="162"/>
      <c r="H400" s="162"/>
      <c r="I400" s="162"/>
      <c r="J400" s="162"/>
      <c r="K400" s="162"/>
      <c r="L400" s="162"/>
      <c r="M400" s="169"/>
      <c r="N400" s="162"/>
      <c r="O400" s="169"/>
      <c r="P400" s="170">
        <f t="shared" si="47"/>
        <v>0</v>
      </c>
    </row>
    <row r="401" spans="1:16" ht="13.5" thickBot="1">
      <c r="A401" s="172"/>
      <c r="B401" s="162"/>
      <c r="C401" s="162"/>
      <c r="D401" s="162"/>
      <c r="E401" s="162"/>
      <c r="F401" s="162"/>
      <c r="G401" s="162"/>
      <c r="H401" s="162"/>
      <c r="I401" s="162"/>
      <c r="J401" s="162"/>
      <c r="K401" s="162"/>
      <c r="L401" s="162"/>
      <c r="M401" s="169"/>
      <c r="N401" s="169"/>
      <c r="O401" s="169"/>
      <c r="P401" s="170"/>
    </row>
    <row r="402" spans="1:16" ht="14.25" thickTop="1" thickBot="1">
      <c r="A402" s="173" t="s">
        <v>178</v>
      </c>
      <c r="B402" s="174">
        <f>SUM(B378:B401)</f>
        <v>0</v>
      </c>
      <c r="C402" s="174">
        <f t="shared" ref="C402:O402" si="48">SUM(C378:C401)</f>
        <v>0</v>
      </c>
      <c r="D402" s="174">
        <f t="shared" si="48"/>
        <v>0</v>
      </c>
      <c r="E402" s="174">
        <f t="shared" si="48"/>
        <v>0</v>
      </c>
      <c r="F402" s="174">
        <f t="shared" si="48"/>
        <v>0</v>
      </c>
      <c r="G402" s="174">
        <f t="shared" si="48"/>
        <v>0</v>
      </c>
      <c r="H402" s="174">
        <f t="shared" si="48"/>
        <v>0</v>
      </c>
      <c r="I402" s="174">
        <f t="shared" si="48"/>
        <v>0</v>
      </c>
      <c r="J402" s="174">
        <f t="shared" si="48"/>
        <v>0</v>
      </c>
      <c r="K402" s="174">
        <f t="shared" si="48"/>
        <v>0</v>
      </c>
      <c r="L402" s="174">
        <f t="shared" si="48"/>
        <v>0</v>
      </c>
      <c r="M402" s="174">
        <f t="shared" si="48"/>
        <v>0</v>
      </c>
      <c r="N402" s="174">
        <f t="shared" si="48"/>
        <v>0</v>
      </c>
      <c r="O402" s="174">
        <f t="shared" si="48"/>
        <v>0</v>
      </c>
      <c r="P402" s="175">
        <f>SUM(B402:O402)</f>
        <v>0</v>
      </c>
    </row>
  </sheetData>
  <mergeCells count="102">
    <mergeCell ref="P375:P376"/>
    <mergeCell ref="I375:I376"/>
    <mergeCell ref="J375:J376"/>
    <mergeCell ref="K375:K376"/>
    <mergeCell ref="M375:M376"/>
    <mergeCell ref="N375:N376"/>
    <mergeCell ref="A344:P344"/>
    <mergeCell ref="A345:P345"/>
    <mergeCell ref="I346:I347"/>
    <mergeCell ref="J346:J347"/>
    <mergeCell ref="K346:K347"/>
    <mergeCell ref="M346:M347"/>
    <mergeCell ref="N346:N347"/>
    <mergeCell ref="P346:P347"/>
    <mergeCell ref="A313:P313"/>
    <mergeCell ref="A314:P314"/>
    <mergeCell ref="I315:I316"/>
    <mergeCell ref="J315:J316"/>
    <mergeCell ref="K315:K316"/>
    <mergeCell ref="M315:M316"/>
    <mergeCell ref="N315:N316"/>
    <mergeCell ref="P315:P316"/>
    <mergeCell ref="A282:P282"/>
    <mergeCell ref="A283:P283"/>
    <mergeCell ref="I284:I285"/>
    <mergeCell ref="J284:J285"/>
    <mergeCell ref="K284:K285"/>
    <mergeCell ref="M284:M285"/>
    <mergeCell ref="N284:N285"/>
    <mergeCell ref="P284:P285"/>
    <mergeCell ref="A251:P251"/>
    <mergeCell ref="A252:P252"/>
    <mergeCell ref="I253:I254"/>
    <mergeCell ref="J253:J254"/>
    <mergeCell ref="K253:K254"/>
    <mergeCell ref="M253:M254"/>
    <mergeCell ref="N253:N254"/>
    <mergeCell ref="P253:P254"/>
    <mergeCell ref="A220:P220"/>
    <mergeCell ref="A221:P221"/>
    <mergeCell ref="I222:I223"/>
    <mergeCell ref="J222:J223"/>
    <mergeCell ref="K222:K223"/>
    <mergeCell ref="M222:M223"/>
    <mergeCell ref="N222:N223"/>
    <mergeCell ref="P222:P223"/>
    <mergeCell ref="A189:P189"/>
    <mergeCell ref="A190:P190"/>
    <mergeCell ref="I191:I192"/>
    <mergeCell ref="J191:J192"/>
    <mergeCell ref="K191:K192"/>
    <mergeCell ref="M191:M192"/>
    <mergeCell ref="N191:N192"/>
    <mergeCell ref="P191:P192"/>
    <mergeCell ref="A158:P158"/>
    <mergeCell ref="A159:P159"/>
    <mergeCell ref="I160:I161"/>
    <mergeCell ref="J160:J161"/>
    <mergeCell ref="K160:K161"/>
    <mergeCell ref="M160:M161"/>
    <mergeCell ref="N160:N161"/>
    <mergeCell ref="P160:P161"/>
    <mergeCell ref="A127:P127"/>
    <mergeCell ref="A128:P128"/>
    <mergeCell ref="I129:I130"/>
    <mergeCell ref="J129:J130"/>
    <mergeCell ref="K129:K130"/>
    <mergeCell ref="M129:M130"/>
    <mergeCell ref="N129:N130"/>
    <mergeCell ref="P129:P130"/>
    <mergeCell ref="A96:P96"/>
    <mergeCell ref="A97:P97"/>
    <mergeCell ref="I98:I99"/>
    <mergeCell ref="J98:J99"/>
    <mergeCell ref="K98:K99"/>
    <mergeCell ref="M98:M99"/>
    <mergeCell ref="N98:N99"/>
    <mergeCell ref="P98:P99"/>
    <mergeCell ref="A66:P66"/>
    <mergeCell ref="I67:I68"/>
    <mergeCell ref="J67:J68"/>
    <mergeCell ref="K67:K68"/>
    <mergeCell ref="M67:M68"/>
    <mergeCell ref="N67:N68"/>
    <mergeCell ref="P67:P68"/>
    <mergeCell ref="A34:P34"/>
    <mergeCell ref="A35:P35"/>
    <mergeCell ref="I36:I37"/>
    <mergeCell ref="J36:J37"/>
    <mergeCell ref="K36:K37"/>
    <mergeCell ref="M36:M37"/>
    <mergeCell ref="N36:N37"/>
    <mergeCell ref="P36:P37"/>
    <mergeCell ref="A3:P3"/>
    <mergeCell ref="A4:P4"/>
    <mergeCell ref="I5:I6"/>
    <mergeCell ref="J5:J6"/>
    <mergeCell ref="K5:K6"/>
    <mergeCell ref="M5:M6"/>
    <mergeCell ref="N5:N6"/>
    <mergeCell ref="P5:P6"/>
    <mergeCell ref="A65:P6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archivo</vt:lpstr>
      <vt:lpstr>Ejecucion</vt:lpstr>
      <vt:lpstr>Ejec</vt:lpstr>
      <vt:lpstr>Ingresos</vt:lpstr>
      <vt:lpstr>Ejec!Área_de_impresión</vt:lpstr>
      <vt:lpstr>Ejecucion!Área_de_impresión</vt:lpstr>
      <vt:lpstr>Ejec!Títulos_a_imprimir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Ignacio Landazuri Rosas</dc:creator>
  <cp:lastModifiedBy>Julio Ignacio Landazuri Rosas</cp:lastModifiedBy>
  <cp:lastPrinted>2020-02-27T19:15:41Z</cp:lastPrinted>
  <dcterms:created xsi:type="dcterms:W3CDTF">2019-03-11T15:42:54Z</dcterms:created>
  <dcterms:modified xsi:type="dcterms:W3CDTF">2020-03-02T12:22:48Z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