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C:\Users\adrianar.tovar\Documents\IGAC\2022\PLANEACIÓN 2022\2. MATRIZ DE RIESGOS\"/>
    </mc:Choice>
  </mc:AlternateContent>
  <bookViews>
    <workbookView xWindow="0" yWindow="0" windowWidth="19200" windowHeight="6470" tabRatio="743" firstSheet="2" activeTab="3"/>
  </bookViews>
  <sheets>
    <sheet name="MENU" sheetId="49" r:id="rId1"/>
    <sheet name="OPCIONES" sheetId="50" r:id="rId2"/>
    <sheet name="INICIO" sheetId="16" r:id="rId3"/>
    <sheet name="CONTEXTO E IDENTIFICACIÓN" sheetId="41" r:id="rId4"/>
    <sheet name="PROB E IMPACTO INHERENTE" sheetId="44" r:id="rId5"/>
    <sheet name="MAPA DE CALOR INHERENTE" sheetId="45" r:id="rId6"/>
    <sheet name="VALORACIÓN DEL CONTROL" sheetId="42" r:id="rId7"/>
    <sheet name="MAPA DE CALOR RESIDUAL" sheetId="43" r:id="rId8"/>
    <sheet name="Mapa de calor" sheetId="17" state="hidden" r:id="rId9"/>
    <sheet name="OBJ_PRO" sheetId="14" state="hidden" r:id="rId10"/>
    <sheet name="MAPAS INHERENTE Y RESIDUAL" sheetId="47" r:id="rId11"/>
    <sheet name="FÓRMULAS" sheetId="46" r:id="rId12"/>
  </sheets>
  <externalReferences>
    <externalReference r:id="rId13"/>
    <externalReference r:id="rId14"/>
  </externalReferences>
  <definedNames>
    <definedName name="_xlnm._FilterDatabase" localSheetId="3" hidden="1">'CONTEXTO E IDENTIFICACIÓN'!$A$54:$CE$118</definedName>
    <definedName name="_xlnm._FilterDatabase" localSheetId="5" hidden="1">'MAPA DE CALOR INHERENTE'!$A$8:$G$8</definedName>
    <definedName name="_xlnm._FilterDatabase" localSheetId="7" hidden="1">'MAPA DE CALOR RESIDUAL'!$A$8:$H$8</definedName>
    <definedName name="_xlnm._FilterDatabase" localSheetId="4" hidden="1">'PROB E IMPACTO INHERENTE'!$A$8:$Q$73</definedName>
    <definedName name="_xlnm._FilterDatabase" localSheetId="6" hidden="1">'VALORACIÓN DEL CONTROL'!$A$54:$DX$314</definedName>
    <definedName name="Afectación_Económica">'[1]3 PROBABIL E IMPACTO INHERENTE'!$Z$9:$Z$14</definedName>
    <definedName name="_xlnm.Print_Area" localSheetId="3">'CONTEXTO E IDENTIFICACIÓN'!$A$1:$O$54</definedName>
    <definedName name="_xlnm.Print_Area" localSheetId="2">INICIO!$A$1:$N$91</definedName>
    <definedName name="_xlnm.Print_Area" localSheetId="6">'VALORACIÓN DEL CONTROL'!$A$1:$BH$54</definedName>
    <definedName name="CALIFICACION" localSheetId="3">#REF!</definedName>
    <definedName name="CALIFICACION" localSheetId="6">#REF!</definedName>
    <definedName name="CALIFICACION">#REF!</definedName>
    <definedName name="_xlnm.Criteria" localSheetId="3">'CONTEXTO E IDENTIFICACIÓN'!$M$15:$M$16</definedName>
    <definedName name="_xlnm.Criteria" localSheetId="6">'VALORACIÓN DEL CONTROL'!#REF!</definedName>
    <definedName name="Dimensiones" localSheetId="3">#REF!</definedName>
    <definedName name="Dimensiones" localSheetId="6">#REF!</definedName>
    <definedName name="Dimensiones">#REF!</definedName>
    <definedName name="Estrategias" localSheetId="3">#REF!</definedName>
    <definedName name="Estrategias" localSheetId="6">#REF!</definedName>
    <definedName name="Estrategias">#REF!</definedName>
    <definedName name="Lista_proceso">[2]PA_SERVCIUDA!$F$2</definedName>
    <definedName name="Lista_reporte">[2]REPORTE!$C$5</definedName>
    <definedName name="Objetivo_1" localSheetId="3">#REF!</definedName>
    <definedName name="Objetivo_1" localSheetId="6">#REF!</definedName>
    <definedName name="Objetivo_1">#REF!</definedName>
    <definedName name="Objetivo_2" localSheetId="3">#REF!</definedName>
    <definedName name="Objetivo_2" localSheetId="6">#REF!</definedName>
    <definedName name="Objetivo_2">#REF!</definedName>
    <definedName name="Objetivo_3" localSheetId="3">#REF!</definedName>
    <definedName name="Objetivo_3" localSheetId="6">#REF!</definedName>
    <definedName name="Objetivo_3">#REF!</definedName>
    <definedName name="Objetivo_4" localSheetId="3">#REF!</definedName>
    <definedName name="Objetivo_4" localSheetId="6">#REF!</definedName>
    <definedName name="Objetivo_4">#REF!</definedName>
    <definedName name="Objetivo_5" localSheetId="3">#REF!</definedName>
    <definedName name="Objetivo_5" localSheetId="6">#REF!</definedName>
    <definedName name="Objetivo_5">#REF!</definedName>
    <definedName name="objetivos_institucionales" localSheetId="3">#REF!</definedName>
    <definedName name="objetivos_institucionales" localSheetId="6">#REF!</definedName>
    <definedName name="objetivos_institucionales">#REF!</definedName>
    <definedName name="Planes_institucionales" localSheetId="3">#REF!</definedName>
    <definedName name="Planes_institucionales" localSheetId="6">#REF!</definedName>
    <definedName name="Planes_institucionales">#REF!</definedName>
    <definedName name="Politica" localSheetId="3">#REF!</definedName>
    <definedName name="Politica" localSheetId="6">#REF!</definedName>
    <definedName name="Politica">#REF!</definedName>
    <definedName name="PROBABILIDAD" localSheetId="3">#REF!</definedName>
    <definedName name="PROBABILIDAD" localSheetId="6">#REF!</definedName>
    <definedName name="PROBABILIDAD">#REF!</definedName>
    <definedName name="Proceso" localSheetId="3">#REF!</definedName>
    <definedName name="Proceso" localSheetId="6">#REF!</definedName>
    <definedName name="Proceso">#REF!</definedName>
    <definedName name="Recursos" localSheetId="3">#REF!</definedName>
    <definedName name="Recursos" localSheetId="6">#REF!</definedName>
    <definedName name="Recursos">#REF!</definedName>
    <definedName name="Reputacional">'[1]3 PROBABIL E IMPACTO INHERENTE'!$AA$9:$AA$14</definedName>
    <definedName name="SERVCIUDA" localSheetId="3">#REF!</definedName>
    <definedName name="SERVCIUDA" localSheetId="6">#REF!</definedName>
    <definedName name="SERVCIUDA">#REF!</definedName>
    <definedName name="SERVICIO_AL_CIUDADANO_Y_PARTICIPACION" localSheetId="3">#REF!</definedName>
    <definedName name="SERVICIO_AL_CIUDADANO_Y_PARTICIPACION" localSheetId="6">#REF!</definedName>
    <definedName name="SERVICIO_AL_CIUDADANO_Y_PARTICIPACION">#REF!</definedName>
    <definedName name="Tipo_indicador" localSheetId="3">#REF!</definedName>
    <definedName name="Tipo_indicador" localSheetId="6">#REF!</definedName>
    <definedName name="Tipo_indicador">#REF!</definedName>
    <definedName name="TipoControl" localSheetId="3">#REF!</definedName>
    <definedName name="TipoControl" localSheetId="6">#REF!</definedName>
    <definedName name="TipoControl">#REF!</definedName>
    <definedName name="Unidad_medida" localSheetId="3">#REF!</definedName>
    <definedName name="Unidad_medida" localSheetId="6">#REF!</definedName>
    <definedName name="Unidad_medida">#REF!</definedName>
    <definedName name="Valores" localSheetId="3">#REF!</definedName>
    <definedName name="Valores" localSheetId="6">#REF!</definedName>
    <definedName name="Valores">#REF!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66" i="41" l="1"/>
  <c r="D16" i="44" l="1"/>
  <c r="L245" i="42" l="1"/>
  <c r="L246" i="42"/>
  <c r="L247" i="42"/>
  <c r="L248" i="42"/>
  <c r="L249" i="42"/>
  <c r="L250" i="42"/>
  <c r="L251" i="42"/>
  <c r="L252" i="42"/>
  <c r="L253" i="42"/>
  <c r="L254" i="42"/>
  <c r="L255" i="42"/>
  <c r="L256" i="42"/>
  <c r="L257" i="42"/>
  <c r="L258" i="42"/>
  <c r="L259" i="42"/>
  <c r="L260" i="42"/>
  <c r="L261" i="42"/>
  <c r="L262" i="42"/>
  <c r="L263" i="42"/>
  <c r="L264" i="42"/>
  <c r="L265" i="42"/>
  <c r="L266" i="42"/>
  <c r="L267" i="42"/>
  <c r="L268" i="42"/>
  <c r="L269" i="42"/>
  <c r="L270" i="42"/>
  <c r="L271" i="42"/>
  <c r="L272" i="42"/>
  <c r="L273" i="42"/>
  <c r="L274" i="42"/>
  <c r="L275" i="42"/>
  <c r="L276" i="42"/>
  <c r="L277" i="42"/>
  <c r="L278" i="42"/>
  <c r="L279" i="42"/>
  <c r="L280" i="42"/>
  <c r="L281" i="42"/>
  <c r="L282" i="42"/>
  <c r="L283" i="42"/>
  <c r="L284" i="42"/>
  <c r="L285" i="42"/>
  <c r="L286" i="42"/>
  <c r="L287" i="42"/>
  <c r="L288" i="42"/>
  <c r="L289" i="42"/>
  <c r="L290" i="42"/>
  <c r="L291" i="42"/>
  <c r="C181" i="42"/>
  <c r="C35" i="44" l="1"/>
  <c r="C156" i="42" l="1"/>
  <c r="C157" i="42"/>
  <c r="C158" i="42"/>
  <c r="C160" i="42"/>
  <c r="C161" i="42"/>
  <c r="C162" i="42"/>
  <c r="F51" i="44" l="1"/>
  <c r="F44" i="44" l="1"/>
  <c r="F14" i="44" l="1"/>
  <c r="N118" i="41"/>
  <c r="L211" i="42" l="1"/>
  <c r="L83" i="42" l="1"/>
  <c r="A69" i="43" l="1"/>
  <c r="B69" i="43"/>
  <c r="A70" i="43"/>
  <c r="B70" i="43"/>
  <c r="A71" i="43"/>
  <c r="B71" i="43"/>
  <c r="A72" i="43"/>
  <c r="B72" i="43"/>
  <c r="A73" i="43"/>
  <c r="B73" i="43"/>
  <c r="D312" i="42"/>
  <c r="D313" i="42"/>
  <c r="D314" i="42"/>
  <c r="D311" i="42"/>
  <c r="C312" i="42"/>
  <c r="C313" i="42"/>
  <c r="C314" i="42"/>
  <c r="C311" i="42"/>
  <c r="D308" i="42"/>
  <c r="D309" i="42"/>
  <c r="D310" i="42"/>
  <c r="D307" i="42"/>
  <c r="C308" i="42"/>
  <c r="C309" i="42"/>
  <c r="C310" i="42"/>
  <c r="C307" i="42"/>
  <c r="D304" i="42"/>
  <c r="D305" i="42"/>
  <c r="D306" i="42"/>
  <c r="D303" i="42"/>
  <c r="C304" i="42"/>
  <c r="C305" i="42"/>
  <c r="C306" i="42"/>
  <c r="C303" i="42"/>
  <c r="D300" i="42"/>
  <c r="D301" i="42"/>
  <c r="D302" i="42"/>
  <c r="D299" i="42"/>
  <c r="C300" i="42"/>
  <c r="C301" i="42"/>
  <c r="C302" i="42"/>
  <c r="C299" i="42"/>
  <c r="D296" i="42"/>
  <c r="D297" i="42"/>
  <c r="D298" i="42"/>
  <c r="D295" i="42"/>
  <c r="C296" i="42"/>
  <c r="C297" i="42"/>
  <c r="C298" i="42"/>
  <c r="C295" i="42"/>
  <c r="A311" i="42"/>
  <c r="A307" i="42"/>
  <c r="A303" i="42"/>
  <c r="A299" i="42"/>
  <c r="A295" i="42"/>
  <c r="S314" i="42"/>
  <c r="Q314" i="42"/>
  <c r="P314" i="42"/>
  <c r="L314" i="42"/>
  <c r="S313" i="42"/>
  <c r="Q313" i="42"/>
  <c r="P313" i="42"/>
  <c r="L313" i="42"/>
  <c r="S312" i="42"/>
  <c r="Q312" i="42"/>
  <c r="P312" i="42"/>
  <c r="L312" i="42"/>
  <c r="S311" i="42"/>
  <c r="Q311" i="42"/>
  <c r="P311" i="42"/>
  <c r="L311" i="42"/>
  <c r="S310" i="42"/>
  <c r="Q310" i="42"/>
  <c r="P310" i="42"/>
  <c r="L310" i="42"/>
  <c r="S309" i="42"/>
  <c r="Q309" i="42"/>
  <c r="P309" i="42"/>
  <c r="L309" i="42"/>
  <c r="S308" i="42"/>
  <c r="Q308" i="42"/>
  <c r="P308" i="42"/>
  <c r="L308" i="42"/>
  <c r="S307" i="42"/>
  <c r="Q307" i="42"/>
  <c r="P307" i="42"/>
  <c r="L307" i="42"/>
  <c r="S306" i="42"/>
  <c r="Q306" i="42"/>
  <c r="P306" i="42"/>
  <c r="L306" i="42"/>
  <c r="S305" i="42"/>
  <c r="Q305" i="42"/>
  <c r="P305" i="42"/>
  <c r="L305" i="42"/>
  <c r="S304" i="42"/>
  <c r="Q304" i="42"/>
  <c r="P304" i="42"/>
  <c r="L304" i="42"/>
  <c r="S303" i="42"/>
  <c r="Q303" i="42"/>
  <c r="P303" i="42"/>
  <c r="L303" i="42"/>
  <c r="S302" i="42"/>
  <c r="Q302" i="42"/>
  <c r="P302" i="42"/>
  <c r="L302" i="42"/>
  <c r="S301" i="42"/>
  <c r="Q301" i="42"/>
  <c r="P301" i="42"/>
  <c r="L301" i="42"/>
  <c r="S300" i="42"/>
  <c r="Q300" i="42"/>
  <c r="P300" i="42"/>
  <c r="L300" i="42"/>
  <c r="S299" i="42"/>
  <c r="Q299" i="42"/>
  <c r="P299" i="42"/>
  <c r="L299" i="42"/>
  <c r="S298" i="42"/>
  <c r="Q298" i="42"/>
  <c r="P298" i="42"/>
  <c r="L298" i="42"/>
  <c r="S297" i="42"/>
  <c r="Q297" i="42"/>
  <c r="P297" i="42"/>
  <c r="L297" i="42"/>
  <c r="S296" i="42"/>
  <c r="Q296" i="42"/>
  <c r="P296" i="42"/>
  <c r="L296" i="42"/>
  <c r="S295" i="42"/>
  <c r="Q295" i="42"/>
  <c r="P295" i="42"/>
  <c r="L295" i="42"/>
  <c r="C69" i="45"/>
  <c r="C70" i="45"/>
  <c r="C71" i="45"/>
  <c r="C72" i="45"/>
  <c r="C73" i="45"/>
  <c r="B69" i="45"/>
  <c r="B70" i="45"/>
  <c r="B71" i="45"/>
  <c r="B72" i="45"/>
  <c r="B73" i="45"/>
  <c r="A69" i="45"/>
  <c r="A70" i="45"/>
  <c r="A71" i="45"/>
  <c r="A72" i="45"/>
  <c r="A73" i="45"/>
  <c r="O69" i="44"/>
  <c r="O70" i="44"/>
  <c r="O71" i="44"/>
  <c r="O72" i="44"/>
  <c r="O73" i="44"/>
  <c r="N69" i="44"/>
  <c r="N70" i="44"/>
  <c r="N71" i="44"/>
  <c r="N72" i="44"/>
  <c r="N73" i="44"/>
  <c r="L69" i="44"/>
  <c r="L70" i="44"/>
  <c r="L71" i="44"/>
  <c r="L72" i="44"/>
  <c r="L73" i="44"/>
  <c r="K69" i="44"/>
  <c r="K70" i="44"/>
  <c r="K71" i="44"/>
  <c r="K72" i="44"/>
  <c r="K73" i="44"/>
  <c r="G69" i="44"/>
  <c r="I69" i="44" s="1"/>
  <c r="E69" i="45" s="1"/>
  <c r="G70" i="44"/>
  <c r="I70" i="44" s="1"/>
  <c r="E70" i="45" s="1"/>
  <c r="G70" i="45" s="1"/>
  <c r="G71" i="44"/>
  <c r="H71" i="44" s="1"/>
  <c r="F303" i="42" s="1"/>
  <c r="G72" i="44"/>
  <c r="I72" i="44" s="1"/>
  <c r="E72" i="45" s="1"/>
  <c r="G72" i="45" s="1"/>
  <c r="G73" i="44"/>
  <c r="I73" i="44" s="1"/>
  <c r="E73" i="45" s="1"/>
  <c r="G73" i="45" s="1"/>
  <c r="D69" i="44"/>
  <c r="D70" i="44"/>
  <c r="D71" i="44"/>
  <c r="D72" i="44"/>
  <c r="D73" i="44"/>
  <c r="C69" i="44"/>
  <c r="C70" i="44"/>
  <c r="C71" i="44"/>
  <c r="C72" i="44"/>
  <c r="C73" i="44"/>
  <c r="B69" i="44"/>
  <c r="B70" i="44"/>
  <c r="B71" i="44"/>
  <c r="B72" i="44"/>
  <c r="B73" i="44"/>
  <c r="A69" i="44"/>
  <c r="A70" i="44"/>
  <c r="A71" i="44"/>
  <c r="A72" i="44"/>
  <c r="A73" i="44"/>
  <c r="N116" i="41"/>
  <c r="C69" i="43" s="1"/>
  <c r="N117" i="41"/>
  <c r="C70" i="43" s="1"/>
  <c r="C71" i="43"/>
  <c r="C72" i="43"/>
  <c r="D73" i="45"/>
  <c r="W299" i="42" l="1"/>
  <c r="W302" i="42"/>
  <c r="W305" i="42"/>
  <c r="W311" i="42"/>
  <c r="W295" i="42"/>
  <c r="W298" i="42"/>
  <c r="W301" i="42"/>
  <c r="W307" i="42"/>
  <c r="W310" i="42"/>
  <c r="W313" i="42"/>
  <c r="W300" i="42"/>
  <c r="W312" i="42"/>
  <c r="H73" i="44"/>
  <c r="F311" i="42" s="1"/>
  <c r="H72" i="44"/>
  <c r="F307" i="42" s="1"/>
  <c r="I71" i="44"/>
  <c r="E71" i="45" s="1"/>
  <c r="G71" i="45" s="1"/>
  <c r="W297" i="42"/>
  <c r="W303" i="42"/>
  <c r="W304" i="42"/>
  <c r="W306" i="42"/>
  <c r="W309" i="42"/>
  <c r="W296" i="42"/>
  <c r="W308" i="42"/>
  <c r="E71" i="44"/>
  <c r="P71" i="44"/>
  <c r="G303" i="42" s="1"/>
  <c r="P69" i="44"/>
  <c r="G295" i="42" s="1"/>
  <c r="P73" i="44"/>
  <c r="G311" i="42" s="1"/>
  <c r="P72" i="44"/>
  <c r="Q72" i="44" s="1"/>
  <c r="F72" i="45" s="1"/>
  <c r="H69" i="44"/>
  <c r="F295" i="42" s="1"/>
  <c r="P70" i="44"/>
  <c r="G299" i="42" s="1"/>
  <c r="D71" i="45"/>
  <c r="E69" i="44"/>
  <c r="D69" i="45"/>
  <c r="E72" i="44"/>
  <c r="H70" i="44"/>
  <c r="F299" i="42" s="1"/>
  <c r="D72" i="45"/>
  <c r="E307" i="42"/>
  <c r="E311" i="42"/>
  <c r="C73" i="43"/>
  <c r="E70" i="44"/>
  <c r="D70" i="45"/>
  <c r="W314" i="42"/>
  <c r="E295" i="42"/>
  <c r="E299" i="42"/>
  <c r="E73" i="44"/>
  <c r="E303" i="42"/>
  <c r="C9" i="45"/>
  <c r="D9" i="44"/>
  <c r="C9" i="44"/>
  <c r="C68" i="44"/>
  <c r="D294" i="42"/>
  <c r="D293" i="42"/>
  <c r="D292" i="42"/>
  <c r="D291" i="42"/>
  <c r="D290" i="42"/>
  <c r="D289" i="42"/>
  <c r="D288" i="42"/>
  <c r="D287" i="42"/>
  <c r="D286" i="42"/>
  <c r="D285" i="42"/>
  <c r="D284" i="42"/>
  <c r="D283" i="42"/>
  <c r="D282" i="42"/>
  <c r="D281" i="42"/>
  <c r="D280" i="42"/>
  <c r="D279" i="42"/>
  <c r="D278" i="42"/>
  <c r="D277" i="42"/>
  <c r="D276" i="42"/>
  <c r="D275" i="42"/>
  <c r="D274" i="42"/>
  <c r="D273" i="42"/>
  <c r="D272" i="42"/>
  <c r="D271" i="42"/>
  <c r="D270" i="42"/>
  <c r="D269" i="42"/>
  <c r="D268" i="42"/>
  <c r="D267" i="42"/>
  <c r="D266" i="42"/>
  <c r="D265" i="42"/>
  <c r="D264" i="42"/>
  <c r="D263" i="42"/>
  <c r="D262" i="42"/>
  <c r="D261" i="42"/>
  <c r="D260" i="42"/>
  <c r="D259" i="42"/>
  <c r="D258" i="42"/>
  <c r="D257" i="42"/>
  <c r="D256" i="42"/>
  <c r="D255" i="42"/>
  <c r="D254" i="42"/>
  <c r="D253" i="42"/>
  <c r="D252" i="42"/>
  <c r="D251" i="42"/>
  <c r="D250" i="42"/>
  <c r="D249" i="42"/>
  <c r="D248" i="42"/>
  <c r="D247" i="42"/>
  <c r="D246" i="42"/>
  <c r="D245" i="42"/>
  <c r="D244" i="42"/>
  <c r="D243" i="42"/>
  <c r="D242" i="42"/>
  <c r="D241" i="42"/>
  <c r="D240" i="42"/>
  <c r="D239" i="42"/>
  <c r="D238" i="42"/>
  <c r="D237" i="42"/>
  <c r="D236" i="42"/>
  <c r="D235" i="42"/>
  <c r="D234" i="42"/>
  <c r="D233" i="42"/>
  <c r="D232" i="42"/>
  <c r="D231" i="42"/>
  <c r="D230" i="42"/>
  <c r="D229" i="42"/>
  <c r="D228" i="42"/>
  <c r="D227" i="42"/>
  <c r="D226" i="42"/>
  <c r="D225" i="42"/>
  <c r="D224" i="42"/>
  <c r="D223" i="42"/>
  <c r="D222" i="42"/>
  <c r="D221" i="42"/>
  <c r="D220" i="42"/>
  <c r="D219" i="42"/>
  <c r="D218" i="42"/>
  <c r="D217" i="42"/>
  <c r="D216" i="42"/>
  <c r="D215" i="42"/>
  <c r="D214" i="42"/>
  <c r="D213" i="42"/>
  <c r="D212" i="42"/>
  <c r="D211" i="42"/>
  <c r="D210" i="42"/>
  <c r="D209" i="42"/>
  <c r="D208" i="42"/>
  <c r="D207" i="42"/>
  <c r="D206" i="42"/>
  <c r="D205" i="42"/>
  <c r="D204" i="42"/>
  <c r="D203" i="42"/>
  <c r="D202" i="42"/>
  <c r="D201" i="42"/>
  <c r="D200" i="42"/>
  <c r="D199" i="42"/>
  <c r="D198" i="42"/>
  <c r="D197" i="42"/>
  <c r="D196" i="42"/>
  <c r="D195" i="42"/>
  <c r="D194" i="42"/>
  <c r="D193" i="42"/>
  <c r="D192" i="42"/>
  <c r="D191" i="42"/>
  <c r="D190" i="42"/>
  <c r="D189" i="42"/>
  <c r="D188" i="42"/>
  <c r="D187" i="42"/>
  <c r="D186" i="42"/>
  <c r="D185" i="42"/>
  <c r="D184" i="42"/>
  <c r="D183" i="42"/>
  <c r="D182" i="42"/>
  <c r="D181" i="42"/>
  <c r="D180" i="42"/>
  <c r="D179" i="42"/>
  <c r="D178" i="42"/>
  <c r="D177" i="42"/>
  <c r="D176" i="42"/>
  <c r="D175" i="42"/>
  <c r="D174" i="42"/>
  <c r="D173" i="42"/>
  <c r="D172" i="42"/>
  <c r="D171" i="42"/>
  <c r="D170" i="42"/>
  <c r="D169" i="42"/>
  <c r="D168" i="42"/>
  <c r="D167" i="42"/>
  <c r="D166" i="42"/>
  <c r="D165" i="42"/>
  <c r="D164" i="42"/>
  <c r="D163" i="42"/>
  <c r="D159" i="42"/>
  <c r="D155" i="42"/>
  <c r="D154" i="42"/>
  <c r="D153" i="42"/>
  <c r="D152" i="42"/>
  <c r="D151" i="42"/>
  <c r="D150" i="42"/>
  <c r="D149" i="42"/>
  <c r="D148" i="42"/>
  <c r="D147" i="42"/>
  <c r="D146" i="42"/>
  <c r="D145" i="42"/>
  <c r="D144" i="42"/>
  <c r="D143" i="42"/>
  <c r="D142" i="42"/>
  <c r="D141" i="42"/>
  <c r="D140" i="42"/>
  <c r="D139" i="42"/>
  <c r="D138" i="42"/>
  <c r="D137" i="42"/>
  <c r="D136" i="42"/>
  <c r="D135" i="42"/>
  <c r="D134" i="42"/>
  <c r="D133" i="42"/>
  <c r="D132" i="42"/>
  <c r="D131" i="42"/>
  <c r="D130" i="42"/>
  <c r="D129" i="42"/>
  <c r="D128" i="42"/>
  <c r="D127" i="42"/>
  <c r="D126" i="42"/>
  <c r="D125" i="42"/>
  <c r="D124" i="42"/>
  <c r="D123" i="42"/>
  <c r="D122" i="42"/>
  <c r="D121" i="42"/>
  <c r="D120" i="42"/>
  <c r="D119" i="42"/>
  <c r="D118" i="42"/>
  <c r="D117" i="42"/>
  <c r="D116" i="42"/>
  <c r="D115" i="42"/>
  <c r="D114" i="42"/>
  <c r="D113" i="42"/>
  <c r="D112" i="42"/>
  <c r="D111" i="42"/>
  <c r="D110" i="42"/>
  <c r="D109" i="42"/>
  <c r="D108" i="42"/>
  <c r="D107" i="42"/>
  <c r="D106" i="42"/>
  <c r="D105" i="42"/>
  <c r="D104" i="42"/>
  <c r="D103" i="42"/>
  <c r="D102" i="42"/>
  <c r="D101" i="42"/>
  <c r="D100" i="42"/>
  <c r="D99" i="42"/>
  <c r="D98" i="42"/>
  <c r="D97" i="42"/>
  <c r="D96" i="42"/>
  <c r="D95" i="42"/>
  <c r="D94" i="42"/>
  <c r="D93" i="42"/>
  <c r="D92" i="42"/>
  <c r="D91" i="42"/>
  <c r="D90" i="42"/>
  <c r="D89" i="42"/>
  <c r="D88" i="42"/>
  <c r="D87" i="42"/>
  <c r="D86" i="42"/>
  <c r="D85" i="42"/>
  <c r="D84" i="42"/>
  <c r="D83" i="42"/>
  <c r="D82" i="42"/>
  <c r="D81" i="42"/>
  <c r="D80" i="42"/>
  <c r="D79" i="42"/>
  <c r="D78" i="42"/>
  <c r="D77" i="42"/>
  <c r="D76" i="42"/>
  <c r="D75" i="42"/>
  <c r="D74" i="42"/>
  <c r="D73" i="42"/>
  <c r="D72" i="42"/>
  <c r="D71" i="42"/>
  <c r="D70" i="42"/>
  <c r="D69" i="42"/>
  <c r="D68" i="42"/>
  <c r="D67" i="42"/>
  <c r="D66" i="42"/>
  <c r="D65" i="42"/>
  <c r="D64" i="42"/>
  <c r="D63" i="42"/>
  <c r="D62" i="42"/>
  <c r="D61" i="42"/>
  <c r="D60" i="42"/>
  <c r="D59" i="42"/>
  <c r="D58" i="42"/>
  <c r="D57" i="42"/>
  <c r="D56" i="42"/>
  <c r="D55" i="42"/>
  <c r="C292" i="42"/>
  <c r="C293" i="42"/>
  <c r="C294" i="42"/>
  <c r="C291" i="42"/>
  <c r="C288" i="42"/>
  <c r="C289" i="42"/>
  <c r="C290" i="42"/>
  <c r="C287" i="42"/>
  <c r="C284" i="42"/>
  <c r="C285" i="42"/>
  <c r="C286" i="42"/>
  <c r="C283" i="42"/>
  <c r="C281" i="42"/>
  <c r="C280" i="42"/>
  <c r="C282" i="42"/>
  <c r="C279" i="42"/>
  <c r="C276" i="42"/>
  <c r="C277" i="42"/>
  <c r="C278" i="42"/>
  <c r="C275" i="42"/>
  <c r="C272" i="42"/>
  <c r="C273" i="42"/>
  <c r="C274" i="42"/>
  <c r="C271" i="42"/>
  <c r="C268" i="42"/>
  <c r="C269" i="42"/>
  <c r="C270" i="42"/>
  <c r="C267" i="42"/>
  <c r="C264" i="42"/>
  <c r="C265" i="42"/>
  <c r="C266" i="42"/>
  <c r="C263" i="42"/>
  <c r="C260" i="42"/>
  <c r="C261" i="42"/>
  <c r="C262" i="42"/>
  <c r="C259" i="42"/>
  <c r="C256" i="42"/>
  <c r="C257" i="42"/>
  <c r="C258" i="42"/>
  <c r="C255" i="42"/>
  <c r="C252" i="42"/>
  <c r="C253" i="42"/>
  <c r="C254" i="42"/>
  <c r="C251" i="42"/>
  <c r="C248" i="42"/>
  <c r="C249" i="42"/>
  <c r="C250" i="42"/>
  <c r="C247" i="42"/>
  <c r="C244" i="42"/>
  <c r="C245" i="42"/>
  <c r="C246" i="42"/>
  <c r="C243" i="42"/>
  <c r="C240" i="42"/>
  <c r="C241" i="42"/>
  <c r="C242" i="42"/>
  <c r="C239" i="42"/>
  <c r="C236" i="42"/>
  <c r="C237" i="42"/>
  <c r="C238" i="42"/>
  <c r="C235" i="42"/>
  <c r="C232" i="42"/>
  <c r="C233" i="42"/>
  <c r="C234" i="42"/>
  <c r="C231" i="42"/>
  <c r="C230" i="42"/>
  <c r="C228" i="42"/>
  <c r="C229" i="42"/>
  <c r="C227" i="42"/>
  <c r="C224" i="42"/>
  <c r="C225" i="42"/>
  <c r="C226" i="42"/>
  <c r="C223" i="42"/>
  <c r="C220" i="42"/>
  <c r="C221" i="42"/>
  <c r="C222" i="42"/>
  <c r="C219" i="42"/>
  <c r="C216" i="42"/>
  <c r="C217" i="42"/>
  <c r="C218" i="42"/>
  <c r="C215" i="42"/>
  <c r="C213" i="42"/>
  <c r="C214" i="42"/>
  <c r="C212" i="42"/>
  <c r="C211" i="42"/>
  <c r="C209" i="42"/>
  <c r="C210" i="42"/>
  <c r="C208" i="42"/>
  <c r="C207" i="42"/>
  <c r="C206" i="42"/>
  <c r="C204" i="42"/>
  <c r="C205" i="42"/>
  <c r="C203" i="42"/>
  <c r="C200" i="42"/>
  <c r="C201" i="42"/>
  <c r="C202" i="42"/>
  <c r="C199" i="42"/>
  <c r="C196" i="42"/>
  <c r="C197" i="42"/>
  <c r="C198" i="42"/>
  <c r="C195" i="42"/>
  <c r="C192" i="42"/>
  <c r="C193" i="42"/>
  <c r="C194" i="42"/>
  <c r="C191" i="42"/>
  <c r="C188" i="42"/>
  <c r="C189" i="42"/>
  <c r="C190" i="42"/>
  <c r="C187" i="42"/>
  <c r="C184" i="42"/>
  <c r="C185" i="42"/>
  <c r="C186" i="42"/>
  <c r="C183" i="42"/>
  <c r="C180" i="42"/>
  <c r="C182" i="42"/>
  <c r="C179" i="42"/>
  <c r="C176" i="42"/>
  <c r="C177" i="42"/>
  <c r="C178" i="42"/>
  <c r="C175" i="42"/>
  <c r="C172" i="42"/>
  <c r="C173" i="42"/>
  <c r="C174" i="42"/>
  <c r="C171" i="42"/>
  <c r="C168" i="42"/>
  <c r="C169" i="42"/>
  <c r="C170" i="42"/>
  <c r="C167" i="42"/>
  <c r="C164" i="42"/>
  <c r="C165" i="42"/>
  <c r="C166" i="42"/>
  <c r="C163" i="42"/>
  <c r="C159" i="42"/>
  <c r="C155" i="42"/>
  <c r="C153" i="42"/>
  <c r="C154" i="42"/>
  <c r="C152" i="42"/>
  <c r="C151" i="42"/>
  <c r="C148" i="42"/>
  <c r="C149" i="42"/>
  <c r="C150" i="42"/>
  <c r="C147" i="42"/>
  <c r="C144" i="42"/>
  <c r="C145" i="42"/>
  <c r="C146" i="42"/>
  <c r="C143" i="42"/>
  <c r="C140" i="42"/>
  <c r="C141" i="42"/>
  <c r="C142" i="42"/>
  <c r="C139" i="42"/>
  <c r="C136" i="42"/>
  <c r="C137" i="42"/>
  <c r="C138" i="42"/>
  <c r="C135" i="42"/>
  <c r="C133" i="42"/>
  <c r="C134" i="42"/>
  <c r="C132" i="42"/>
  <c r="C131" i="42"/>
  <c r="C129" i="42"/>
  <c r="C130" i="42"/>
  <c r="C128" i="42"/>
  <c r="C127" i="42"/>
  <c r="C124" i="42"/>
  <c r="C125" i="42"/>
  <c r="C126" i="42"/>
  <c r="C123" i="42"/>
  <c r="C120" i="42"/>
  <c r="C121" i="42"/>
  <c r="C122" i="42"/>
  <c r="C119" i="42"/>
  <c r="C116" i="42"/>
  <c r="C117" i="42"/>
  <c r="C118" i="42"/>
  <c r="C115" i="42"/>
  <c r="C112" i="42"/>
  <c r="C113" i="42"/>
  <c r="C114" i="42"/>
  <c r="C111" i="42"/>
  <c r="C108" i="42"/>
  <c r="C109" i="42"/>
  <c r="C110" i="42"/>
  <c r="C107" i="42"/>
  <c r="C104" i="42"/>
  <c r="C105" i="42"/>
  <c r="C106" i="42"/>
  <c r="C103" i="42"/>
  <c r="C100" i="42"/>
  <c r="C101" i="42"/>
  <c r="C102" i="42"/>
  <c r="C99" i="42"/>
  <c r="C96" i="42"/>
  <c r="C97" i="42"/>
  <c r="C98" i="42"/>
  <c r="C95" i="42"/>
  <c r="C92" i="42"/>
  <c r="C93" i="42"/>
  <c r="C94" i="42"/>
  <c r="C91" i="42"/>
  <c r="C88" i="42"/>
  <c r="C89" i="42"/>
  <c r="C90" i="42"/>
  <c r="C87" i="42"/>
  <c r="C84" i="42"/>
  <c r="C85" i="42"/>
  <c r="C86" i="42"/>
  <c r="C83" i="42"/>
  <c r="C80" i="42"/>
  <c r="C81" i="42"/>
  <c r="C82" i="42"/>
  <c r="C79" i="42"/>
  <c r="C76" i="42"/>
  <c r="C77" i="42"/>
  <c r="C78" i="42"/>
  <c r="C75" i="42"/>
  <c r="C72" i="42"/>
  <c r="C73" i="42"/>
  <c r="C74" i="42"/>
  <c r="C71" i="42"/>
  <c r="C68" i="42"/>
  <c r="C69" i="42"/>
  <c r="C70" i="42"/>
  <c r="C67" i="42"/>
  <c r="C64" i="42"/>
  <c r="C65" i="42"/>
  <c r="C66" i="42"/>
  <c r="C63" i="42"/>
  <c r="C60" i="42"/>
  <c r="C61" i="42"/>
  <c r="C62" i="42"/>
  <c r="C59" i="42"/>
  <c r="C58" i="42"/>
  <c r="C56" i="42"/>
  <c r="C57" i="42"/>
  <c r="C55" i="42"/>
  <c r="A291" i="42"/>
  <c r="A287" i="42"/>
  <c r="A283" i="42"/>
  <c r="A279" i="42"/>
  <c r="A275" i="42"/>
  <c r="A271" i="42"/>
  <c r="A267" i="42"/>
  <c r="A263" i="42"/>
  <c r="A259" i="42"/>
  <c r="A255" i="42"/>
  <c r="A251" i="42"/>
  <c r="A247" i="42"/>
  <c r="A243" i="42"/>
  <c r="A239" i="42"/>
  <c r="A235" i="42"/>
  <c r="A231" i="42"/>
  <c r="A227" i="42"/>
  <c r="A223" i="42"/>
  <c r="A219" i="42"/>
  <c r="A215" i="42"/>
  <c r="A211" i="42"/>
  <c r="A207" i="42"/>
  <c r="A203" i="42"/>
  <c r="A199" i="42"/>
  <c r="A195" i="42"/>
  <c r="A191" i="42"/>
  <c r="A187" i="42"/>
  <c r="A183" i="42"/>
  <c r="A179" i="42"/>
  <c r="A175" i="42"/>
  <c r="A171" i="42"/>
  <c r="A167" i="42"/>
  <c r="A163" i="42"/>
  <c r="A159" i="42"/>
  <c r="A155" i="42"/>
  <c r="A151" i="42"/>
  <c r="A147" i="42"/>
  <c r="A143" i="42"/>
  <c r="A139" i="42"/>
  <c r="A135" i="42"/>
  <c r="A131" i="42"/>
  <c r="A127" i="42"/>
  <c r="A123" i="42"/>
  <c r="A119" i="42"/>
  <c r="A115" i="42"/>
  <c r="A111" i="42"/>
  <c r="A107" i="42"/>
  <c r="A103" i="42"/>
  <c r="A99" i="42"/>
  <c r="A95" i="42"/>
  <c r="A91" i="42"/>
  <c r="A87" i="42"/>
  <c r="A83" i="42"/>
  <c r="A79" i="42"/>
  <c r="A75" i="42"/>
  <c r="A71" i="42"/>
  <c r="A67" i="42"/>
  <c r="A63" i="42"/>
  <c r="A59" i="42"/>
  <c r="A55" i="42"/>
  <c r="A9" i="45"/>
  <c r="D3" i="47"/>
  <c r="D2" i="47"/>
  <c r="B16" i="43"/>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S93" i="42"/>
  <c r="S94" i="42"/>
  <c r="S95" i="42"/>
  <c r="S96" i="42"/>
  <c r="S97" i="42"/>
  <c r="S98" i="42"/>
  <c r="S99" i="42"/>
  <c r="S100" i="42"/>
  <c r="S101" i="42"/>
  <c r="S102" i="42"/>
  <c r="S103" i="42"/>
  <c r="S104" i="42"/>
  <c r="S105" i="42"/>
  <c r="S106" i="42"/>
  <c r="S107" i="42"/>
  <c r="S108" i="42"/>
  <c r="S109" i="42"/>
  <c r="S110" i="42"/>
  <c r="S111" i="42"/>
  <c r="S112" i="42"/>
  <c r="S113" i="42"/>
  <c r="S114" i="42"/>
  <c r="S115" i="42"/>
  <c r="S116" i="42"/>
  <c r="S117" i="42"/>
  <c r="S118" i="42"/>
  <c r="S119" i="42"/>
  <c r="S120" i="42"/>
  <c r="S121" i="42"/>
  <c r="S122" i="42"/>
  <c r="S123" i="42"/>
  <c r="S124" i="42"/>
  <c r="S125" i="42"/>
  <c r="S126" i="42"/>
  <c r="S127" i="42"/>
  <c r="S128" i="42"/>
  <c r="S129" i="42"/>
  <c r="S130" i="42"/>
  <c r="S131" i="42"/>
  <c r="S132" i="42"/>
  <c r="S133" i="42"/>
  <c r="S134" i="42"/>
  <c r="S135" i="42"/>
  <c r="S136" i="42"/>
  <c r="S137" i="42"/>
  <c r="S138" i="42"/>
  <c r="S139" i="42"/>
  <c r="S140" i="42"/>
  <c r="S141" i="42"/>
  <c r="S142" i="42"/>
  <c r="S143" i="42"/>
  <c r="S144" i="42"/>
  <c r="S145" i="42"/>
  <c r="S146" i="42"/>
  <c r="S147" i="42"/>
  <c r="S148" i="42"/>
  <c r="S149" i="42"/>
  <c r="S150" i="42"/>
  <c r="S151" i="42"/>
  <c r="S152" i="42"/>
  <c r="S153" i="42"/>
  <c r="S154" i="42"/>
  <c r="S155" i="42"/>
  <c r="S156" i="42"/>
  <c r="S157" i="42"/>
  <c r="S158" i="42"/>
  <c r="S159" i="42"/>
  <c r="S160" i="42"/>
  <c r="S161" i="42"/>
  <c r="S162" i="42"/>
  <c r="S163" i="42"/>
  <c r="S164" i="42"/>
  <c r="S165" i="42"/>
  <c r="S166" i="42"/>
  <c r="S167" i="42"/>
  <c r="S168" i="42"/>
  <c r="S169" i="42"/>
  <c r="S170"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55" i="42"/>
  <c r="Q56" i="42"/>
  <c r="Q57" i="42"/>
  <c r="Q58" i="42"/>
  <c r="Q59" i="42"/>
  <c r="Q60" i="42"/>
  <c r="Q61" i="42"/>
  <c r="Q62" i="42"/>
  <c r="Q63" i="42"/>
  <c r="Q64" i="42"/>
  <c r="Q65" i="42"/>
  <c r="Q66" i="42"/>
  <c r="Q67" i="42"/>
  <c r="Q68" i="42"/>
  <c r="Q69" i="42"/>
  <c r="Q70" i="42"/>
  <c r="Q71" i="42"/>
  <c r="Q72" i="42"/>
  <c r="Q73" i="42"/>
  <c r="Q74" i="42"/>
  <c r="Q75" i="42"/>
  <c r="Q76" i="42"/>
  <c r="Q77" i="42"/>
  <c r="Q78" i="42"/>
  <c r="Q79" i="42"/>
  <c r="Q80" i="42"/>
  <c r="Q81" i="42"/>
  <c r="Q82" i="42"/>
  <c r="Q83" i="42"/>
  <c r="Q84" i="42"/>
  <c r="Q85" i="42"/>
  <c r="Q86" i="42"/>
  <c r="Q87" i="42"/>
  <c r="Q88" i="42"/>
  <c r="Q89" i="42"/>
  <c r="Q90" i="42"/>
  <c r="Q91" i="42"/>
  <c r="Q92" i="42"/>
  <c r="Q93" i="42"/>
  <c r="Q94" i="42"/>
  <c r="Q95" i="42"/>
  <c r="Q96" i="42"/>
  <c r="Q97" i="42"/>
  <c r="Q98" i="42"/>
  <c r="Q99" i="42"/>
  <c r="Q100" i="42"/>
  <c r="Q101" i="42"/>
  <c r="Q102" i="42"/>
  <c r="Q103" i="42"/>
  <c r="Q104" i="42"/>
  <c r="Q105" i="42"/>
  <c r="Q106" i="42"/>
  <c r="Q107" i="42"/>
  <c r="Q108" i="42"/>
  <c r="Q109" i="42"/>
  <c r="Q110" i="42"/>
  <c r="Q111" i="42"/>
  <c r="Q112" i="42"/>
  <c r="Q113" i="42"/>
  <c r="Q114" i="42"/>
  <c r="Q115" i="42"/>
  <c r="Q116" i="42"/>
  <c r="Q117" i="42"/>
  <c r="Q118" i="42"/>
  <c r="Q119" i="42"/>
  <c r="Q120" i="42"/>
  <c r="Q121" i="42"/>
  <c r="Q122" i="42"/>
  <c r="Q123" i="42"/>
  <c r="Q124" i="42"/>
  <c r="Q125" i="42"/>
  <c r="Q126" i="42"/>
  <c r="Q127" i="42"/>
  <c r="Q128" i="42"/>
  <c r="Q129" i="42"/>
  <c r="Q130" i="42"/>
  <c r="Q131" i="42"/>
  <c r="Q132" i="42"/>
  <c r="Q133" i="42"/>
  <c r="Q134" i="42"/>
  <c r="Q135" i="42"/>
  <c r="Q136" i="42"/>
  <c r="Q137" i="42"/>
  <c r="Q138" i="42"/>
  <c r="Q139" i="42"/>
  <c r="Q140" i="42"/>
  <c r="Q141" i="42"/>
  <c r="Q142" i="42"/>
  <c r="Q143" i="42"/>
  <c r="Q144" i="42"/>
  <c r="Q145" i="42"/>
  <c r="Q146" i="42"/>
  <c r="Q147" i="42"/>
  <c r="Q148" i="42"/>
  <c r="Q149" i="42"/>
  <c r="Q150" i="42"/>
  <c r="Q151" i="42"/>
  <c r="Q152" i="42"/>
  <c r="Q153" i="42"/>
  <c r="Q154" i="42"/>
  <c r="Q155" i="42"/>
  <c r="Q156" i="42"/>
  <c r="Q157" i="42"/>
  <c r="Q158" i="42"/>
  <c r="Q159" i="42"/>
  <c r="Q160" i="42"/>
  <c r="Q161" i="42"/>
  <c r="Q162" i="42"/>
  <c r="Q163" i="42"/>
  <c r="Q164" i="42"/>
  <c r="Q165" i="42"/>
  <c r="Q166" i="42"/>
  <c r="Q167" i="42"/>
  <c r="Q168" i="42"/>
  <c r="Q169" i="42"/>
  <c r="Q170" i="42"/>
  <c r="Q171" i="42"/>
  <c r="Q172" i="42"/>
  <c r="Q173" i="42"/>
  <c r="Q174" i="42"/>
  <c r="Q175" i="42"/>
  <c r="Q176" i="42"/>
  <c r="Q177" i="42"/>
  <c r="Q178" i="42"/>
  <c r="Q179" i="42"/>
  <c r="Q180" i="42"/>
  <c r="Q181" i="42"/>
  <c r="Q182" i="42"/>
  <c r="Q183" i="42"/>
  <c r="Q184" i="42"/>
  <c r="Q185" i="42"/>
  <c r="Q186" i="42"/>
  <c r="Q187" i="42"/>
  <c r="Q188" i="42"/>
  <c r="Q189" i="42"/>
  <c r="Q190" i="42"/>
  <c r="Q191" i="42"/>
  <c r="Q192" i="42"/>
  <c r="Q193" i="42"/>
  <c r="Q194" i="42"/>
  <c r="Q195" i="42"/>
  <c r="Q196" i="42"/>
  <c r="Q197" i="42"/>
  <c r="Q198" i="42"/>
  <c r="Q199" i="42"/>
  <c r="Q200" i="42"/>
  <c r="Q201" i="42"/>
  <c r="Q202" i="42"/>
  <c r="Q203" i="42"/>
  <c r="Q204" i="42"/>
  <c r="Q205" i="42"/>
  <c r="Q206" i="42"/>
  <c r="Q207" i="42"/>
  <c r="Q208" i="42"/>
  <c r="Q209" i="42"/>
  <c r="Q210" i="42"/>
  <c r="Q211" i="42"/>
  <c r="Q212" i="42"/>
  <c r="Q213" i="42"/>
  <c r="Q214" i="42"/>
  <c r="Q215" i="42"/>
  <c r="Q216" i="42"/>
  <c r="Q217" i="42"/>
  <c r="Q218" i="42"/>
  <c r="Q219" i="42"/>
  <c r="Q220" i="42"/>
  <c r="Q221" i="42"/>
  <c r="Q222" i="42"/>
  <c r="Q223" i="42"/>
  <c r="Q224" i="42"/>
  <c r="Q225" i="42"/>
  <c r="Q226" i="42"/>
  <c r="Q227" i="42"/>
  <c r="Q228" i="42"/>
  <c r="Q229" i="42"/>
  <c r="Q230" i="42"/>
  <c r="Q231" i="42"/>
  <c r="Q232" i="42"/>
  <c r="Q233" i="42"/>
  <c r="Q234" i="42"/>
  <c r="Q235" i="42"/>
  <c r="Q236" i="42"/>
  <c r="Q237" i="42"/>
  <c r="Q238" i="42"/>
  <c r="Q239" i="42"/>
  <c r="Q240" i="42"/>
  <c r="Q241" i="42"/>
  <c r="Q242" i="42"/>
  <c r="Q243" i="42"/>
  <c r="Q244" i="42"/>
  <c r="Q245" i="42"/>
  <c r="Q246" i="42"/>
  <c r="Q247" i="42"/>
  <c r="Q248" i="42"/>
  <c r="Q249" i="42"/>
  <c r="Q250" i="42"/>
  <c r="Q251" i="42"/>
  <c r="Q252" i="42"/>
  <c r="Q253" i="42"/>
  <c r="Q254" i="42"/>
  <c r="Q255" i="42"/>
  <c r="Q256" i="42"/>
  <c r="Q257" i="42"/>
  <c r="Q258" i="42"/>
  <c r="Q259" i="42"/>
  <c r="Q260" i="42"/>
  <c r="Q261" i="42"/>
  <c r="Q262" i="42"/>
  <c r="Q263" i="42"/>
  <c r="Q264" i="42"/>
  <c r="Q265" i="42"/>
  <c r="Q266" i="42"/>
  <c r="Q267" i="42"/>
  <c r="Q268" i="42"/>
  <c r="Q269" i="42"/>
  <c r="Q270" i="42"/>
  <c r="Q271" i="42"/>
  <c r="Q272" i="42"/>
  <c r="Q273" i="42"/>
  <c r="Q274" i="42"/>
  <c r="Q275" i="42"/>
  <c r="Q276" i="42"/>
  <c r="Q277" i="42"/>
  <c r="Q278" i="42"/>
  <c r="Q279" i="42"/>
  <c r="Q280" i="42"/>
  <c r="Q281" i="42"/>
  <c r="Q282" i="42"/>
  <c r="Q283" i="42"/>
  <c r="Q284" i="42"/>
  <c r="Q285" i="42"/>
  <c r="Q286" i="42"/>
  <c r="Q287" i="42"/>
  <c r="Q288" i="42"/>
  <c r="Q289" i="42"/>
  <c r="Q290" i="42"/>
  <c r="Q291" i="42"/>
  <c r="Q292" i="42"/>
  <c r="Q293" i="42"/>
  <c r="Q294" i="42"/>
  <c r="Q55" i="42"/>
  <c r="P294" i="42"/>
  <c r="P56" i="42"/>
  <c r="P57" i="42"/>
  <c r="P58" i="42"/>
  <c r="P59" i="42"/>
  <c r="P60" i="42"/>
  <c r="P61" i="42"/>
  <c r="P62" i="42"/>
  <c r="P63" i="42"/>
  <c r="P64" i="42"/>
  <c r="P65" i="42"/>
  <c r="P66" i="42"/>
  <c r="P67" i="42"/>
  <c r="P68" i="42"/>
  <c r="P69" i="42"/>
  <c r="P70" i="42"/>
  <c r="P71" i="42"/>
  <c r="P72" i="42"/>
  <c r="P73" i="42"/>
  <c r="P74" i="42"/>
  <c r="P75" i="42"/>
  <c r="P76" i="42"/>
  <c r="P77" i="42"/>
  <c r="P78" i="42"/>
  <c r="P79" i="42"/>
  <c r="P80" i="42"/>
  <c r="P81" i="42"/>
  <c r="P82" i="42"/>
  <c r="P83" i="42"/>
  <c r="P84" i="42"/>
  <c r="P85" i="42"/>
  <c r="P86" i="42"/>
  <c r="P87" i="42"/>
  <c r="P88" i="42"/>
  <c r="P89" i="42"/>
  <c r="P90" i="42"/>
  <c r="P91" i="42"/>
  <c r="P92" i="42"/>
  <c r="P93" i="42"/>
  <c r="P94" i="42"/>
  <c r="P95" i="42"/>
  <c r="P96" i="42"/>
  <c r="P97" i="42"/>
  <c r="P98" i="42"/>
  <c r="P99" i="42"/>
  <c r="P100" i="42"/>
  <c r="P101" i="42"/>
  <c r="P102" i="42"/>
  <c r="P103" i="42"/>
  <c r="P104" i="42"/>
  <c r="P105" i="42"/>
  <c r="P106" i="42"/>
  <c r="P107" i="42"/>
  <c r="P108" i="42"/>
  <c r="P109" i="42"/>
  <c r="P110" i="42"/>
  <c r="P111" i="42"/>
  <c r="P112" i="42"/>
  <c r="P113" i="42"/>
  <c r="P114" i="42"/>
  <c r="P115" i="42"/>
  <c r="P116" i="42"/>
  <c r="P117" i="42"/>
  <c r="P118" i="42"/>
  <c r="P119" i="42"/>
  <c r="P120" i="42"/>
  <c r="P121" i="42"/>
  <c r="P122" i="42"/>
  <c r="P123" i="42"/>
  <c r="P124" i="42"/>
  <c r="P125" i="42"/>
  <c r="P126" i="42"/>
  <c r="P127" i="42"/>
  <c r="P128" i="42"/>
  <c r="P129" i="42"/>
  <c r="P130" i="42"/>
  <c r="P131" i="42"/>
  <c r="P132" i="42"/>
  <c r="P133" i="42"/>
  <c r="P134" i="42"/>
  <c r="P135" i="42"/>
  <c r="P136" i="42"/>
  <c r="P137" i="42"/>
  <c r="P138" i="42"/>
  <c r="P139" i="42"/>
  <c r="P140" i="42"/>
  <c r="P141" i="42"/>
  <c r="P142" i="42"/>
  <c r="P143" i="42"/>
  <c r="P144" i="42"/>
  <c r="P145" i="42"/>
  <c r="P146" i="42"/>
  <c r="P147" i="42"/>
  <c r="P148" i="42"/>
  <c r="P149" i="42"/>
  <c r="P150" i="42"/>
  <c r="P151" i="42"/>
  <c r="P152" i="42"/>
  <c r="P153" i="42"/>
  <c r="P154" i="42"/>
  <c r="P155" i="42"/>
  <c r="P156" i="42"/>
  <c r="P157" i="42"/>
  <c r="P158" i="42"/>
  <c r="P159" i="42"/>
  <c r="P160" i="42"/>
  <c r="P161" i="42"/>
  <c r="P162" i="42"/>
  <c r="P163" i="42"/>
  <c r="P164" i="42"/>
  <c r="P165" i="42"/>
  <c r="P166" i="42"/>
  <c r="P167" i="42"/>
  <c r="P168" i="42"/>
  <c r="P169" i="42"/>
  <c r="P170" i="42"/>
  <c r="P171" i="42"/>
  <c r="P172" i="42"/>
  <c r="P173" i="42"/>
  <c r="P174" i="42"/>
  <c r="P175" i="42"/>
  <c r="P176" i="42"/>
  <c r="P177" i="42"/>
  <c r="P178" i="42"/>
  <c r="P179" i="42"/>
  <c r="P180" i="42"/>
  <c r="P181" i="42"/>
  <c r="P182" i="42"/>
  <c r="P183" i="42"/>
  <c r="P184" i="42"/>
  <c r="P185" i="42"/>
  <c r="P186" i="42"/>
  <c r="P187" i="42"/>
  <c r="P188" i="42"/>
  <c r="P189" i="42"/>
  <c r="P190" i="42"/>
  <c r="P191" i="42"/>
  <c r="P192" i="42"/>
  <c r="P193" i="42"/>
  <c r="P194" i="42"/>
  <c r="P195" i="42"/>
  <c r="P196" i="42"/>
  <c r="P197" i="42"/>
  <c r="P198" i="42"/>
  <c r="P199" i="42"/>
  <c r="P200" i="42"/>
  <c r="P201" i="42"/>
  <c r="P202" i="42"/>
  <c r="P203" i="42"/>
  <c r="P204" i="42"/>
  <c r="P205" i="42"/>
  <c r="P206" i="42"/>
  <c r="P207" i="42"/>
  <c r="P208" i="42"/>
  <c r="P209" i="42"/>
  <c r="P210" i="42"/>
  <c r="P211" i="42"/>
  <c r="P212" i="42"/>
  <c r="P213" i="42"/>
  <c r="P214" i="42"/>
  <c r="P215" i="42"/>
  <c r="P216" i="42"/>
  <c r="P217" i="42"/>
  <c r="P218" i="42"/>
  <c r="P219" i="42"/>
  <c r="P220" i="42"/>
  <c r="P221" i="42"/>
  <c r="P222" i="42"/>
  <c r="P223" i="42"/>
  <c r="P224" i="42"/>
  <c r="P225" i="42"/>
  <c r="P226" i="42"/>
  <c r="P227" i="42"/>
  <c r="P228" i="42"/>
  <c r="P229" i="42"/>
  <c r="P230" i="42"/>
  <c r="P231" i="42"/>
  <c r="P232" i="42"/>
  <c r="P233" i="42"/>
  <c r="P234" i="42"/>
  <c r="P235" i="42"/>
  <c r="P236" i="42"/>
  <c r="P237" i="42"/>
  <c r="P238" i="42"/>
  <c r="P239" i="42"/>
  <c r="P240" i="42"/>
  <c r="P241" i="42"/>
  <c r="P242" i="42"/>
  <c r="P243" i="42"/>
  <c r="P244" i="42"/>
  <c r="P245" i="42"/>
  <c r="P246" i="42"/>
  <c r="P247" i="42"/>
  <c r="P248" i="42"/>
  <c r="P249" i="42"/>
  <c r="P250" i="42"/>
  <c r="P251" i="42"/>
  <c r="P252" i="42"/>
  <c r="P253" i="42"/>
  <c r="P254" i="42"/>
  <c r="P255" i="42"/>
  <c r="P256" i="42"/>
  <c r="P257" i="42"/>
  <c r="P258" i="42"/>
  <c r="P259" i="42"/>
  <c r="P260" i="42"/>
  <c r="P261" i="42"/>
  <c r="P262" i="42"/>
  <c r="P263" i="42"/>
  <c r="P264" i="42"/>
  <c r="P265" i="42"/>
  <c r="P266" i="42"/>
  <c r="P267" i="42"/>
  <c r="P268" i="42"/>
  <c r="P269" i="42"/>
  <c r="P270" i="42"/>
  <c r="P271" i="42"/>
  <c r="P272" i="42"/>
  <c r="P273" i="42"/>
  <c r="P274" i="42"/>
  <c r="P275" i="42"/>
  <c r="P276" i="42"/>
  <c r="P277" i="42"/>
  <c r="P278" i="42"/>
  <c r="P279" i="42"/>
  <c r="P280" i="42"/>
  <c r="P281" i="42"/>
  <c r="P282" i="42"/>
  <c r="P283" i="42"/>
  <c r="P284" i="42"/>
  <c r="P285" i="42"/>
  <c r="P286" i="42"/>
  <c r="P287" i="42"/>
  <c r="P288" i="42"/>
  <c r="P289" i="42"/>
  <c r="P290" i="42"/>
  <c r="P291" i="42"/>
  <c r="P292" i="42"/>
  <c r="P293" i="42"/>
  <c r="P55" i="42"/>
  <c r="W55" i="42" s="1"/>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92" i="42"/>
  <c r="L293" i="42"/>
  <c r="L294" i="42"/>
  <c r="L55" i="42"/>
  <c r="W291" i="42" l="1"/>
  <c r="W279" i="42"/>
  <c r="W273" i="42"/>
  <c r="W267" i="42"/>
  <c r="W261" i="42"/>
  <c r="W255" i="42"/>
  <c r="W249" i="42"/>
  <c r="W243" i="42"/>
  <c r="W237" i="42"/>
  <c r="W231" i="42"/>
  <c r="W225" i="42"/>
  <c r="W219" i="42"/>
  <c r="W207" i="42"/>
  <c r="W201" i="42"/>
  <c r="W195" i="42"/>
  <c r="W189" i="42"/>
  <c r="W183" i="42"/>
  <c r="W177" i="42"/>
  <c r="W171" i="42"/>
  <c r="W165" i="42"/>
  <c r="W159" i="42"/>
  <c r="W153" i="42"/>
  <c r="W147" i="42"/>
  <c r="W141" i="42"/>
  <c r="W135" i="42"/>
  <c r="W129" i="42"/>
  <c r="W123" i="42"/>
  <c r="W117" i="42"/>
  <c r="W111" i="42"/>
  <c r="W105" i="42"/>
  <c r="W99" i="42"/>
  <c r="W93" i="42"/>
  <c r="W87" i="42"/>
  <c r="W81" i="42"/>
  <c r="W69" i="42"/>
  <c r="W63" i="42"/>
  <c r="W57" i="42"/>
  <c r="W272" i="42"/>
  <c r="W266" i="42"/>
  <c r="W260" i="42"/>
  <c r="W254" i="42"/>
  <c r="W292" i="42"/>
  <c r="W286" i="42"/>
  <c r="W280" i="42"/>
  <c r="W274" i="42"/>
  <c r="W268" i="42"/>
  <c r="W262" i="42"/>
  <c r="W256" i="42"/>
  <c r="W250" i="42"/>
  <c r="W244" i="42"/>
  <c r="W238" i="42"/>
  <c r="W232" i="42"/>
  <c r="W226" i="42"/>
  <c r="W220" i="42"/>
  <c r="W208" i="42"/>
  <c r="W202" i="42"/>
  <c r="W196" i="42"/>
  <c r="W190" i="42"/>
  <c r="W184" i="42"/>
  <c r="W178" i="42"/>
  <c r="W172" i="42"/>
  <c r="W166" i="42"/>
  <c r="W160" i="42"/>
  <c r="W154" i="42"/>
  <c r="W148" i="42"/>
  <c r="W142" i="42"/>
  <c r="W136" i="42"/>
  <c r="W130" i="42"/>
  <c r="W124" i="42"/>
  <c r="W118" i="42"/>
  <c r="W112" i="42"/>
  <c r="W106" i="42"/>
  <c r="W100" i="42"/>
  <c r="W94" i="42"/>
  <c r="W88" i="42"/>
  <c r="W82" i="42"/>
  <c r="W76" i="42"/>
  <c r="W70" i="42"/>
  <c r="W64" i="42"/>
  <c r="W58" i="42"/>
  <c r="W248" i="42"/>
  <c r="W290" i="42"/>
  <c r="W284" i="42"/>
  <c r="W278" i="42"/>
  <c r="W282" i="42"/>
  <c r="W276" i="42"/>
  <c r="W270" i="42"/>
  <c r="W264" i="42"/>
  <c r="W258" i="42"/>
  <c r="W252" i="42"/>
  <c r="W246" i="42"/>
  <c r="W240" i="42"/>
  <c r="W234" i="42"/>
  <c r="W228" i="42"/>
  <c r="W222" i="42"/>
  <c r="W216" i="42"/>
  <c r="W210" i="42"/>
  <c r="W198" i="42"/>
  <c r="W192" i="42"/>
  <c r="W186" i="42"/>
  <c r="W180" i="42"/>
  <c r="W174" i="42"/>
  <c r="W168" i="42"/>
  <c r="W162" i="42"/>
  <c r="W156" i="42"/>
  <c r="W150" i="42"/>
  <c r="W144" i="42"/>
  <c r="W138" i="42"/>
  <c r="W132" i="42"/>
  <c r="W126" i="42"/>
  <c r="W120" i="42"/>
  <c r="W114" i="42"/>
  <c r="W108" i="42"/>
  <c r="W102" i="42"/>
  <c r="W96" i="42"/>
  <c r="W90" i="42"/>
  <c r="W84" i="42"/>
  <c r="W78" i="42"/>
  <c r="W72" i="42"/>
  <c r="W66" i="42"/>
  <c r="W60" i="42"/>
  <c r="Q73" i="44"/>
  <c r="F73" i="45" s="1"/>
  <c r="W75" i="42"/>
  <c r="W289" i="42"/>
  <c r="W283" i="42"/>
  <c r="W277" i="42"/>
  <c r="W271" i="42"/>
  <c r="W265" i="42"/>
  <c r="W259" i="42"/>
  <c r="W247" i="42"/>
  <c r="W235" i="42"/>
  <c r="W229" i="42"/>
  <c r="W223" i="42"/>
  <c r="W217" i="42"/>
  <c r="W211" i="42"/>
  <c r="W205" i="42"/>
  <c r="W199" i="42"/>
  <c r="W193" i="42"/>
  <c r="W187" i="42"/>
  <c r="W181" i="42"/>
  <c r="W175" i="42"/>
  <c r="W169" i="42"/>
  <c r="W163" i="42"/>
  <c r="W157" i="42"/>
  <c r="W151" i="42"/>
  <c r="W145" i="42"/>
  <c r="W139" i="42"/>
  <c r="W133" i="42"/>
  <c r="W127" i="42"/>
  <c r="W121" i="42"/>
  <c r="W115" i="42"/>
  <c r="W109" i="42"/>
  <c r="W103" i="42"/>
  <c r="W97" i="42"/>
  <c r="W91" i="42"/>
  <c r="W85" i="42"/>
  <c r="W79" i="42"/>
  <c r="W73" i="42"/>
  <c r="W67" i="42"/>
  <c r="W61" i="42"/>
  <c r="W294" i="42"/>
  <c r="Q70" i="44"/>
  <c r="F70" i="45" s="1"/>
  <c r="Q71" i="44"/>
  <c r="F71" i="45" s="1"/>
  <c r="Q69" i="44"/>
  <c r="F69" i="45" s="1"/>
  <c r="G69" i="45" s="1"/>
  <c r="G307" i="42"/>
  <c r="W242" i="42"/>
  <c r="W236" i="42"/>
  <c r="W230" i="42"/>
  <c r="W224" i="42"/>
  <c r="W218" i="42"/>
  <c r="W212" i="42"/>
  <c r="W206" i="42"/>
  <c r="W200" i="42"/>
  <c r="W194" i="42"/>
  <c r="W188" i="42"/>
  <c r="W182" i="42"/>
  <c r="W176" i="42"/>
  <c r="W170" i="42"/>
  <c r="W164" i="42"/>
  <c r="W158" i="42"/>
  <c r="W152" i="42"/>
  <c r="W146" i="42"/>
  <c r="W140" i="42"/>
  <c r="W134" i="42"/>
  <c r="W128" i="42"/>
  <c r="W122" i="42"/>
  <c r="W116" i="42"/>
  <c r="W110" i="42"/>
  <c r="W104" i="42"/>
  <c r="W98" i="42"/>
  <c r="W92" i="42"/>
  <c r="W86" i="42"/>
  <c r="W80" i="42"/>
  <c r="W74" i="42"/>
  <c r="W68" i="42"/>
  <c r="W62" i="42"/>
  <c r="W56" i="42"/>
  <c r="W293" i="42"/>
  <c r="W287" i="42"/>
  <c r="W281" i="42"/>
  <c r="W275" i="42"/>
  <c r="W269" i="42"/>
  <c r="W263" i="42"/>
  <c r="W257" i="42"/>
  <c r="W251" i="42"/>
  <c r="W245" i="42"/>
  <c r="W239" i="42"/>
  <c r="W233" i="42"/>
  <c r="W227" i="42"/>
  <c r="W221" i="42"/>
  <c r="W215" i="42"/>
  <c r="W209" i="42"/>
  <c r="W203" i="42"/>
  <c r="W197" i="42"/>
  <c r="W191" i="42"/>
  <c r="W185" i="42"/>
  <c r="W179" i="42"/>
  <c r="W173" i="42"/>
  <c r="W167" i="42"/>
  <c r="W161" i="42"/>
  <c r="W155" i="42"/>
  <c r="W149" i="42"/>
  <c r="W143" i="42"/>
  <c r="W137" i="42"/>
  <c r="W131" i="42"/>
  <c r="W125" i="42"/>
  <c r="W119" i="42"/>
  <c r="W113" i="42"/>
  <c r="W107" i="42"/>
  <c r="W101" i="42"/>
  <c r="W95" i="42"/>
  <c r="W89" i="42"/>
  <c r="W83" i="42"/>
  <c r="W77" i="42"/>
  <c r="W71" i="42"/>
  <c r="W65" i="42"/>
  <c r="W59" i="42"/>
  <c r="W253" i="42"/>
  <c r="W288" i="42"/>
  <c r="W285" i="42"/>
  <c r="W241" i="42"/>
  <c r="W214" i="42"/>
  <c r="W213" i="42"/>
  <c r="W204" i="42"/>
  <c r="E3" i="42"/>
  <c r="E2" i="42"/>
  <c r="D3" i="43"/>
  <c r="D2" i="43"/>
  <c r="B10" i="43"/>
  <c r="B11" i="43"/>
  <c r="B12" i="43"/>
  <c r="B13" i="43"/>
  <c r="B14" i="43"/>
  <c r="B15"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B63" i="43"/>
  <c r="B64" i="43"/>
  <c r="B65" i="43"/>
  <c r="B66" i="43"/>
  <c r="B67" i="43"/>
  <c r="B68" i="43"/>
  <c r="B9" i="43"/>
  <c r="A68" i="43"/>
  <c r="A10" i="43"/>
  <c r="A11" i="43"/>
  <c r="A12" i="43"/>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9" i="43"/>
  <c r="D3" i="45" l="1"/>
  <c r="D2" i="45"/>
  <c r="D3" i="44"/>
  <c r="D2" i="44"/>
  <c r="A12" i="45"/>
  <c r="B12" i="45"/>
  <c r="C12" i="45"/>
  <c r="A13" i="45"/>
  <c r="B13" i="45"/>
  <c r="C13" i="45"/>
  <c r="A14" i="45"/>
  <c r="B14" i="45"/>
  <c r="C14" i="45"/>
  <c r="A15" i="45"/>
  <c r="B15" i="45"/>
  <c r="C15" i="45"/>
  <c r="A16" i="45"/>
  <c r="B16" i="45"/>
  <c r="C16" i="45"/>
  <c r="A17" i="45"/>
  <c r="B17" i="45"/>
  <c r="C17" i="45"/>
  <c r="A18" i="45"/>
  <c r="B18" i="45"/>
  <c r="C18" i="45"/>
  <c r="A19" i="45"/>
  <c r="B19" i="45"/>
  <c r="C19" i="45"/>
  <c r="A20" i="45"/>
  <c r="B20" i="45"/>
  <c r="C20" i="45"/>
  <c r="A21" i="45"/>
  <c r="B21" i="45"/>
  <c r="C21" i="45"/>
  <c r="A22" i="45"/>
  <c r="B22" i="45"/>
  <c r="C22" i="45"/>
  <c r="A23" i="45"/>
  <c r="B23" i="45"/>
  <c r="C23" i="45"/>
  <c r="A24" i="45"/>
  <c r="B24" i="45"/>
  <c r="C24" i="45"/>
  <c r="A25" i="45"/>
  <c r="B25" i="45"/>
  <c r="C25" i="45"/>
  <c r="A26" i="45"/>
  <c r="B26" i="45"/>
  <c r="C26" i="45"/>
  <c r="A27" i="45"/>
  <c r="B27" i="45"/>
  <c r="C27" i="45"/>
  <c r="A28" i="45"/>
  <c r="B28" i="45"/>
  <c r="C28" i="45"/>
  <c r="A29" i="45"/>
  <c r="B29" i="45"/>
  <c r="C29" i="45"/>
  <c r="A30" i="45"/>
  <c r="B30" i="45"/>
  <c r="C30" i="45"/>
  <c r="A31" i="45"/>
  <c r="B31" i="45"/>
  <c r="C31" i="45"/>
  <c r="A32" i="45"/>
  <c r="B32" i="45"/>
  <c r="C32" i="45"/>
  <c r="A33" i="45"/>
  <c r="B33" i="45"/>
  <c r="C33" i="45"/>
  <c r="A34" i="45"/>
  <c r="B34" i="45"/>
  <c r="C34" i="45"/>
  <c r="A35" i="45"/>
  <c r="B35" i="45"/>
  <c r="C35" i="45"/>
  <c r="A36" i="45"/>
  <c r="B36" i="45"/>
  <c r="C36" i="45"/>
  <c r="A37" i="45"/>
  <c r="B37" i="45"/>
  <c r="C37" i="45"/>
  <c r="A38" i="45"/>
  <c r="B38" i="45"/>
  <c r="C38" i="45"/>
  <c r="A39" i="45"/>
  <c r="B39" i="45"/>
  <c r="C39" i="45"/>
  <c r="A40" i="45"/>
  <c r="B40" i="45"/>
  <c r="C40" i="45"/>
  <c r="A41" i="45"/>
  <c r="B41" i="45"/>
  <c r="C41" i="45"/>
  <c r="A42" i="45"/>
  <c r="B42" i="45"/>
  <c r="C42" i="45"/>
  <c r="A43" i="45"/>
  <c r="B43" i="45"/>
  <c r="C43" i="45"/>
  <c r="A44" i="45"/>
  <c r="B44" i="45"/>
  <c r="C44" i="45"/>
  <c r="A45" i="45"/>
  <c r="B45" i="45"/>
  <c r="C45" i="45"/>
  <c r="A46" i="45"/>
  <c r="B46" i="45"/>
  <c r="C46" i="45"/>
  <c r="A47" i="45"/>
  <c r="B47" i="45"/>
  <c r="C47" i="45"/>
  <c r="A48" i="45"/>
  <c r="B48" i="45"/>
  <c r="C48" i="45"/>
  <c r="A49" i="45"/>
  <c r="B49" i="45"/>
  <c r="C49" i="45"/>
  <c r="A50" i="45"/>
  <c r="B50" i="45"/>
  <c r="C50" i="45"/>
  <c r="A51" i="45"/>
  <c r="B51" i="45"/>
  <c r="C51" i="45"/>
  <c r="A52" i="45"/>
  <c r="B52" i="45"/>
  <c r="C52" i="45"/>
  <c r="A53" i="45"/>
  <c r="B53" i="45"/>
  <c r="C53" i="45"/>
  <c r="A54" i="45"/>
  <c r="B54" i="45"/>
  <c r="C54" i="45"/>
  <c r="A55" i="45"/>
  <c r="B55" i="45"/>
  <c r="C55" i="45"/>
  <c r="A56" i="45"/>
  <c r="B56" i="45"/>
  <c r="C56" i="45"/>
  <c r="A57" i="45"/>
  <c r="B57" i="45"/>
  <c r="C57" i="45"/>
  <c r="A58" i="45"/>
  <c r="B58" i="45"/>
  <c r="C58" i="45"/>
  <c r="A59" i="45"/>
  <c r="B59" i="45"/>
  <c r="C59" i="45"/>
  <c r="A60" i="45"/>
  <c r="B60" i="45"/>
  <c r="C60" i="45"/>
  <c r="A61" i="45"/>
  <c r="B61" i="45"/>
  <c r="C61" i="45"/>
  <c r="A62" i="45"/>
  <c r="B62" i="45"/>
  <c r="C62" i="45"/>
  <c r="A63" i="45"/>
  <c r="B63" i="45"/>
  <c r="C63" i="45"/>
  <c r="A64" i="45"/>
  <c r="B64" i="45"/>
  <c r="C64" i="45"/>
  <c r="A65" i="45"/>
  <c r="B65" i="45"/>
  <c r="C65" i="45"/>
  <c r="A66" i="45"/>
  <c r="B66" i="45"/>
  <c r="C66" i="45"/>
  <c r="A67" i="45"/>
  <c r="B67" i="45"/>
  <c r="C67" i="45"/>
  <c r="A68" i="45"/>
  <c r="B68" i="45"/>
  <c r="C68" i="45"/>
  <c r="A10" i="45"/>
  <c r="B10" i="45"/>
  <c r="C10" i="45"/>
  <c r="A11" i="45"/>
  <c r="B11" i="45"/>
  <c r="C11" i="45"/>
  <c r="B9" i="45"/>
  <c r="D10" i="44"/>
  <c r="D11" i="44"/>
  <c r="D12" i="44"/>
  <c r="D13" i="44"/>
  <c r="D14" i="44"/>
  <c r="D15" i="44"/>
  <c r="D17" i="44"/>
  <c r="D18" i="44"/>
  <c r="D19" i="44"/>
  <c r="D20" i="44"/>
  <c r="D2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D49" i="44"/>
  <c r="D50" i="44"/>
  <c r="D51" i="44"/>
  <c r="D52" i="44"/>
  <c r="D53" i="44"/>
  <c r="D54" i="44"/>
  <c r="D55" i="44"/>
  <c r="D56" i="44"/>
  <c r="D57" i="44"/>
  <c r="D58" i="44"/>
  <c r="D59" i="44"/>
  <c r="D60" i="44"/>
  <c r="D61" i="44"/>
  <c r="D62" i="44"/>
  <c r="D63" i="44"/>
  <c r="D64" i="44"/>
  <c r="D65" i="44"/>
  <c r="D66" i="44"/>
  <c r="D67" i="44"/>
  <c r="D68"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B10" i="44"/>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9" i="44"/>
  <c r="O68" i="44"/>
  <c r="N68" i="44"/>
  <c r="L68" i="44"/>
  <c r="K68" i="44"/>
  <c r="G68" i="44"/>
  <c r="I68" i="44" s="1"/>
  <c r="E68" i="45" s="1"/>
  <c r="O67" i="44"/>
  <c r="N67" i="44"/>
  <c r="L67" i="44"/>
  <c r="K67" i="44"/>
  <c r="G67" i="44"/>
  <c r="I67" i="44" s="1"/>
  <c r="E67" i="45" s="1"/>
  <c r="O66" i="44"/>
  <c r="N66" i="44"/>
  <c r="L66" i="44"/>
  <c r="K66" i="44"/>
  <c r="G66" i="44"/>
  <c r="I66" i="44" s="1"/>
  <c r="E66" i="45" s="1"/>
  <c r="O65" i="44"/>
  <c r="N65" i="44"/>
  <c r="L65" i="44"/>
  <c r="K65" i="44"/>
  <c r="G65" i="44"/>
  <c r="I65" i="44" s="1"/>
  <c r="E65" i="45" s="1"/>
  <c r="O64" i="44"/>
  <c r="N64" i="44"/>
  <c r="L64" i="44"/>
  <c r="K64" i="44"/>
  <c r="G64" i="44"/>
  <c r="I64" i="44" s="1"/>
  <c r="E64" i="45" s="1"/>
  <c r="O63" i="44"/>
  <c r="N63" i="44"/>
  <c r="L63" i="44"/>
  <c r="K63" i="44"/>
  <c r="G63" i="44"/>
  <c r="I63" i="44" s="1"/>
  <c r="E63" i="45" s="1"/>
  <c r="O62" i="44"/>
  <c r="N62" i="44"/>
  <c r="L62" i="44"/>
  <c r="K62" i="44"/>
  <c r="G62" i="44"/>
  <c r="I62" i="44" s="1"/>
  <c r="E62" i="45" s="1"/>
  <c r="O61" i="44"/>
  <c r="N61" i="44"/>
  <c r="L61" i="44"/>
  <c r="K61" i="44"/>
  <c r="G61" i="44"/>
  <c r="I61" i="44" s="1"/>
  <c r="E61" i="45" s="1"/>
  <c r="O60" i="44"/>
  <c r="N60" i="44"/>
  <c r="L60" i="44"/>
  <c r="K60" i="44"/>
  <c r="G60" i="44"/>
  <c r="I60" i="44" s="1"/>
  <c r="E60" i="45" s="1"/>
  <c r="O59" i="44"/>
  <c r="N59" i="44"/>
  <c r="L59" i="44"/>
  <c r="K59" i="44"/>
  <c r="G59" i="44"/>
  <c r="I59" i="44" s="1"/>
  <c r="E59" i="45" s="1"/>
  <c r="O58" i="44"/>
  <c r="N58" i="44"/>
  <c r="L58" i="44"/>
  <c r="K58" i="44"/>
  <c r="G58" i="44"/>
  <c r="I58" i="44" s="1"/>
  <c r="E58" i="45" s="1"/>
  <c r="O57" i="44"/>
  <c r="N57" i="44"/>
  <c r="L57" i="44"/>
  <c r="K57" i="44"/>
  <c r="G57" i="44"/>
  <c r="I57" i="44" s="1"/>
  <c r="E57" i="45" s="1"/>
  <c r="O56" i="44"/>
  <c r="N56" i="44"/>
  <c r="L56" i="44"/>
  <c r="K56" i="44"/>
  <c r="G56" i="44"/>
  <c r="I56" i="44" s="1"/>
  <c r="E56" i="45" s="1"/>
  <c r="O55" i="44"/>
  <c r="N55" i="44"/>
  <c r="L55" i="44"/>
  <c r="K55" i="44"/>
  <c r="G55" i="44"/>
  <c r="I55" i="44" s="1"/>
  <c r="E55" i="45" s="1"/>
  <c r="O54" i="44"/>
  <c r="N54" i="44"/>
  <c r="L54" i="44"/>
  <c r="K54" i="44"/>
  <c r="G54" i="44"/>
  <c r="I54" i="44" s="1"/>
  <c r="E54" i="45" s="1"/>
  <c r="O53" i="44"/>
  <c r="N53" i="44"/>
  <c r="L53" i="44"/>
  <c r="K53" i="44"/>
  <c r="G53" i="44"/>
  <c r="I53" i="44" s="1"/>
  <c r="E53" i="45" s="1"/>
  <c r="O52" i="44"/>
  <c r="N52" i="44"/>
  <c r="L52" i="44"/>
  <c r="K52" i="44"/>
  <c r="G52" i="44"/>
  <c r="I52" i="44" s="1"/>
  <c r="E52" i="45" s="1"/>
  <c r="O51" i="44"/>
  <c r="N51" i="44"/>
  <c r="L51" i="44"/>
  <c r="K51" i="44"/>
  <c r="G51" i="44"/>
  <c r="I51" i="44" s="1"/>
  <c r="E51" i="45" s="1"/>
  <c r="O50" i="44"/>
  <c r="N50" i="44"/>
  <c r="L50" i="44"/>
  <c r="K50" i="44"/>
  <c r="G50" i="44"/>
  <c r="I50" i="44" s="1"/>
  <c r="E50" i="45" s="1"/>
  <c r="O49" i="44"/>
  <c r="N49" i="44"/>
  <c r="L49" i="44"/>
  <c r="K49" i="44"/>
  <c r="G49" i="44"/>
  <c r="I49" i="44" s="1"/>
  <c r="E49" i="45" s="1"/>
  <c r="O48" i="44"/>
  <c r="N48" i="44"/>
  <c r="L48" i="44"/>
  <c r="K48" i="44"/>
  <c r="G48" i="44"/>
  <c r="I48" i="44" s="1"/>
  <c r="E48" i="45" s="1"/>
  <c r="O47" i="44"/>
  <c r="N47" i="44"/>
  <c r="L47" i="44"/>
  <c r="K47" i="44"/>
  <c r="G47" i="44"/>
  <c r="I47" i="44" s="1"/>
  <c r="E47" i="45" s="1"/>
  <c r="O46" i="44"/>
  <c r="N46" i="44"/>
  <c r="L46" i="44"/>
  <c r="K46" i="44"/>
  <c r="G46" i="44"/>
  <c r="I46" i="44" s="1"/>
  <c r="E46" i="45" s="1"/>
  <c r="O45" i="44"/>
  <c r="N45" i="44"/>
  <c r="L45" i="44"/>
  <c r="K45" i="44"/>
  <c r="G45" i="44"/>
  <c r="I45" i="44" s="1"/>
  <c r="E45" i="45" s="1"/>
  <c r="O44" i="44"/>
  <c r="N44" i="44"/>
  <c r="L44" i="44"/>
  <c r="K44" i="44"/>
  <c r="G44" i="44"/>
  <c r="I44" i="44" s="1"/>
  <c r="E44" i="45" s="1"/>
  <c r="O43" i="44"/>
  <c r="N43" i="44"/>
  <c r="L43" i="44"/>
  <c r="K43" i="44"/>
  <c r="G43" i="44"/>
  <c r="I43" i="44" s="1"/>
  <c r="E43" i="45" s="1"/>
  <c r="O42" i="44"/>
  <c r="N42" i="44"/>
  <c r="L42" i="44"/>
  <c r="K42" i="44"/>
  <c r="G42" i="44"/>
  <c r="I42" i="44" s="1"/>
  <c r="E42" i="45" s="1"/>
  <c r="O41" i="44"/>
  <c r="N41" i="44"/>
  <c r="L41" i="44"/>
  <c r="K41" i="44"/>
  <c r="G41" i="44"/>
  <c r="I41" i="44" s="1"/>
  <c r="E41" i="45" s="1"/>
  <c r="O40" i="44"/>
  <c r="N40" i="44"/>
  <c r="L40" i="44"/>
  <c r="K40" i="44"/>
  <c r="G40" i="44"/>
  <c r="I40" i="44" s="1"/>
  <c r="E40" i="45" s="1"/>
  <c r="O39" i="44"/>
  <c r="N39" i="44"/>
  <c r="L39" i="44"/>
  <c r="K39" i="44"/>
  <c r="G39" i="44"/>
  <c r="I39" i="44" s="1"/>
  <c r="E39" i="45" s="1"/>
  <c r="O38" i="44"/>
  <c r="N38" i="44"/>
  <c r="L38" i="44"/>
  <c r="K38" i="44"/>
  <c r="G38" i="44"/>
  <c r="I38" i="44" s="1"/>
  <c r="E38" i="45" s="1"/>
  <c r="O37" i="44"/>
  <c r="N37" i="44"/>
  <c r="L37" i="44"/>
  <c r="K37" i="44"/>
  <c r="G37" i="44"/>
  <c r="I37" i="44" s="1"/>
  <c r="E37" i="45" s="1"/>
  <c r="O36" i="44"/>
  <c r="N36" i="44"/>
  <c r="L36" i="44"/>
  <c r="K36" i="44"/>
  <c r="G36" i="44"/>
  <c r="I36" i="44" s="1"/>
  <c r="E36" i="45" s="1"/>
  <c r="O35" i="44"/>
  <c r="N35" i="44"/>
  <c r="L35" i="44"/>
  <c r="K35" i="44"/>
  <c r="G35" i="44"/>
  <c r="I35" i="44" s="1"/>
  <c r="E35" i="45" s="1"/>
  <c r="O34" i="44"/>
  <c r="N34" i="44"/>
  <c r="L34" i="44"/>
  <c r="K34" i="44"/>
  <c r="G34" i="44"/>
  <c r="I34" i="44" s="1"/>
  <c r="E34" i="45" s="1"/>
  <c r="O33" i="44"/>
  <c r="N33" i="44"/>
  <c r="L33" i="44"/>
  <c r="K33" i="44"/>
  <c r="G33" i="44"/>
  <c r="I33" i="44" s="1"/>
  <c r="E33" i="45" s="1"/>
  <c r="O32" i="44"/>
  <c r="N32" i="44"/>
  <c r="L32" i="44"/>
  <c r="K32" i="44"/>
  <c r="G32" i="44"/>
  <c r="I32" i="44" s="1"/>
  <c r="E32" i="45" s="1"/>
  <c r="O31" i="44"/>
  <c r="N31" i="44"/>
  <c r="L31" i="44"/>
  <c r="K31" i="44"/>
  <c r="G31" i="44"/>
  <c r="I31" i="44" s="1"/>
  <c r="E31" i="45" s="1"/>
  <c r="O30" i="44"/>
  <c r="N30" i="44"/>
  <c r="L30" i="44"/>
  <c r="K30" i="44"/>
  <c r="G30" i="44"/>
  <c r="I30" i="44" s="1"/>
  <c r="E30" i="45" s="1"/>
  <c r="O29" i="44"/>
  <c r="N29" i="44"/>
  <c r="L29" i="44"/>
  <c r="K29" i="44"/>
  <c r="G29" i="44"/>
  <c r="I29" i="44" s="1"/>
  <c r="E29" i="45" s="1"/>
  <c r="O28" i="44"/>
  <c r="N28" i="44"/>
  <c r="L28" i="44"/>
  <c r="K28" i="44"/>
  <c r="G28" i="44"/>
  <c r="H28" i="44" s="1"/>
  <c r="F131" i="42" s="1"/>
  <c r="O27" i="44"/>
  <c r="N27" i="44"/>
  <c r="L27" i="44"/>
  <c r="K27" i="44"/>
  <c r="G27" i="44"/>
  <c r="H27" i="44" s="1"/>
  <c r="F127" i="42" s="1"/>
  <c r="O26" i="44"/>
  <c r="N26" i="44"/>
  <c r="L26" i="44"/>
  <c r="K26" i="44"/>
  <c r="G26" i="44"/>
  <c r="H26" i="44" s="1"/>
  <c r="F123" i="42" s="1"/>
  <c r="O25" i="44"/>
  <c r="N25" i="44"/>
  <c r="L25" i="44"/>
  <c r="K25" i="44"/>
  <c r="G25" i="44"/>
  <c r="H25" i="44" s="1"/>
  <c r="F119" i="42" s="1"/>
  <c r="O24" i="44"/>
  <c r="N24" i="44"/>
  <c r="L24" i="44"/>
  <c r="K24" i="44"/>
  <c r="G24" i="44"/>
  <c r="H24" i="44" s="1"/>
  <c r="F115" i="42" s="1"/>
  <c r="O23" i="44"/>
  <c r="N23" i="44"/>
  <c r="L23" i="44"/>
  <c r="K23" i="44"/>
  <c r="G23" i="44"/>
  <c r="H23" i="44" s="1"/>
  <c r="F111" i="42" s="1"/>
  <c r="O22" i="44"/>
  <c r="N22" i="44"/>
  <c r="L22" i="44"/>
  <c r="K22" i="44"/>
  <c r="G22" i="44"/>
  <c r="H22" i="44" s="1"/>
  <c r="F107" i="42" s="1"/>
  <c r="O21" i="44"/>
  <c r="N21" i="44"/>
  <c r="L21" i="44"/>
  <c r="K21" i="44"/>
  <c r="G21" i="44"/>
  <c r="H21" i="44" s="1"/>
  <c r="F103" i="42" s="1"/>
  <c r="O20" i="44"/>
  <c r="N20" i="44"/>
  <c r="L20" i="44"/>
  <c r="K20" i="44"/>
  <c r="G20" i="44"/>
  <c r="H20" i="44" s="1"/>
  <c r="F99" i="42" s="1"/>
  <c r="O19" i="44"/>
  <c r="N19" i="44"/>
  <c r="L19" i="44"/>
  <c r="K19" i="44"/>
  <c r="G19" i="44"/>
  <c r="H19" i="44" s="1"/>
  <c r="F95" i="42" s="1"/>
  <c r="O18" i="44"/>
  <c r="N18" i="44"/>
  <c r="L18" i="44"/>
  <c r="K18" i="44"/>
  <c r="G18" i="44"/>
  <c r="H18" i="44" s="1"/>
  <c r="F91" i="42" s="1"/>
  <c r="O17" i="44"/>
  <c r="N17" i="44"/>
  <c r="L17" i="44"/>
  <c r="K17" i="44"/>
  <c r="G17" i="44"/>
  <c r="H17" i="44" s="1"/>
  <c r="F87" i="42" s="1"/>
  <c r="O16" i="44"/>
  <c r="N16" i="44"/>
  <c r="L16" i="44"/>
  <c r="K16" i="44"/>
  <c r="G16" i="44"/>
  <c r="H16" i="44" s="1"/>
  <c r="F83" i="42" s="1"/>
  <c r="O15" i="44"/>
  <c r="N15" i="44"/>
  <c r="L15" i="44"/>
  <c r="K15" i="44"/>
  <c r="G15" i="44"/>
  <c r="H15" i="44" s="1"/>
  <c r="F79" i="42" s="1"/>
  <c r="O14" i="44"/>
  <c r="N14" i="44"/>
  <c r="L14" i="44"/>
  <c r="K14" i="44"/>
  <c r="G14" i="44"/>
  <c r="H14" i="44" s="1"/>
  <c r="F75" i="42" s="1"/>
  <c r="O13" i="44"/>
  <c r="N13" i="44"/>
  <c r="L13" i="44"/>
  <c r="K13" i="44"/>
  <c r="G13" i="44"/>
  <c r="H13" i="44" s="1"/>
  <c r="F71" i="42" s="1"/>
  <c r="O12" i="44"/>
  <c r="N12" i="44"/>
  <c r="L12" i="44"/>
  <c r="K12" i="44"/>
  <c r="G12" i="44"/>
  <c r="H12" i="44" s="1"/>
  <c r="F67" i="42" s="1"/>
  <c r="O11" i="44"/>
  <c r="N11" i="44"/>
  <c r="L11" i="44"/>
  <c r="K11" i="44"/>
  <c r="G11" i="44"/>
  <c r="H11" i="44" s="1"/>
  <c r="F63" i="42" s="1"/>
  <c r="O10" i="44"/>
  <c r="N10" i="44"/>
  <c r="L10" i="44"/>
  <c r="K10" i="44"/>
  <c r="G10" i="44"/>
  <c r="H10" i="44" s="1"/>
  <c r="F59" i="42" s="1"/>
  <c r="O9" i="44"/>
  <c r="N9" i="44"/>
  <c r="L9" i="44"/>
  <c r="K9" i="44"/>
  <c r="G9" i="44"/>
  <c r="H9" i="44" s="1"/>
  <c r="F55" i="42" s="1"/>
  <c r="N79" i="41"/>
  <c r="N80" i="41"/>
  <c r="N81" i="41"/>
  <c r="E34" i="44" s="1"/>
  <c r="N82" i="41"/>
  <c r="N83" i="41"/>
  <c r="N84" i="41"/>
  <c r="N85" i="41"/>
  <c r="N86" i="41"/>
  <c r="N87" i="41"/>
  <c r="N88" i="41"/>
  <c r="N89" i="41"/>
  <c r="E42" i="44" s="1"/>
  <c r="N90" i="41"/>
  <c r="N91" i="41"/>
  <c r="N92" i="41"/>
  <c r="N93" i="41"/>
  <c r="N94" i="41"/>
  <c r="N95" i="41"/>
  <c r="N96" i="41"/>
  <c r="N97" i="41"/>
  <c r="N98" i="41"/>
  <c r="N99" i="41"/>
  <c r="N100" i="41"/>
  <c r="N101" i="41"/>
  <c r="N102" i="41"/>
  <c r="N103" i="41"/>
  <c r="N104" i="41"/>
  <c r="N105" i="41"/>
  <c r="N106" i="41"/>
  <c r="N107" i="41"/>
  <c r="N108" i="41"/>
  <c r="N109" i="41"/>
  <c r="N110" i="41"/>
  <c r="N111" i="41"/>
  <c r="N112" i="41"/>
  <c r="N113" i="41"/>
  <c r="N114" i="41"/>
  <c r="N115" i="41"/>
  <c r="N78" i="41"/>
  <c r="N70" i="41"/>
  <c r="N71" i="41"/>
  <c r="N72" i="41"/>
  <c r="N73" i="41"/>
  <c r="N74" i="41"/>
  <c r="N75" i="41"/>
  <c r="N76" i="41"/>
  <c r="N77" i="41"/>
  <c r="N69" i="41"/>
  <c r="N63" i="41"/>
  <c r="N64" i="41"/>
  <c r="N65" i="41"/>
  <c r="N67" i="41"/>
  <c r="N68" i="41"/>
  <c r="N62" i="41"/>
  <c r="N61" i="41"/>
  <c r="N60" i="41"/>
  <c r="N59" i="41"/>
  <c r="N57" i="41"/>
  <c r="N58" i="41"/>
  <c r="N56" i="41"/>
  <c r="N55" i="41"/>
  <c r="E55" i="42" s="1"/>
  <c r="I28" i="44" l="1"/>
  <c r="E28" i="45" s="1"/>
  <c r="P44" i="44"/>
  <c r="G195" i="42" s="1"/>
  <c r="P20" i="44"/>
  <c r="P50" i="44"/>
  <c r="G219" i="42" s="1"/>
  <c r="P56" i="44"/>
  <c r="Q56" i="44" s="1"/>
  <c r="F56" i="45" s="1"/>
  <c r="G56" i="45" s="1"/>
  <c r="P14" i="44"/>
  <c r="Q14" i="44" s="1"/>
  <c r="F14" i="45" s="1"/>
  <c r="P26" i="44"/>
  <c r="Q26" i="44" s="1"/>
  <c r="F26" i="45" s="1"/>
  <c r="P33" i="44"/>
  <c r="G151" i="42" s="1"/>
  <c r="P39" i="44"/>
  <c r="G175" i="42" s="1"/>
  <c r="P45" i="44"/>
  <c r="G199" i="42" s="1"/>
  <c r="P51" i="44"/>
  <c r="G223" i="42" s="1"/>
  <c r="P57" i="44"/>
  <c r="G247" i="42" s="1"/>
  <c r="P63" i="44"/>
  <c r="Q63" i="44" s="1"/>
  <c r="F63" i="45" s="1"/>
  <c r="G63" i="45" s="1"/>
  <c r="P13" i="44"/>
  <c r="G71" i="42" s="1"/>
  <c r="P19" i="44"/>
  <c r="G95" i="42" s="1"/>
  <c r="P25" i="44"/>
  <c r="Q25" i="44" s="1"/>
  <c r="F25" i="45" s="1"/>
  <c r="P32" i="44"/>
  <c r="G147" i="42" s="1"/>
  <c r="P38" i="44"/>
  <c r="G171" i="42" s="1"/>
  <c r="P62" i="44"/>
  <c r="Q62" i="44" s="1"/>
  <c r="F62" i="45" s="1"/>
  <c r="G62" i="45" s="1"/>
  <c r="P68" i="44"/>
  <c r="G291" i="42" s="1"/>
  <c r="P49" i="44"/>
  <c r="Q49" i="44" s="1"/>
  <c r="F49" i="45" s="1"/>
  <c r="G49" i="45" s="1"/>
  <c r="P55" i="44"/>
  <c r="Q55" i="44" s="1"/>
  <c r="F55" i="45" s="1"/>
  <c r="G55" i="45" s="1"/>
  <c r="P42" i="44"/>
  <c r="Q42" i="44" s="1"/>
  <c r="F42" i="45" s="1"/>
  <c r="G42" i="45" s="1"/>
  <c r="P48" i="44"/>
  <c r="Q48" i="44" s="1"/>
  <c r="F48" i="45" s="1"/>
  <c r="G48" i="45" s="1"/>
  <c r="P54" i="44"/>
  <c r="G235" i="42" s="1"/>
  <c r="P60" i="44"/>
  <c r="Q60" i="44" s="1"/>
  <c r="F60" i="45" s="1"/>
  <c r="G60" i="45" s="1"/>
  <c r="P66" i="44"/>
  <c r="E21" i="44"/>
  <c r="D21" i="45"/>
  <c r="E103" i="42"/>
  <c r="C21" i="43"/>
  <c r="E59" i="44"/>
  <c r="D59" i="45"/>
  <c r="E255" i="42"/>
  <c r="C59" i="43"/>
  <c r="X73" i="42"/>
  <c r="X72" i="42"/>
  <c r="X71" i="42"/>
  <c r="X74" i="42"/>
  <c r="X98" i="42"/>
  <c r="X97" i="42"/>
  <c r="X96" i="42"/>
  <c r="X95" i="42"/>
  <c r="Q39" i="44"/>
  <c r="F39" i="45" s="1"/>
  <c r="G39" i="45" s="1"/>
  <c r="E19" i="44"/>
  <c r="D19" i="45"/>
  <c r="E95" i="42"/>
  <c r="C19" i="43"/>
  <c r="E9" i="44"/>
  <c r="D9" i="45"/>
  <c r="C9" i="43"/>
  <c r="E26" i="44"/>
  <c r="D26" i="45"/>
  <c r="E123" i="42"/>
  <c r="C26" i="43"/>
  <c r="E55" i="44"/>
  <c r="D55" i="45"/>
  <c r="E239" i="42"/>
  <c r="C55" i="43"/>
  <c r="X56" i="42"/>
  <c r="X57" i="42"/>
  <c r="X55" i="42"/>
  <c r="X58" i="42"/>
  <c r="P10" i="44"/>
  <c r="X80" i="42"/>
  <c r="X79" i="42"/>
  <c r="X82" i="42"/>
  <c r="X81" i="42"/>
  <c r="P16" i="44"/>
  <c r="X104" i="42"/>
  <c r="X103" i="42"/>
  <c r="X106" i="42"/>
  <c r="X105" i="42"/>
  <c r="P22" i="44"/>
  <c r="X128" i="42"/>
  <c r="X127" i="42"/>
  <c r="X129" i="42"/>
  <c r="X130" i="42"/>
  <c r="P29" i="44"/>
  <c r="P35" i="44"/>
  <c r="P41" i="44"/>
  <c r="P47" i="44"/>
  <c r="P53" i="44"/>
  <c r="P59" i="44"/>
  <c r="P65" i="44"/>
  <c r="E30" i="44"/>
  <c r="D30" i="45"/>
  <c r="E139" i="42"/>
  <c r="C30" i="43"/>
  <c r="E47" i="44"/>
  <c r="D47" i="45"/>
  <c r="E207" i="42"/>
  <c r="C47" i="43"/>
  <c r="E41" i="44"/>
  <c r="D41" i="45"/>
  <c r="E183" i="42"/>
  <c r="C41" i="43"/>
  <c r="E23" i="44"/>
  <c r="D23" i="45"/>
  <c r="E111" i="42"/>
  <c r="C23" i="43"/>
  <c r="E14" i="44"/>
  <c r="D14" i="45"/>
  <c r="E75" i="42"/>
  <c r="C14" i="43"/>
  <c r="E15" i="44"/>
  <c r="D15" i="45"/>
  <c r="E79" i="42"/>
  <c r="C15" i="43"/>
  <c r="E17" i="44"/>
  <c r="D17" i="45"/>
  <c r="E87" i="42"/>
  <c r="C17" i="43"/>
  <c r="E67" i="44"/>
  <c r="D67" i="45"/>
  <c r="E287" i="42"/>
  <c r="C67" i="43"/>
  <c r="E61" i="44"/>
  <c r="D61" i="45"/>
  <c r="E263" i="42"/>
  <c r="C61" i="43"/>
  <c r="E49" i="44"/>
  <c r="D49" i="45"/>
  <c r="E215" i="42"/>
  <c r="C49" i="43"/>
  <c r="E43" i="44"/>
  <c r="D43" i="45"/>
  <c r="E191" i="42"/>
  <c r="C43" i="43"/>
  <c r="E37" i="44"/>
  <c r="D37" i="45"/>
  <c r="E167" i="42"/>
  <c r="C37" i="43"/>
  <c r="E10" i="44"/>
  <c r="D10" i="45"/>
  <c r="E59" i="42"/>
  <c r="C10" i="43"/>
  <c r="E16" i="44"/>
  <c r="D16" i="45"/>
  <c r="E83" i="42"/>
  <c r="C16" i="43"/>
  <c r="E22" i="44"/>
  <c r="D22" i="45"/>
  <c r="E107" i="42"/>
  <c r="C22" i="43"/>
  <c r="E25" i="44"/>
  <c r="D25" i="45"/>
  <c r="E119" i="42"/>
  <c r="C25" i="43"/>
  <c r="E66" i="44"/>
  <c r="D66" i="45"/>
  <c r="E283" i="42"/>
  <c r="C66" i="43"/>
  <c r="E60" i="44"/>
  <c r="D60" i="45"/>
  <c r="E259" i="42"/>
  <c r="C60" i="43"/>
  <c r="E54" i="44"/>
  <c r="D54" i="45"/>
  <c r="E235" i="42"/>
  <c r="C54" i="43"/>
  <c r="E48" i="44"/>
  <c r="D48" i="45"/>
  <c r="E211" i="42"/>
  <c r="C48" i="43"/>
  <c r="D42" i="45"/>
  <c r="E187" i="42"/>
  <c r="C42" i="43"/>
  <c r="E36" i="44"/>
  <c r="D36" i="45"/>
  <c r="E163" i="42"/>
  <c r="C36" i="43"/>
  <c r="P9" i="44"/>
  <c r="X78" i="42"/>
  <c r="X75" i="42"/>
  <c r="X76" i="42"/>
  <c r="X77" i="42"/>
  <c r="P15" i="44"/>
  <c r="X102" i="42"/>
  <c r="X100" i="42"/>
  <c r="X99" i="42"/>
  <c r="X101" i="42"/>
  <c r="P21" i="44"/>
  <c r="X126" i="42"/>
  <c r="X124" i="42"/>
  <c r="X123" i="42"/>
  <c r="X125" i="42"/>
  <c r="P27" i="44"/>
  <c r="P28" i="44"/>
  <c r="P34" i="44"/>
  <c r="P40" i="44"/>
  <c r="P46" i="44"/>
  <c r="P52" i="44"/>
  <c r="P58" i="44"/>
  <c r="P64" i="44"/>
  <c r="E12" i="44"/>
  <c r="D12" i="45"/>
  <c r="E67" i="42"/>
  <c r="C12" i="43"/>
  <c r="E53" i="44"/>
  <c r="D53" i="45"/>
  <c r="E231" i="42"/>
  <c r="C53" i="43"/>
  <c r="E35" i="44"/>
  <c r="D35" i="45"/>
  <c r="E159" i="42"/>
  <c r="C35" i="43"/>
  <c r="E64" i="44"/>
  <c r="D64" i="45"/>
  <c r="E275" i="42"/>
  <c r="C64" i="43"/>
  <c r="X67" i="42"/>
  <c r="X68" i="42"/>
  <c r="X69" i="42"/>
  <c r="X70" i="42"/>
  <c r="X91" i="42"/>
  <c r="X94" i="42"/>
  <c r="X93" i="42"/>
  <c r="X92" i="42"/>
  <c r="X116" i="42"/>
  <c r="X115" i="42"/>
  <c r="X118" i="42"/>
  <c r="X117" i="42"/>
  <c r="E65" i="44"/>
  <c r="D65" i="45"/>
  <c r="E279" i="42"/>
  <c r="C65" i="43"/>
  <c r="Q20" i="44"/>
  <c r="F20" i="45" s="1"/>
  <c r="G99" i="42"/>
  <c r="X122" i="42"/>
  <c r="X121" i="42"/>
  <c r="X120" i="42"/>
  <c r="X119" i="42"/>
  <c r="E20" i="44"/>
  <c r="D20" i="45"/>
  <c r="E99" i="42"/>
  <c r="C20" i="43"/>
  <c r="E58" i="44"/>
  <c r="D58" i="45"/>
  <c r="E251" i="42"/>
  <c r="C58" i="43"/>
  <c r="E52" i="44"/>
  <c r="D52" i="45"/>
  <c r="E227" i="42"/>
  <c r="C52" i="43"/>
  <c r="E40" i="44"/>
  <c r="D40" i="45"/>
  <c r="E179" i="42"/>
  <c r="C40" i="43"/>
  <c r="E13" i="44"/>
  <c r="D13" i="45"/>
  <c r="E71" i="42"/>
  <c r="C13" i="43"/>
  <c r="E28" i="44"/>
  <c r="D28" i="45"/>
  <c r="E131" i="42"/>
  <c r="C28" i="43"/>
  <c r="E31" i="44"/>
  <c r="D31" i="45"/>
  <c r="E143" i="42"/>
  <c r="C31" i="43"/>
  <c r="E63" i="44"/>
  <c r="D63" i="45"/>
  <c r="E271" i="42"/>
  <c r="C63" i="43"/>
  <c r="E57" i="44"/>
  <c r="D57" i="45"/>
  <c r="E247" i="42"/>
  <c r="C57" i="43"/>
  <c r="E51" i="44"/>
  <c r="D51" i="45"/>
  <c r="E223" i="42"/>
  <c r="C51" i="43"/>
  <c r="E45" i="44"/>
  <c r="D45" i="45"/>
  <c r="E199" i="42"/>
  <c r="C45" i="43"/>
  <c r="E39" i="44"/>
  <c r="D39" i="45"/>
  <c r="E175" i="42"/>
  <c r="C39" i="43"/>
  <c r="E33" i="44"/>
  <c r="D33" i="45"/>
  <c r="E151" i="42"/>
  <c r="C33" i="43"/>
  <c r="X63" i="42"/>
  <c r="X65" i="42"/>
  <c r="X64" i="42"/>
  <c r="X66" i="42"/>
  <c r="P12" i="44"/>
  <c r="X88" i="42"/>
  <c r="X87" i="42"/>
  <c r="X90" i="42"/>
  <c r="X89" i="42"/>
  <c r="P18" i="44"/>
  <c r="X113" i="42"/>
  <c r="X114" i="42"/>
  <c r="X112" i="42"/>
  <c r="X111" i="42"/>
  <c r="P24" i="44"/>
  <c r="P31" i="44"/>
  <c r="P37" i="44"/>
  <c r="P43" i="44"/>
  <c r="P61" i="44"/>
  <c r="P67" i="44"/>
  <c r="E24" i="44"/>
  <c r="D24" i="45"/>
  <c r="E115" i="42"/>
  <c r="C24" i="43"/>
  <c r="E11" i="44"/>
  <c r="D11" i="45"/>
  <c r="E63" i="42"/>
  <c r="C11" i="43"/>
  <c r="E29" i="44"/>
  <c r="D29" i="45"/>
  <c r="E135" i="42"/>
  <c r="C29" i="43"/>
  <c r="E46" i="44"/>
  <c r="D46" i="45"/>
  <c r="E203" i="42"/>
  <c r="C46" i="43"/>
  <c r="D34" i="45"/>
  <c r="E155" i="42"/>
  <c r="C34" i="43"/>
  <c r="E18" i="44"/>
  <c r="D18" i="45"/>
  <c r="E91" i="42"/>
  <c r="C18" i="43"/>
  <c r="E27" i="44"/>
  <c r="D27" i="45"/>
  <c r="E127" i="42"/>
  <c r="C27" i="43"/>
  <c r="D68" i="45"/>
  <c r="E68" i="44"/>
  <c r="E291" i="42"/>
  <c r="C68" i="43"/>
  <c r="E62" i="44"/>
  <c r="D62" i="45"/>
  <c r="E267" i="42"/>
  <c r="C62" i="43"/>
  <c r="E56" i="44"/>
  <c r="D56" i="45"/>
  <c r="E243" i="42"/>
  <c r="C56" i="43"/>
  <c r="E50" i="44"/>
  <c r="D50" i="45"/>
  <c r="E219" i="42"/>
  <c r="C50" i="43"/>
  <c r="E44" i="44"/>
  <c r="D44" i="45"/>
  <c r="E195" i="42"/>
  <c r="C44" i="43"/>
  <c r="E38" i="44"/>
  <c r="D38" i="45"/>
  <c r="E171" i="42"/>
  <c r="C38" i="43"/>
  <c r="E32" i="44"/>
  <c r="D32" i="45"/>
  <c r="E147" i="42"/>
  <c r="C32" i="43"/>
  <c r="X62" i="42"/>
  <c r="X59" i="42"/>
  <c r="X60" i="42"/>
  <c r="X61" i="42"/>
  <c r="P11" i="44"/>
  <c r="X85" i="42"/>
  <c r="X84" i="42"/>
  <c r="X86" i="42"/>
  <c r="X83" i="42"/>
  <c r="P17" i="44"/>
  <c r="X110" i="42"/>
  <c r="X109" i="42"/>
  <c r="X108" i="42"/>
  <c r="X107" i="42"/>
  <c r="P23" i="44"/>
  <c r="X133" i="42"/>
  <c r="X134" i="42"/>
  <c r="X131" i="42"/>
  <c r="X132" i="42"/>
  <c r="P30" i="44"/>
  <c r="P36" i="44"/>
  <c r="G259" i="42"/>
  <c r="Q66" i="44"/>
  <c r="F66" i="45" s="1"/>
  <c r="G66" i="45" s="1"/>
  <c r="G283" i="42"/>
  <c r="I27" i="44"/>
  <c r="E27" i="45" s="1"/>
  <c r="I10" i="44"/>
  <c r="E10" i="45" s="1"/>
  <c r="I11" i="44"/>
  <c r="E11" i="45" s="1"/>
  <c r="I12" i="44"/>
  <c r="E12" i="45" s="1"/>
  <c r="I13" i="44"/>
  <c r="E13" i="45" s="1"/>
  <c r="I14" i="44"/>
  <c r="E14" i="45" s="1"/>
  <c r="I15" i="44"/>
  <c r="E15" i="45" s="1"/>
  <c r="I16" i="44"/>
  <c r="E16" i="45" s="1"/>
  <c r="I17" i="44"/>
  <c r="E17" i="45" s="1"/>
  <c r="I18" i="44"/>
  <c r="E18" i="45" s="1"/>
  <c r="I19" i="44"/>
  <c r="E19" i="45" s="1"/>
  <c r="I20" i="44"/>
  <c r="E20" i="45" s="1"/>
  <c r="I21" i="44"/>
  <c r="E21" i="45" s="1"/>
  <c r="I22" i="44"/>
  <c r="E22" i="45" s="1"/>
  <c r="I23" i="44"/>
  <c r="E23" i="45" s="1"/>
  <c r="I24" i="44"/>
  <c r="E24" i="45" s="1"/>
  <c r="I25" i="44"/>
  <c r="E25" i="45" s="1"/>
  <c r="I26" i="44"/>
  <c r="E26" i="45" s="1"/>
  <c r="I9" i="44"/>
  <c r="E9" i="45" s="1"/>
  <c r="H29" i="44"/>
  <c r="F135" i="42" s="1"/>
  <c r="H30" i="44"/>
  <c r="F139" i="42" s="1"/>
  <c r="H31" i="44"/>
  <c r="F143" i="42" s="1"/>
  <c r="H32" i="44"/>
  <c r="F147" i="42" s="1"/>
  <c r="H33" i="44"/>
  <c r="F151" i="42" s="1"/>
  <c r="H34" i="44"/>
  <c r="F155" i="42" s="1"/>
  <c r="H35" i="44"/>
  <c r="F159" i="42" s="1"/>
  <c r="H36" i="44"/>
  <c r="F163" i="42" s="1"/>
  <c r="H37" i="44"/>
  <c r="F167" i="42" s="1"/>
  <c r="H38" i="44"/>
  <c r="F171" i="42" s="1"/>
  <c r="H39" i="44"/>
  <c r="F175" i="42" s="1"/>
  <c r="H40" i="44"/>
  <c r="F179" i="42" s="1"/>
  <c r="H41" i="44"/>
  <c r="F183" i="42" s="1"/>
  <c r="H42" i="44"/>
  <c r="F187" i="42" s="1"/>
  <c r="H43" i="44"/>
  <c r="F191" i="42" s="1"/>
  <c r="H44" i="44"/>
  <c r="F195" i="42" s="1"/>
  <c r="H45" i="44"/>
  <c r="F199" i="42" s="1"/>
  <c r="H46" i="44"/>
  <c r="F203" i="42" s="1"/>
  <c r="H47" i="44"/>
  <c r="F207" i="42" s="1"/>
  <c r="H48" i="44"/>
  <c r="F211" i="42" s="1"/>
  <c r="H49" i="44"/>
  <c r="F215" i="42" s="1"/>
  <c r="H50" i="44"/>
  <c r="F219" i="42" s="1"/>
  <c r="H51" i="44"/>
  <c r="F223" i="42" s="1"/>
  <c r="H52" i="44"/>
  <c r="F227" i="42" s="1"/>
  <c r="H53" i="44"/>
  <c r="F231" i="42" s="1"/>
  <c r="H54" i="44"/>
  <c r="F235" i="42" s="1"/>
  <c r="H55" i="44"/>
  <c r="F239" i="42" s="1"/>
  <c r="H56" i="44"/>
  <c r="F243" i="42" s="1"/>
  <c r="H57" i="44"/>
  <c r="F247" i="42" s="1"/>
  <c r="H58" i="44"/>
  <c r="F251" i="42" s="1"/>
  <c r="H59" i="44"/>
  <c r="F255" i="42" s="1"/>
  <c r="H60" i="44"/>
  <c r="F259" i="42" s="1"/>
  <c r="H61" i="44"/>
  <c r="F263" i="42" s="1"/>
  <c r="H62" i="44"/>
  <c r="F267" i="42" s="1"/>
  <c r="H63" i="44"/>
  <c r="F271" i="42" s="1"/>
  <c r="H64" i="44"/>
  <c r="F275" i="42" s="1"/>
  <c r="H65" i="44"/>
  <c r="F279" i="42" s="1"/>
  <c r="H66" i="44"/>
  <c r="F283" i="42" s="1"/>
  <c r="H67" i="44"/>
  <c r="F287" i="42" s="1"/>
  <c r="H68" i="44"/>
  <c r="F291" i="42" s="1"/>
  <c r="Q33" i="44" l="1"/>
  <c r="F33" i="45" s="1"/>
  <c r="G33" i="45" s="1"/>
  <c r="G215" i="42"/>
  <c r="Q19" i="44"/>
  <c r="F19" i="45" s="1"/>
  <c r="Q68" i="44"/>
  <c r="F68" i="45" s="1"/>
  <c r="G68" i="45" s="1"/>
  <c r="Q13" i="44"/>
  <c r="F13" i="45" s="1"/>
  <c r="G13" i="45" s="1"/>
  <c r="Q50" i="44"/>
  <c r="F50" i="45" s="1"/>
  <c r="G50" i="45" s="1"/>
  <c r="Q38" i="44"/>
  <c r="F38" i="45" s="1"/>
  <c r="G38" i="45" s="1"/>
  <c r="G243" i="42"/>
  <c r="Y243" i="42" s="1"/>
  <c r="Q44" i="44"/>
  <c r="F44" i="45" s="1"/>
  <c r="G44" i="45" s="1"/>
  <c r="Q57" i="44"/>
  <c r="F57" i="45" s="1"/>
  <c r="G57" i="45" s="1"/>
  <c r="Q54" i="44"/>
  <c r="F54" i="45" s="1"/>
  <c r="G54" i="45" s="1"/>
  <c r="G123" i="42"/>
  <c r="Y124" i="42" s="1"/>
  <c r="G271" i="42"/>
  <c r="Y271" i="42" s="1"/>
  <c r="G267" i="42"/>
  <c r="Y268" i="42" s="1"/>
  <c r="G75" i="42"/>
  <c r="Y76" i="42" s="1"/>
  <c r="G119" i="42"/>
  <c r="Y121" i="42" s="1"/>
  <c r="Q45" i="44"/>
  <c r="F45" i="45" s="1"/>
  <c r="G45" i="45" s="1"/>
  <c r="G20" i="45"/>
  <c r="G26" i="45"/>
  <c r="Q51" i="44"/>
  <c r="F51" i="45" s="1"/>
  <c r="G51" i="45" s="1"/>
  <c r="Q32" i="44"/>
  <c r="F32" i="45" s="1"/>
  <c r="G32" i="45" s="1"/>
  <c r="G187" i="42"/>
  <c r="Y190" i="42" s="1"/>
  <c r="G239" i="42"/>
  <c r="Y239" i="42" s="1"/>
  <c r="G14" i="45"/>
  <c r="G211" i="42"/>
  <c r="Y211" i="42" s="1"/>
  <c r="G25" i="45"/>
  <c r="G19" i="45"/>
  <c r="X230" i="42"/>
  <c r="X228" i="42"/>
  <c r="X227" i="42"/>
  <c r="X229" i="42"/>
  <c r="Y174" i="42"/>
  <c r="Y171" i="42"/>
  <c r="Y172" i="42"/>
  <c r="Y173" i="42"/>
  <c r="X263" i="42"/>
  <c r="X266" i="42"/>
  <c r="X265" i="42"/>
  <c r="X264" i="42"/>
  <c r="X286" i="42"/>
  <c r="X284" i="42"/>
  <c r="X283" i="42"/>
  <c r="X285" i="42"/>
  <c r="X262" i="42"/>
  <c r="X261" i="42"/>
  <c r="X260" i="42"/>
  <c r="X259" i="42"/>
  <c r="X237" i="42"/>
  <c r="X238" i="42"/>
  <c r="X236" i="42"/>
  <c r="X235" i="42"/>
  <c r="X212" i="42"/>
  <c r="X211" i="42"/>
  <c r="X213" i="42"/>
  <c r="X214" i="42"/>
  <c r="X188" i="42"/>
  <c r="X187" i="42"/>
  <c r="X189" i="42"/>
  <c r="X190" i="42"/>
  <c r="X164" i="42"/>
  <c r="X163" i="42"/>
  <c r="X165" i="42"/>
  <c r="X166" i="42"/>
  <c r="X139" i="42"/>
  <c r="X140" i="42"/>
  <c r="X141" i="42"/>
  <c r="X142" i="42"/>
  <c r="Q17" i="44"/>
  <c r="F17" i="45" s="1"/>
  <c r="G17" i="45" s="1"/>
  <c r="G87" i="42"/>
  <c r="Q67" i="44"/>
  <c r="F67" i="45" s="1"/>
  <c r="G67" i="45" s="1"/>
  <c r="G287" i="42"/>
  <c r="Q43" i="44"/>
  <c r="F43" i="45" s="1"/>
  <c r="G43" i="45" s="1"/>
  <c r="G191" i="42"/>
  <c r="Z111" i="42"/>
  <c r="D23" i="43"/>
  <c r="F23" i="43" s="1"/>
  <c r="Y199" i="42"/>
  <c r="Y201" i="42"/>
  <c r="Y200" i="42"/>
  <c r="Y202" i="42"/>
  <c r="Y198" i="42"/>
  <c r="Y195" i="42"/>
  <c r="Y197" i="42"/>
  <c r="Y196" i="42"/>
  <c r="Y97" i="42"/>
  <c r="Y96" i="42"/>
  <c r="Y95" i="42"/>
  <c r="Y98" i="42"/>
  <c r="Y73" i="42"/>
  <c r="Y71" i="42"/>
  <c r="Y74" i="42"/>
  <c r="Y72" i="42"/>
  <c r="Q64" i="44"/>
  <c r="F64" i="45" s="1"/>
  <c r="G64" i="45" s="1"/>
  <c r="G275" i="42"/>
  <c r="Q28" i="44"/>
  <c r="F28" i="45" s="1"/>
  <c r="G28" i="45" s="1"/>
  <c r="G131" i="42"/>
  <c r="Q21" i="44"/>
  <c r="F21" i="45" s="1"/>
  <c r="G21" i="45" s="1"/>
  <c r="G103" i="42"/>
  <c r="Q59" i="44"/>
  <c r="F59" i="45" s="1"/>
  <c r="G59" i="45" s="1"/>
  <c r="G255" i="42"/>
  <c r="Z127" i="42"/>
  <c r="D27" i="43"/>
  <c r="F27" i="43" s="1"/>
  <c r="Z103" i="42"/>
  <c r="D21" i="43"/>
  <c r="F21" i="43" s="1"/>
  <c r="Z95" i="42"/>
  <c r="D19" i="43"/>
  <c r="F19" i="43" s="1"/>
  <c r="X275" i="42"/>
  <c r="X278" i="42"/>
  <c r="X276" i="42"/>
  <c r="X277" i="42"/>
  <c r="X157" i="42"/>
  <c r="X158" i="42"/>
  <c r="X156" i="42"/>
  <c r="X155" i="42"/>
  <c r="Q18" i="44"/>
  <c r="F18" i="45" s="1"/>
  <c r="G18" i="45" s="1"/>
  <c r="G91" i="42"/>
  <c r="Q47" i="44"/>
  <c r="F47" i="45" s="1"/>
  <c r="G47" i="45" s="1"/>
  <c r="G207" i="42"/>
  <c r="Q10" i="44"/>
  <c r="F10" i="45" s="1"/>
  <c r="G10" i="45" s="1"/>
  <c r="G59" i="42"/>
  <c r="X226" i="42"/>
  <c r="X225" i="42"/>
  <c r="X224" i="42"/>
  <c r="X223" i="42"/>
  <c r="X176" i="42"/>
  <c r="X175" i="42"/>
  <c r="X177" i="42"/>
  <c r="X178" i="42"/>
  <c r="Y284" i="42"/>
  <c r="Y285" i="42"/>
  <c r="Y286" i="42"/>
  <c r="Y283" i="42"/>
  <c r="X281" i="42"/>
  <c r="X280" i="42"/>
  <c r="X279" i="42"/>
  <c r="X282" i="42"/>
  <c r="X257" i="42"/>
  <c r="X256" i="42"/>
  <c r="X255" i="42"/>
  <c r="X258" i="42"/>
  <c r="X232" i="42"/>
  <c r="X231" i="42"/>
  <c r="X234" i="42"/>
  <c r="X233" i="42"/>
  <c r="X207" i="42"/>
  <c r="X209" i="42"/>
  <c r="X208" i="42"/>
  <c r="X210" i="42"/>
  <c r="X185" i="42"/>
  <c r="X186" i="42"/>
  <c r="X184" i="42"/>
  <c r="X183" i="42"/>
  <c r="X161" i="42"/>
  <c r="X162" i="42"/>
  <c r="X160" i="42"/>
  <c r="X159" i="42"/>
  <c r="X137" i="42"/>
  <c r="X138" i="42"/>
  <c r="X135" i="42"/>
  <c r="X136" i="42"/>
  <c r="Y237" i="42"/>
  <c r="Y236" i="42"/>
  <c r="Y235" i="42"/>
  <c r="Y238" i="42"/>
  <c r="Q36" i="44"/>
  <c r="F36" i="45" s="1"/>
  <c r="G36" i="45" s="1"/>
  <c r="G163" i="42"/>
  <c r="Q23" i="44"/>
  <c r="F23" i="45" s="1"/>
  <c r="G23" i="45" s="1"/>
  <c r="G111" i="42"/>
  <c r="Q61" i="44"/>
  <c r="F61" i="45" s="1"/>
  <c r="G61" i="45" s="1"/>
  <c r="G263" i="42"/>
  <c r="Q37" i="44"/>
  <c r="F37" i="45" s="1"/>
  <c r="G37" i="45" s="1"/>
  <c r="G167" i="42"/>
  <c r="Q12" i="44"/>
  <c r="F12" i="45" s="1"/>
  <c r="G12" i="45" s="1"/>
  <c r="G67" i="42"/>
  <c r="Z119" i="42"/>
  <c r="D25" i="43"/>
  <c r="F25" i="43" s="1"/>
  <c r="Q58" i="44"/>
  <c r="F58" i="45" s="1"/>
  <c r="G58" i="45" s="1"/>
  <c r="G251" i="42"/>
  <c r="Q27" i="44"/>
  <c r="F27" i="45" s="1"/>
  <c r="G27" i="45" s="1"/>
  <c r="G127" i="42"/>
  <c r="Q53" i="44"/>
  <c r="F53" i="45" s="1"/>
  <c r="G53" i="45" s="1"/>
  <c r="G231" i="42"/>
  <c r="Y151" i="42"/>
  <c r="Y153" i="42"/>
  <c r="Y152" i="42"/>
  <c r="Y154" i="42"/>
  <c r="Z71" i="42"/>
  <c r="D13" i="43"/>
  <c r="F13" i="43" s="1"/>
  <c r="X251" i="42"/>
  <c r="X254" i="42"/>
  <c r="X252" i="42"/>
  <c r="X253" i="42"/>
  <c r="Q31" i="44"/>
  <c r="F31" i="45" s="1"/>
  <c r="G31" i="45" s="1"/>
  <c r="G143" i="42"/>
  <c r="Z59" i="42"/>
  <c r="D10" i="43"/>
  <c r="F10" i="43" s="1"/>
  <c r="Q24" i="44"/>
  <c r="F24" i="45" s="1"/>
  <c r="G115" i="42"/>
  <c r="Z115" i="42"/>
  <c r="D24" i="43"/>
  <c r="F24" i="43" s="1"/>
  <c r="Q46" i="44"/>
  <c r="F46" i="45" s="1"/>
  <c r="G46" i="45" s="1"/>
  <c r="G203" i="42"/>
  <c r="Z75" i="42"/>
  <c r="D14" i="43"/>
  <c r="F14" i="43" s="1"/>
  <c r="Q41" i="44"/>
  <c r="F41" i="45" s="1"/>
  <c r="G41" i="45" s="1"/>
  <c r="G183" i="42"/>
  <c r="Q16" i="44"/>
  <c r="F16" i="45" s="1"/>
  <c r="G16" i="45" s="1"/>
  <c r="G83" i="42"/>
  <c r="Z55" i="42"/>
  <c r="D9" i="43"/>
  <c r="F9" i="43" s="1"/>
  <c r="X182" i="42"/>
  <c r="X181" i="42"/>
  <c r="X180" i="42"/>
  <c r="X179" i="42"/>
  <c r="Q30" i="44"/>
  <c r="F30" i="45" s="1"/>
  <c r="G30" i="45" s="1"/>
  <c r="G139" i="42"/>
  <c r="Z83" i="42"/>
  <c r="D16" i="43"/>
  <c r="F16" i="43" s="1"/>
  <c r="Q52" i="44"/>
  <c r="F52" i="45" s="1"/>
  <c r="G52" i="45" s="1"/>
  <c r="G227" i="42"/>
  <c r="X274" i="42"/>
  <c r="X273" i="42"/>
  <c r="X272" i="42"/>
  <c r="X271" i="42"/>
  <c r="X297" i="42"/>
  <c r="X296" i="42"/>
  <c r="X295" i="42"/>
  <c r="X298" i="42"/>
  <c r="X293" i="42"/>
  <c r="X292" i="42"/>
  <c r="X294" i="42"/>
  <c r="X291" i="42"/>
  <c r="X268" i="42"/>
  <c r="X267" i="42"/>
  <c r="X270" i="42"/>
  <c r="X269" i="42"/>
  <c r="X245" i="42"/>
  <c r="X244" i="42"/>
  <c r="X243" i="42"/>
  <c r="X246" i="42"/>
  <c r="X220" i="42"/>
  <c r="X219" i="42"/>
  <c r="X222" i="42"/>
  <c r="X221" i="42"/>
  <c r="X197" i="42"/>
  <c r="X198" i="42"/>
  <c r="X196" i="42"/>
  <c r="X195" i="42"/>
  <c r="X173" i="42"/>
  <c r="X174" i="42"/>
  <c r="X172" i="42"/>
  <c r="X171" i="42"/>
  <c r="X149" i="42"/>
  <c r="X150" i="42"/>
  <c r="X148" i="42"/>
  <c r="X147" i="42"/>
  <c r="Y218" i="42"/>
  <c r="Y217" i="42"/>
  <c r="Y215" i="42"/>
  <c r="Y216" i="42"/>
  <c r="Z87" i="42"/>
  <c r="D17" i="43"/>
  <c r="F17" i="43" s="1"/>
  <c r="Y225" i="42"/>
  <c r="Y224" i="42"/>
  <c r="Y223" i="42"/>
  <c r="Y226" i="42"/>
  <c r="Y296" i="42"/>
  <c r="Y295" i="42"/>
  <c r="Y298" i="42"/>
  <c r="Y297" i="42"/>
  <c r="Y293" i="42"/>
  <c r="Y291" i="42"/>
  <c r="Y292" i="42"/>
  <c r="Y294" i="42"/>
  <c r="Y219" i="42"/>
  <c r="Y221" i="42"/>
  <c r="Y220" i="42"/>
  <c r="Y222" i="42"/>
  <c r="Y150" i="42"/>
  <c r="Y147" i="42"/>
  <c r="Y149" i="42"/>
  <c r="Y148" i="42"/>
  <c r="Z91" i="42"/>
  <c r="D18" i="43"/>
  <c r="F18" i="43" s="1"/>
  <c r="Y249" i="42"/>
  <c r="Y248" i="42"/>
  <c r="Y250" i="42"/>
  <c r="Y247" i="42"/>
  <c r="Q40" i="44"/>
  <c r="F40" i="45" s="1"/>
  <c r="G40" i="45" s="1"/>
  <c r="G179" i="42"/>
  <c r="Z99" i="42"/>
  <c r="D20" i="43"/>
  <c r="F20" i="43" s="1"/>
  <c r="Q9" i="44"/>
  <c r="F9" i="45" s="1"/>
  <c r="G55" i="42"/>
  <c r="Q35" i="44"/>
  <c r="F35" i="45" s="1"/>
  <c r="G35" i="45" s="1"/>
  <c r="G159" i="42"/>
  <c r="Q22" i="44"/>
  <c r="F22" i="45" s="1"/>
  <c r="G22" i="45" s="1"/>
  <c r="G107" i="42"/>
  <c r="X206" i="42"/>
  <c r="X203" i="42"/>
  <c r="X205" i="42"/>
  <c r="X204" i="42"/>
  <c r="Z63" i="42"/>
  <c r="D11" i="43"/>
  <c r="F11" i="43" s="1"/>
  <c r="Y102" i="42"/>
  <c r="Y101" i="42"/>
  <c r="Y99" i="42"/>
  <c r="Y100" i="42"/>
  <c r="Z67" i="42"/>
  <c r="D12" i="43"/>
  <c r="F12" i="43" s="1"/>
  <c r="X250" i="42"/>
  <c r="X249" i="42"/>
  <c r="X248" i="42"/>
  <c r="X247" i="42"/>
  <c r="X200" i="42"/>
  <c r="X199" i="42"/>
  <c r="X201" i="42"/>
  <c r="X202" i="42"/>
  <c r="X152" i="42"/>
  <c r="X151" i="42"/>
  <c r="X154" i="42"/>
  <c r="X153" i="42"/>
  <c r="X287" i="42"/>
  <c r="X290" i="42"/>
  <c r="X288" i="42"/>
  <c r="X289" i="42"/>
  <c r="X242" i="42"/>
  <c r="X240" i="42"/>
  <c r="X239" i="42"/>
  <c r="X241" i="42"/>
  <c r="X218" i="42"/>
  <c r="X216" i="42"/>
  <c r="X215" i="42"/>
  <c r="X217" i="42"/>
  <c r="X193" i="42"/>
  <c r="X194" i="42"/>
  <c r="X192" i="42"/>
  <c r="X191" i="42"/>
  <c r="X169" i="42"/>
  <c r="X170" i="42"/>
  <c r="X168" i="42"/>
  <c r="X167" i="42"/>
  <c r="X145" i="42"/>
  <c r="X146" i="42"/>
  <c r="X143" i="42"/>
  <c r="X144" i="42"/>
  <c r="Y260" i="42"/>
  <c r="Y261" i="42"/>
  <c r="Y262" i="42"/>
  <c r="Y259" i="42"/>
  <c r="Z131" i="42"/>
  <c r="D28" i="43"/>
  <c r="F28" i="43" s="1"/>
  <c r="Z107" i="42"/>
  <c r="D22" i="43"/>
  <c r="F22" i="43" s="1"/>
  <c r="Q11" i="44"/>
  <c r="F11" i="45" s="1"/>
  <c r="G63" i="42"/>
  <c r="Q34" i="44"/>
  <c r="F34" i="45" s="1"/>
  <c r="G34" i="45" s="1"/>
  <c r="G155" i="42"/>
  <c r="Z123" i="42"/>
  <c r="D26" i="43"/>
  <c r="F26" i="43" s="1"/>
  <c r="Q15" i="44"/>
  <c r="F15" i="45" s="1"/>
  <c r="G79" i="42"/>
  <c r="Q65" i="44"/>
  <c r="F65" i="45" s="1"/>
  <c r="G65" i="45" s="1"/>
  <c r="G279" i="42"/>
  <c r="Q29" i="44"/>
  <c r="F29" i="45" s="1"/>
  <c r="G29" i="45" s="1"/>
  <c r="G135" i="42"/>
  <c r="Z79" i="42"/>
  <c r="D15" i="43"/>
  <c r="F15" i="43" s="1"/>
  <c r="Y175" i="42"/>
  <c r="Y177" i="42"/>
  <c r="Y176" i="42"/>
  <c r="Y178" i="42"/>
  <c r="BG154" i="42"/>
  <c r="BE154" i="42"/>
  <c r="BA154" i="42"/>
  <c r="AZ154" i="42"/>
  <c r="AY154" i="42"/>
  <c r="AW154" i="42"/>
  <c r="AV154" i="42"/>
  <c r="AU154" i="42"/>
  <c r="AQ154" i="42"/>
  <c r="AX154" i="42" s="1"/>
  <c r="BA153" i="42"/>
  <c r="AZ153" i="42"/>
  <c r="AY153" i="42"/>
  <c r="AW153" i="42"/>
  <c r="AV153" i="42"/>
  <c r="AU153" i="42"/>
  <c r="AQ153" i="42"/>
  <c r="AX153" i="42" s="1"/>
  <c r="AB153" i="42"/>
  <c r="BG152" i="42"/>
  <c r="BE152" i="42"/>
  <c r="BA152" i="42"/>
  <c r="AZ152" i="42"/>
  <c r="AY152" i="42"/>
  <c r="AW152" i="42"/>
  <c r="AV152" i="42"/>
  <c r="AU152" i="42"/>
  <c r="AQ152" i="42"/>
  <c r="AX152" i="42" s="1"/>
  <c r="AB152" i="42"/>
  <c r="BE151" i="42"/>
  <c r="BA151" i="42"/>
  <c r="AZ151" i="42"/>
  <c r="AY151" i="42"/>
  <c r="AW151" i="42"/>
  <c r="AV151" i="42"/>
  <c r="AU151" i="42"/>
  <c r="AQ151" i="42"/>
  <c r="AX151" i="42" s="1"/>
  <c r="AB151" i="42"/>
  <c r="BA148" i="42"/>
  <c r="AZ148" i="42"/>
  <c r="AY148" i="42"/>
  <c r="AW148" i="42"/>
  <c r="AV148" i="42"/>
  <c r="AU148" i="42"/>
  <c r="AQ148" i="42"/>
  <c r="AX148" i="42" s="1"/>
  <c r="AB148" i="42"/>
  <c r="BA147" i="42"/>
  <c r="AZ147" i="42"/>
  <c r="AY147" i="42"/>
  <c r="AW147" i="42"/>
  <c r="AV147" i="42"/>
  <c r="AU147" i="42"/>
  <c r="AQ147" i="42"/>
  <c r="AX147" i="42" s="1"/>
  <c r="AB147" i="42"/>
  <c r="BA144" i="42"/>
  <c r="AZ144" i="42"/>
  <c r="AY144" i="42"/>
  <c r="AW144" i="42"/>
  <c r="AV144" i="42"/>
  <c r="AU144" i="42"/>
  <c r="AQ144" i="42"/>
  <c r="AX144" i="42" s="1"/>
  <c r="AB144" i="42"/>
  <c r="BA143" i="42"/>
  <c r="AZ143" i="42"/>
  <c r="AY143" i="42"/>
  <c r="AW143" i="42"/>
  <c r="AV143" i="42"/>
  <c r="AU143" i="42"/>
  <c r="AQ143" i="42"/>
  <c r="AX143" i="42" s="1"/>
  <c r="AB143" i="42"/>
  <c r="BA139" i="42"/>
  <c r="AZ139" i="42"/>
  <c r="AY139" i="42"/>
  <c r="AW139" i="42"/>
  <c r="AV139" i="42"/>
  <c r="AU139" i="42"/>
  <c r="AQ139" i="42"/>
  <c r="AX139" i="42" s="1"/>
  <c r="AB139" i="42"/>
  <c r="M9" i="45" l="1"/>
  <c r="E10" i="47" s="1"/>
  <c r="Y242" i="42"/>
  <c r="E55" i="43" s="1"/>
  <c r="G55" i="43" s="1"/>
  <c r="Y246" i="42"/>
  <c r="Y244" i="42"/>
  <c r="Y245" i="42"/>
  <c r="Y188" i="42"/>
  <c r="Y189" i="42"/>
  <c r="Y187" i="42"/>
  <c r="Y122" i="42"/>
  <c r="Y119" i="42"/>
  <c r="Y123" i="42"/>
  <c r="Y126" i="42"/>
  <c r="AA123" i="42" s="1"/>
  <c r="Y240" i="42"/>
  <c r="Y125" i="42"/>
  <c r="Y241" i="42"/>
  <c r="Y269" i="42"/>
  <c r="Y272" i="42"/>
  <c r="Y273" i="42"/>
  <c r="Y274" i="42"/>
  <c r="E63" i="43" s="1"/>
  <c r="G63" i="43" s="1"/>
  <c r="Y267" i="42"/>
  <c r="Y78" i="42"/>
  <c r="AA75" i="42" s="1"/>
  <c r="Y270" i="42"/>
  <c r="AA267" i="42" s="1"/>
  <c r="Y75" i="42"/>
  <c r="Y77" i="42"/>
  <c r="Y120" i="42"/>
  <c r="Y212" i="42"/>
  <c r="Y213" i="42"/>
  <c r="Y214" i="42"/>
  <c r="AA211" i="42" s="1"/>
  <c r="K11" i="45"/>
  <c r="C12" i="47" s="1"/>
  <c r="M11" i="45"/>
  <c r="E12" i="47" s="1"/>
  <c r="L10" i="45"/>
  <c r="D11" i="47" s="1"/>
  <c r="M10" i="45"/>
  <c r="E11" i="47" s="1"/>
  <c r="K12" i="45"/>
  <c r="C13" i="47" s="1"/>
  <c r="G11" i="45"/>
  <c r="O11" i="45"/>
  <c r="G12" i="47" s="1"/>
  <c r="Y90" i="42"/>
  <c r="Y88" i="42"/>
  <c r="Y89" i="42"/>
  <c r="Y87" i="42"/>
  <c r="AA175" i="42"/>
  <c r="E39" i="43"/>
  <c r="G39" i="43" s="1"/>
  <c r="Y138" i="42"/>
  <c r="Y135" i="42"/>
  <c r="Y136" i="42"/>
  <c r="Y137" i="42"/>
  <c r="N11" i="45"/>
  <c r="F12" i="47" s="1"/>
  <c r="G24" i="45"/>
  <c r="Z199" i="42"/>
  <c r="D45" i="43"/>
  <c r="F45" i="43" s="1"/>
  <c r="O13" i="45"/>
  <c r="G14" i="47" s="1"/>
  <c r="AA147" i="42"/>
  <c r="E32" i="43"/>
  <c r="G32" i="43" s="1"/>
  <c r="AA303" i="42"/>
  <c r="E71" i="43"/>
  <c r="G71" i="43" s="1"/>
  <c r="AA215" i="42"/>
  <c r="E49" i="43"/>
  <c r="G49" i="43" s="1"/>
  <c r="Z147" i="42"/>
  <c r="D32" i="43"/>
  <c r="F32" i="43" s="1"/>
  <c r="Z311" i="42"/>
  <c r="D73" i="43"/>
  <c r="F73" i="43" s="1"/>
  <c r="L9" i="45"/>
  <c r="D10" i="47" s="1"/>
  <c r="Z159" i="42"/>
  <c r="D35" i="43"/>
  <c r="F35" i="43" s="1"/>
  <c r="Z207" i="42"/>
  <c r="D47" i="43"/>
  <c r="F47" i="43" s="1"/>
  <c r="Z279" i="42"/>
  <c r="D65" i="43"/>
  <c r="F65" i="43" s="1"/>
  <c r="M12" i="45"/>
  <c r="E13" i="47" s="1"/>
  <c r="Y210" i="42"/>
  <c r="Y208" i="42"/>
  <c r="Y207" i="42"/>
  <c r="Y209" i="42"/>
  <c r="Z155" i="42"/>
  <c r="D34" i="43"/>
  <c r="F34" i="43" s="1"/>
  <c r="Y255" i="42"/>
  <c r="Y257" i="42"/>
  <c r="Y256" i="42"/>
  <c r="Y258" i="42"/>
  <c r="Y278" i="42"/>
  <c r="Y277" i="42"/>
  <c r="Y275" i="42"/>
  <c r="Y276" i="42"/>
  <c r="AA95" i="42"/>
  <c r="E19" i="43"/>
  <c r="G19" i="43" s="1"/>
  <c r="H19" i="43" s="1"/>
  <c r="Y287" i="42"/>
  <c r="Y290" i="42"/>
  <c r="Y289" i="42"/>
  <c r="Y288" i="42"/>
  <c r="O9" i="45"/>
  <c r="G10" i="47" s="1"/>
  <c r="G15" i="45"/>
  <c r="Z239" i="42"/>
  <c r="D55" i="43"/>
  <c r="F55" i="43" s="1"/>
  <c r="Z167" i="42"/>
  <c r="D37" i="43"/>
  <c r="F37" i="43" s="1"/>
  <c r="Z247" i="42"/>
  <c r="D57" i="43"/>
  <c r="F57" i="43" s="1"/>
  <c r="AA99" i="42"/>
  <c r="E20" i="43"/>
  <c r="G20" i="43" s="1"/>
  <c r="H20" i="43" s="1"/>
  <c r="Y162" i="42"/>
  <c r="Y159" i="42"/>
  <c r="Y161" i="42"/>
  <c r="Y160" i="42"/>
  <c r="Y181" i="42"/>
  <c r="Y180" i="42"/>
  <c r="Y179" i="42"/>
  <c r="Y182" i="42"/>
  <c r="AA219" i="42"/>
  <c r="E50" i="43"/>
  <c r="G50" i="43" s="1"/>
  <c r="AA307" i="42"/>
  <c r="E72" i="43"/>
  <c r="G72" i="43" s="1"/>
  <c r="O10" i="45"/>
  <c r="G11" i="47" s="1"/>
  <c r="Z267" i="42"/>
  <c r="D62" i="43"/>
  <c r="F62" i="43" s="1"/>
  <c r="Y139" i="42"/>
  <c r="Y141" i="42"/>
  <c r="Y140" i="42"/>
  <c r="Y142" i="42"/>
  <c r="Y186" i="42"/>
  <c r="Y183" i="42"/>
  <c r="Y185" i="42"/>
  <c r="Y184" i="42"/>
  <c r="Y115" i="42"/>
  <c r="Y117" i="42"/>
  <c r="Y116" i="42"/>
  <c r="Y118" i="42"/>
  <c r="G9" i="45"/>
  <c r="Y231" i="42"/>
  <c r="Y233" i="42"/>
  <c r="Y232" i="42"/>
  <c r="Y234" i="42"/>
  <c r="Y266" i="42"/>
  <c r="Y263" i="42"/>
  <c r="Y265" i="42"/>
  <c r="Y264" i="42"/>
  <c r="AA235" i="42"/>
  <c r="E54" i="43"/>
  <c r="G54" i="43" s="1"/>
  <c r="M13" i="45"/>
  <c r="E14" i="47" s="1"/>
  <c r="L12" i="45"/>
  <c r="D13" i="47" s="1"/>
  <c r="Z187" i="42"/>
  <c r="D42" i="43"/>
  <c r="F42" i="43" s="1"/>
  <c r="Y157" i="42"/>
  <c r="Y156" i="42"/>
  <c r="Y155" i="42"/>
  <c r="Y158" i="42"/>
  <c r="N10" i="45"/>
  <c r="F11" i="47" s="1"/>
  <c r="Z195" i="42"/>
  <c r="D44" i="43"/>
  <c r="F44" i="43" s="1"/>
  <c r="Z295" i="42"/>
  <c r="D69" i="43"/>
  <c r="F69" i="43" s="1"/>
  <c r="Z135" i="42"/>
  <c r="D29" i="43"/>
  <c r="F29" i="43" s="1"/>
  <c r="AA259" i="42"/>
  <c r="E60" i="43"/>
  <c r="G60" i="43" s="1"/>
  <c r="N12" i="45"/>
  <c r="F13" i="47" s="1"/>
  <c r="Z143" i="42"/>
  <c r="D31" i="43"/>
  <c r="F31" i="43" s="1"/>
  <c r="Z151" i="42"/>
  <c r="D33" i="43"/>
  <c r="F33" i="43" s="1"/>
  <c r="Y57" i="42"/>
  <c r="Y55" i="42"/>
  <c r="Y56" i="42"/>
  <c r="Y58" i="42"/>
  <c r="AA223" i="42"/>
  <c r="E51" i="43"/>
  <c r="G51" i="43" s="1"/>
  <c r="K13" i="45"/>
  <c r="C14" i="47" s="1"/>
  <c r="Z307" i="42"/>
  <c r="D72" i="43"/>
  <c r="F72" i="43" s="1"/>
  <c r="Y230" i="42"/>
  <c r="Y229" i="42"/>
  <c r="Y227" i="42"/>
  <c r="Y228" i="42"/>
  <c r="L13" i="45"/>
  <c r="D14" i="47" s="1"/>
  <c r="Y206" i="42"/>
  <c r="Y205" i="42"/>
  <c r="Y203" i="42"/>
  <c r="Y204" i="42"/>
  <c r="AA151" i="42"/>
  <c r="E33" i="43"/>
  <c r="G33" i="43" s="1"/>
  <c r="Y127" i="42"/>
  <c r="Y129" i="42"/>
  <c r="Y128" i="42"/>
  <c r="Y130" i="42"/>
  <c r="Y69" i="42"/>
  <c r="Y68" i="42"/>
  <c r="Y67" i="42"/>
  <c r="Y70" i="42"/>
  <c r="Y114" i="42"/>
  <c r="Y111" i="42"/>
  <c r="Y112" i="42"/>
  <c r="Y113" i="42"/>
  <c r="AA283" i="42"/>
  <c r="E66" i="43"/>
  <c r="G66" i="43" s="1"/>
  <c r="Z223" i="42"/>
  <c r="D51" i="43"/>
  <c r="F51" i="43" s="1"/>
  <c r="AA71" i="42"/>
  <c r="E13" i="43"/>
  <c r="G13" i="43" s="1"/>
  <c r="H13" i="43" s="1"/>
  <c r="Z163" i="42"/>
  <c r="D36" i="43"/>
  <c r="F36" i="43" s="1"/>
  <c r="AA299" i="42"/>
  <c r="E70" i="43"/>
  <c r="G70" i="43" s="1"/>
  <c r="Y91" i="42"/>
  <c r="Y93" i="42"/>
  <c r="Y92" i="42"/>
  <c r="Y94" i="42"/>
  <c r="Y103" i="42"/>
  <c r="Y105" i="42"/>
  <c r="Y104" i="42"/>
  <c r="Y106" i="42"/>
  <c r="Z283" i="42"/>
  <c r="D66" i="43"/>
  <c r="F66" i="43" s="1"/>
  <c r="Y79" i="42"/>
  <c r="Y81" i="42"/>
  <c r="Y82" i="42"/>
  <c r="Y80" i="42"/>
  <c r="Y66" i="42"/>
  <c r="Y64" i="42"/>
  <c r="Y63" i="42"/>
  <c r="Y65" i="42"/>
  <c r="AA187" i="42"/>
  <c r="E42" i="43"/>
  <c r="G42" i="43" s="1"/>
  <c r="Z215" i="42"/>
  <c r="D49" i="43"/>
  <c r="F49" i="43" s="1"/>
  <c r="Z203" i="42"/>
  <c r="D46" i="43"/>
  <c r="F46" i="43" s="1"/>
  <c r="AA247" i="42"/>
  <c r="E57" i="43"/>
  <c r="G57" i="43" s="1"/>
  <c r="Z171" i="42"/>
  <c r="D38" i="43"/>
  <c r="F38" i="43" s="1"/>
  <c r="O12" i="45"/>
  <c r="G13" i="47" s="1"/>
  <c r="AA239" i="42"/>
  <c r="Z183" i="42"/>
  <c r="D41" i="43"/>
  <c r="F41" i="43" s="1"/>
  <c r="Y61" i="42"/>
  <c r="Y59" i="42"/>
  <c r="Y62" i="42"/>
  <c r="Y60" i="42"/>
  <c r="Z275" i="42"/>
  <c r="D64" i="43"/>
  <c r="F64" i="43" s="1"/>
  <c r="Y133" i="42"/>
  <c r="Y132" i="42"/>
  <c r="Y134" i="42"/>
  <c r="Y131" i="42"/>
  <c r="AA119" i="42"/>
  <c r="E25" i="43"/>
  <c r="G25" i="43" s="1"/>
  <c r="H25" i="43" s="1"/>
  <c r="AA199" i="42"/>
  <c r="E45" i="43"/>
  <c r="G45" i="43" s="1"/>
  <c r="Y193" i="42"/>
  <c r="Y192" i="42"/>
  <c r="Y191" i="42"/>
  <c r="Y194" i="42"/>
  <c r="L11" i="45"/>
  <c r="D12" i="47" s="1"/>
  <c r="Z259" i="42"/>
  <c r="D60" i="43"/>
  <c r="F60" i="43" s="1"/>
  <c r="AA171" i="42"/>
  <c r="E38" i="43"/>
  <c r="G38" i="43" s="1"/>
  <c r="Z227" i="42"/>
  <c r="D52" i="43"/>
  <c r="F52" i="43" s="1"/>
  <c r="Y279" i="42"/>
  <c r="Y281" i="42"/>
  <c r="Y280" i="42"/>
  <c r="Y282" i="42"/>
  <c r="Z243" i="42"/>
  <c r="D56" i="43"/>
  <c r="F56" i="43" s="1"/>
  <c r="Z271" i="42"/>
  <c r="D63" i="43"/>
  <c r="F63" i="43" s="1"/>
  <c r="Z179" i="42"/>
  <c r="D40" i="43"/>
  <c r="F40" i="43" s="1"/>
  <c r="Z255" i="42"/>
  <c r="D59" i="43"/>
  <c r="F59" i="43" s="1"/>
  <c r="Z175" i="42"/>
  <c r="D39" i="43"/>
  <c r="F39" i="43" s="1"/>
  <c r="Z191" i="42"/>
  <c r="D43" i="43"/>
  <c r="F43" i="43" s="1"/>
  <c r="Z287" i="42"/>
  <c r="D67" i="43"/>
  <c r="F67" i="43" s="1"/>
  <c r="K9" i="45"/>
  <c r="C10" i="47" s="1"/>
  <c r="Y109" i="42"/>
  <c r="Y108" i="42"/>
  <c r="Y107" i="42"/>
  <c r="Y110" i="42"/>
  <c r="AA291" i="42"/>
  <c r="E68" i="43"/>
  <c r="G68" i="43" s="1"/>
  <c r="AA311" i="42"/>
  <c r="E73" i="43"/>
  <c r="G73" i="43" s="1"/>
  <c r="AA295" i="42"/>
  <c r="E69" i="43"/>
  <c r="G69" i="43" s="1"/>
  <c r="Z219" i="42"/>
  <c r="D50" i="43"/>
  <c r="F50" i="43" s="1"/>
  <c r="Z291" i="42"/>
  <c r="D68" i="43"/>
  <c r="F68" i="43" s="1"/>
  <c r="Z303" i="42"/>
  <c r="D71" i="43"/>
  <c r="F71" i="43" s="1"/>
  <c r="Z299" i="42"/>
  <c r="D70" i="43"/>
  <c r="F70" i="43" s="1"/>
  <c r="AA243" i="42"/>
  <c r="E56" i="43"/>
  <c r="G56" i="43" s="1"/>
  <c r="Y85" i="42"/>
  <c r="Y83" i="42"/>
  <c r="Y86" i="42"/>
  <c r="Y84" i="42"/>
  <c r="Y145" i="42"/>
  <c r="Y144" i="42"/>
  <c r="Y146" i="42"/>
  <c r="Y143" i="42"/>
  <c r="Z251" i="42"/>
  <c r="D58" i="43"/>
  <c r="F58" i="43" s="1"/>
  <c r="Y254" i="42"/>
  <c r="Y253" i="42"/>
  <c r="Y251" i="42"/>
  <c r="Y252" i="42"/>
  <c r="Y169" i="42"/>
  <c r="Y168" i="42"/>
  <c r="Y167" i="42"/>
  <c r="Y170" i="42"/>
  <c r="Y163" i="42"/>
  <c r="Y165" i="42"/>
  <c r="Y164" i="42"/>
  <c r="Y166" i="42"/>
  <c r="N9" i="45"/>
  <c r="F10" i="47" s="1"/>
  <c r="Z231" i="42"/>
  <c r="D53" i="43"/>
  <c r="F53" i="43" s="1"/>
  <c r="AA195" i="42"/>
  <c r="E44" i="43"/>
  <c r="G44" i="43" s="1"/>
  <c r="K10" i="45"/>
  <c r="C11" i="47" s="1"/>
  <c r="Z139" i="42"/>
  <c r="D30" i="43"/>
  <c r="F30" i="43" s="1"/>
  <c r="Z211" i="42"/>
  <c r="D48" i="43"/>
  <c r="F48" i="43" s="1"/>
  <c r="Z235" i="42"/>
  <c r="D54" i="43"/>
  <c r="F54" i="43" s="1"/>
  <c r="Z263" i="42"/>
  <c r="D61" i="43"/>
  <c r="F61" i="43" s="1"/>
  <c r="N13" i="45"/>
  <c r="F14" i="47" s="1"/>
  <c r="BB139" i="42"/>
  <c r="BB147" i="42"/>
  <c r="BB148" i="42"/>
  <c r="BB153" i="42"/>
  <c r="BB154" i="42"/>
  <c r="BB143" i="42"/>
  <c r="BB144" i="42"/>
  <c r="BB151" i="42"/>
  <c r="BB152" i="42"/>
  <c r="M16" i="41"/>
  <c r="H32" i="43" l="1"/>
  <c r="E14" i="43"/>
  <c r="G14" i="43" s="1"/>
  <c r="H14" i="43" s="1"/>
  <c r="H51" i="43"/>
  <c r="E26" i="43"/>
  <c r="G26" i="43" s="1"/>
  <c r="H26" i="43" s="1"/>
  <c r="H60" i="43"/>
  <c r="E62" i="43"/>
  <c r="G62" i="43" s="1"/>
  <c r="H62" i="43" s="1"/>
  <c r="AA271" i="42"/>
  <c r="H49" i="43"/>
  <c r="H54" i="43"/>
  <c r="H70" i="43"/>
  <c r="E48" i="43"/>
  <c r="G48" i="43" s="1"/>
  <c r="H48" i="43" s="1"/>
  <c r="H50" i="43"/>
  <c r="H56" i="43"/>
  <c r="H71" i="43"/>
  <c r="H55" i="43"/>
  <c r="H69" i="43"/>
  <c r="H39" i="43"/>
  <c r="H63" i="43"/>
  <c r="H45" i="43"/>
  <c r="AA251" i="42"/>
  <c r="E58" i="43"/>
  <c r="G58" i="43" s="1"/>
  <c r="H58" i="43" s="1"/>
  <c r="AA107" i="42"/>
  <c r="E22" i="43"/>
  <c r="G22" i="43" s="1"/>
  <c r="H22" i="43" s="1"/>
  <c r="AA131" i="42"/>
  <c r="E28" i="43"/>
  <c r="G28" i="43" s="1"/>
  <c r="H28" i="43" s="1"/>
  <c r="AA203" i="42"/>
  <c r="E46" i="43"/>
  <c r="G46" i="43" s="1"/>
  <c r="H46" i="43" s="1"/>
  <c r="H42" i="43"/>
  <c r="AA231" i="42"/>
  <c r="E53" i="43"/>
  <c r="G53" i="43" s="1"/>
  <c r="H53" i="43" s="1"/>
  <c r="AA115" i="42"/>
  <c r="E24" i="43"/>
  <c r="G24" i="43" s="1"/>
  <c r="H24" i="43" s="1"/>
  <c r="AA287" i="42"/>
  <c r="E67" i="43"/>
  <c r="G67" i="43" s="1"/>
  <c r="H67" i="43" s="1"/>
  <c r="AA163" i="42"/>
  <c r="E36" i="43"/>
  <c r="G36" i="43" s="1"/>
  <c r="H36" i="43" s="1"/>
  <c r="H68" i="43"/>
  <c r="AA59" i="42"/>
  <c r="E10" i="43"/>
  <c r="G10" i="43" s="1"/>
  <c r="H10" i="43" s="1"/>
  <c r="H38" i="43"/>
  <c r="AA227" i="42"/>
  <c r="E52" i="43"/>
  <c r="G52" i="43" s="1"/>
  <c r="H52" i="43" s="1"/>
  <c r="AA55" i="42"/>
  <c r="E9" i="43"/>
  <c r="G9" i="43" s="1"/>
  <c r="H73" i="43"/>
  <c r="AA83" i="42"/>
  <c r="E16" i="43"/>
  <c r="G16" i="43" s="1"/>
  <c r="H16" i="43" s="1"/>
  <c r="AA191" i="42"/>
  <c r="E43" i="43"/>
  <c r="G43" i="43" s="1"/>
  <c r="H43" i="43" s="1"/>
  <c r="AA111" i="42"/>
  <c r="E23" i="43"/>
  <c r="G23" i="43" s="1"/>
  <c r="H23" i="43" s="1"/>
  <c r="AA63" i="42"/>
  <c r="E11" i="43"/>
  <c r="G11" i="43" s="1"/>
  <c r="H11" i="43" s="1"/>
  <c r="H66" i="43"/>
  <c r="AA91" i="42"/>
  <c r="E18" i="43"/>
  <c r="G18" i="43" s="1"/>
  <c r="H18" i="43" s="1"/>
  <c r="AA127" i="42"/>
  <c r="E27" i="43"/>
  <c r="G27" i="43" s="1"/>
  <c r="H27" i="43" s="1"/>
  <c r="AA155" i="42"/>
  <c r="E34" i="43"/>
  <c r="G34" i="43" s="1"/>
  <c r="H34" i="43" s="1"/>
  <c r="AA183" i="42"/>
  <c r="E41" i="43"/>
  <c r="G41" i="43" s="1"/>
  <c r="H41" i="43" s="1"/>
  <c r="H57" i="43"/>
  <c r="AA207" i="42"/>
  <c r="E47" i="43"/>
  <c r="G47" i="43" s="1"/>
  <c r="H47" i="43" s="1"/>
  <c r="AA275" i="42"/>
  <c r="E64" i="43"/>
  <c r="G64" i="43" s="1"/>
  <c r="H64" i="43" s="1"/>
  <c r="AA135" i="42"/>
  <c r="E29" i="43"/>
  <c r="G29" i="43" s="1"/>
  <c r="H29" i="43" s="1"/>
  <c r="AA87" i="42"/>
  <c r="E17" i="43"/>
  <c r="G17" i="43" s="1"/>
  <c r="H17" i="43" s="1"/>
  <c r="AA139" i="42"/>
  <c r="E30" i="43"/>
  <c r="G30" i="43" s="1"/>
  <c r="H30" i="43" s="1"/>
  <c r="AA79" i="42"/>
  <c r="E15" i="43"/>
  <c r="G15" i="43" s="1"/>
  <c r="AA103" i="42"/>
  <c r="E21" i="43"/>
  <c r="G21" i="43" s="1"/>
  <c r="H21" i="43" s="1"/>
  <c r="AA263" i="42"/>
  <c r="E61" i="43"/>
  <c r="G61" i="43" s="1"/>
  <c r="H61" i="43" s="1"/>
  <c r="AA179" i="42"/>
  <c r="E40" i="43"/>
  <c r="G40" i="43" s="1"/>
  <c r="H40" i="43" s="1"/>
  <c r="AA255" i="42"/>
  <c r="E59" i="43"/>
  <c r="G59" i="43" s="1"/>
  <c r="H59" i="43" s="1"/>
  <c r="AA143" i="42"/>
  <c r="E31" i="43"/>
  <c r="G31" i="43" s="1"/>
  <c r="H31" i="43" s="1"/>
  <c r="AA279" i="42"/>
  <c r="E65" i="43"/>
  <c r="G65" i="43" s="1"/>
  <c r="H65" i="43" s="1"/>
  <c r="AA67" i="42"/>
  <c r="E12" i="43"/>
  <c r="G12" i="43" s="1"/>
  <c r="H12" i="43" s="1"/>
  <c r="AA167" i="42"/>
  <c r="E37" i="43"/>
  <c r="G37" i="43" s="1"/>
  <c r="H37" i="43" s="1"/>
  <c r="H33" i="43"/>
  <c r="H44" i="43"/>
  <c r="H72" i="43"/>
  <c r="AA159" i="42"/>
  <c r="E35" i="43"/>
  <c r="G35" i="43" s="1"/>
  <c r="H35" i="43" s="1"/>
  <c r="BG151" i="42"/>
  <c r="BG139" i="42"/>
  <c r="BH139" i="42" s="1"/>
  <c r="BE139" i="42"/>
  <c r="BF139" i="42" s="1"/>
  <c r="H15" i="43" l="1"/>
  <c r="N9" i="43"/>
  <c r="M10" i="47" s="1"/>
  <c r="N10" i="43"/>
  <c r="M11" i="47" s="1"/>
  <c r="O13" i="43"/>
  <c r="N14" i="47" s="1"/>
  <c r="P10" i="43"/>
  <c r="O11" i="47" s="1"/>
  <c r="N13" i="43"/>
  <c r="M14" i="47" s="1"/>
  <c r="P12" i="43"/>
  <c r="O13" i="47" s="1"/>
  <c r="O11" i="43"/>
  <c r="N12" i="47" s="1"/>
  <c r="M11" i="43"/>
  <c r="L12" i="47" s="1"/>
  <c r="O9" i="43"/>
  <c r="N10" i="47" s="1"/>
  <c r="L11" i="43"/>
  <c r="K12" i="47" s="1"/>
  <c r="P13" i="43"/>
  <c r="O14" i="47" s="1"/>
  <c r="M12" i="43"/>
  <c r="L13" i="47" s="1"/>
  <c r="O10" i="43"/>
  <c r="N11" i="47" s="1"/>
  <c r="L13" i="43"/>
  <c r="K14" i="47" s="1"/>
  <c r="M10" i="43"/>
  <c r="L11" i="47" s="1"/>
  <c r="L10" i="43"/>
  <c r="K11" i="47" s="1"/>
  <c r="P11" i="43"/>
  <c r="O12" i="47" s="1"/>
  <c r="P9" i="43"/>
  <c r="O10" i="47" s="1"/>
  <c r="M13" i="43"/>
  <c r="L14" i="47" s="1"/>
  <c r="O12" i="43"/>
  <c r="N13" i="47" s="1"/>
  <c r="M9" i="43"/>
  <c r="L10" i="47" s="1"/>
  <c r="N12" i="43"/>
  <c r="M13" i="47" s="1"/>
  <c r="H9" i="43"/>
  <c r="L12" i="43"/>
  <c r="K13" i="47" s="1"/>
  <c r="N11" i="43"/>
  <c r="M12" i="47" s="1"/>
  <c r="L9" i="43"/>
  <c r="K10" i="47" s="1"/>
  <c r="BE144" i="42"/>
  <c r="BG143" i="42"/>
  <c r="BE143" i="42"/>
  <c r="BF143" i="42" s="1"/>
  <c r="BG144" i="42"/>
  <c r="BE153" i="42"/>
  <c r="BF151" i="42" s="1"/>
  <c r="BE148" i="42"/>
  <c r="BG147" i="42"/>
  <c r="BE147" i="42"/>
  <c r="BF147" i="42" s="1"/>
  <c r="BG148" i="42"/>
  <c r="BG153" i="42"/>
  <c r="BH151" i="42"/>
  <c r="BH147" i="42" l="1"/>
  <c r="BH143" i="42"/>
  <c r="G5" i="17" l="1"/>
  <c r="F5" i="17"/>
  <c r="E5" i="17"/>
  <c r="D5" i="17"/>
  <c r="C5" i="17"/>
  <c r="G6" i="17"/>
  <c r="F6" i="17"/>
  <c r="E6" i="17"/>
  <c r="D6" i="17"/>
  <c r="C6" i="17"/>
  <c r="G7" i="17"/>
  <c r="F7" i="17"/>
  <c r="E7" i="17"/>
  <c r="D7" i="17"/>
  <c r="C7" i="17"/>
  <c r="G8" i="17"/>
  <c r="F8" i="17"/>
  <c r="E8" i="17"/>
  <c r="D8" i="17"/>
  <c r="C8" i="17"/>
  <c r="C9" i="17"/>
  <c r="D9" i="17"/>
  <c r="E9" i="17"/>
  <c r="F9" i="17"/>
  <c r="G9" i="17"/>
</calcChain>
</file>

<file path=xl/comments1.xml><?xml version="1.0" encoding="utf-8"?>
<comments xmlns="http://schemas.openxmlformats.org/spreadsheetml/2006/main">
  <authors>
    <author>DAVID</author>
    <author>Maggal Andrea Garcia Lopez</author>
  </authors>
  <commentList>
    <comment ref="O54" authorId="0" shapeId="0">
      <text>
        <r>
          <rPr>
            <b/>
            <sz val="9"/>
            <color indexed="81"/>
            <rFont val="Tahoma"/>
            <family val="2"/>
          </rPr>
          <t>DAVID:</t>
        </r>
        <r>
          <rPr>
            <sz val="9"/>
            <color indexed="81"/>
            <rFont val="Tahoma"/>
            <family val="2"/>
          </rPr>
          <t xml:space="preserve">
¿EL RIESGO PODRÍA MATERIALIZARSE EN LAS DIRECCIONES TERRITORIALES? </t>
        </r>
      </text>
    </comment>
    <comment ref="L66" authorId="1" shapeId="0">
      <text>
        <r>
          <rPr>
            <b/>
            <sz val="9"/>
            <color indexed="81"/>
            <rFont val="Tahoma"/>
            <family val="2"/>
          </rPr>
          <t>Maggal Andrea Garcia Lopez:</t>
        </r>
        <r>
          <rPr>
            <sz val="9"/>
            <color indexed="81"/>
            <rFont val="Tahoma"/>
            <family val="2"/>
          </rPr>
          <t xml:space="preserve">
Este riesgo no estaba incluído para la vigencia 2022, pero si se hizo seguimiento en la vigencia 2021</t>
        </r>
      </text>
    </comment>
    <comment ref="L117" authorId="1" shapeId="0">
      <text>
        <r>
          <rPr>
            <b/>
            <sz val="9"/>
            <color indexed="81"/>
            <rFont val="Tahoma"/>
            <family val="2"/>
          </rPr>
          <t>Maggal Andrea Garcia Lopez:</t>
        </r>
        <r>
          <rPr>
            <sz val="9"/>
            <color indexed="81"/>
            <rFont val="Tahoma"/>
            <family val="2"/>
          </rPr>
          <t xml:space="preserve">
Este riesgo no estaba incluído para la vigencia 2022, pero si se hizo seguimiento en la vigencia 2021</t>
        </r>
      </text>
    </comment>
  </commentList>
</comments>
</file>

<file path=xl/comments2.xml><?xml version="1.0" encoding="utf-8"?>
<comments xmlns="http://schemas.openxmlformats.org/spreadsheetml/2006/main">
  <authors>
    <author>Grupo GC Consultores</author>
  </authors>
  <commentList>
    <comment ref="F17" authorId="0" shapeId="0">
      <text>
        <r>
          <rPr>
            <sz val="9"/>
            <color indexed="81"/>
            <rFont val="Tahoma"/>
            <family val="2"/>
          </rPr>
          <t xml:space="preserve">Canal presencial
a nivel nacional
</t>
        </r>
      </text>
    </comment>
    <comment ref="F64" authorId="0" shapeId="0">
      <text>
        <r>
          <rPr>
            <sz val="9"/>
            <color indexed="81"/>
            <rFont val="Tahoma"/>
            <family val="2"/>
          </rPr>
          <t xml:space="preserve">
</t>
        </r>
      </text>
    </comment>
  </commentList>
</comments>
</file>

<file path=xl/comments3.xml><?xml version="1.0" encoding="utf-8"?>
<comments xmlns="http://schemas.openxmlformats.org/spreadsheetml/2006/main">
  <authors>
    <author>DAVID</author>
  </authors>
  <commentList>
    <comment ref="L54" authorId="0" shapeId="0">
      <text>
        <r>
          <rPr>
            <b/>
            <sz val="9"/>
            <color indexed="81"/>
            <rFont val="Tahoma"/>
            <family val="2"/>
          </rPr>
          <t>DAVID:</t>
        </r>
        <r>
          <rPr>
            <sz val="9"/>
            <color indexed="81"/>
            <rFont val="Tahoma"/>
            <family val="2"/>
          </rPr>
          <t xml:space="preserve">
¿ESTE CONTROL APLICA EN TERRITORIALES?</t>
        </r>
      </text>
    </comment>
    <comment ref="AL143" authorId="0" shapeId="0">
      <text>
        <r>
          <rPr>
            <b/>
            <sz val="9"/>
            <color indexed="81"/>
            <rFont val="Tahoma"/>
            <family val="2"/>
          </rPr>
          <t>DAVID:</t>
        </r>
        <r>
          <rPr>
            <sz val="9"/>
            <color indexed="81"/>
            <rFont val="Tahoma"/>
            <family val="2"/>
          </rPr>
          <t xml:space="preserve">
Bimensual</t>
        </r>
      </text>
    </comment>
    <comment ref="AL151" authorId="0" shapeId="0">
      <text>
        <r>
          <rPr>
            <b/>
            <sz val="9"/>
            <color rgb="FF000000"/>
            <rFont val="Tahoma"/>
            <family val="2"/>
          </rPr>
          <t>DAVID:</t>
        </r>
        <r>
          <rPr>
            <sz val="9"/>
            <color rgb="FF000000"/>
            <rFont val="Tahoma"/>
            <family val="2"/>
          </rPr>
          <t xml:space="preserve">
</t>
        </r>
        <r>
          <rPr>
            <sz val="9"/>
            <color rgb="FF000000"/>
            <rFont val="Tahoma"/>
            <family val="2"/>
          </rPr>
          <t>Bimensual</t>
        </r>
      </text>
    </comment>
  </commentList>
</comments>
</file>

<file path=xl/sharedStrings.xml><?xml version="1.0" encoding="utf-8"?>
<sst xmlns="http://schemas.openxmlformats.org/spreadsheetml/2006/main" count="4991" uniqueCount="1120">
  <si>
    <t>RIESGO</t>
  </si>
  <si>
    <t>PROBABILIDAD</t>
  </si>
  <si>
    <t>IMPACTO</t>
  </si>
  <si>
    <t>PROCESO</t>
  </si>
  <si>
    <t>No</t>
  </si>
  <si>
    <t>OBJETIVO</t>
  </si>
  <si>
    <t>SI</t>
  </si>
  <si>
    <t>Número</t>
  </si>
  <si>
    <t>Direccionamiento Estratégico y Planeación</t>
  </si>
  <si>
    <t>Porcentaje</t>
  </si>
  <si>
    <t>TIPO DE RIESGO</t>
  </si>
  <si>
    <t>¿El control esta documentado?</t>
  </si>
  <si>
    <t>Tipo de control</t>
  </si>
  <si>
    <t>¿El control se esta aplicando?</t>
  </si>
  <si>
    <t>¿El control es efectivo para minimizar el riesgo?</t>
  </si>
  <si>
    <t>Frecuencia del Control</t>
  </si>
  <si>
    <t>Preventivo</t>
  </si>
  <si>
    <t>Detectivo</t>
  </si>
  <si>
    <t>Correctivo</t>
  </si>
  <si>
    <t>NO</t>
  </si>
  <si>
    <t>Diariamente</t>
  </si>
  <si>
    <t>Semanalmente</t>
  </si>
  <si>
    <t>Quincenalmente</t>
  </si>
  <si>
    <t>Mensualmente</t>
  </si>
  <si>
    <t>Anualmente</t>
  </si>
  <si>
    <t>Continuo</t>
  </si>
  <si>
    <t>A solicitud</t>
  </si>
  <si>
    <t>Semestralmente</t>
  </si>
  <si>
    <t>De Cumplimiento</t>
  </si>
  <si>
    <t>De Imagen o Reputacional</t>
  </si>
  <si>
    <t>De Corrupción</t>
  </si>
  <si>
    <t>De Seguridad Digital</t>
  </si>
  <si>
    <t>Ambiental</t>
  </si>
  <si>
    <t>Gerencial</t>
  </si>
  <si>
    <t>Operativo</t>
  </si>
  <si>
    <t>Financiero</t>
  </si>
  <si>
    <t>Tecnológico</t>
  </si>
  <si>
    <t>Estratégico</t>
  </si>
  <si>
    <t>Gestión Geodésica</t>
  </si>
  <si>
    <t>Gestión Cartográfica</t>
  </si>
  <si>
    <t>Gestión Agrológica</t>
  </si>
  <si>
    <t>Gestión Geográfica</t>
  </si>
  <si>
    <t>Gestión Catastral</t>
  </si>
  <si>
    <t>Regulación</t>
  </si>
  <si>
    <t>Gestión de Tecnologías de la Información</t>
  </si>
  <si>
    <t>Gestión de Comunicaciones y Mercadeo</t>
  </si>
  <si>
    <t>Servicio al Ciudadano y Participación</t>
  </si>
  <si>
    <t>Gestión del Conocimiento, Investigación e Innovación</t>
  </si>
  <si>
    <t>Gestión del Talento Humano</t>
  </si>
  <si>
    <t>Gestión Financiera</t>
  </si>
  <si>
    <t>Gestión Documental</t>
  </si>
  <si>
    <t>Gestión Contractual</t>
  </si>
  <si>
    <t>Gestión Jurídica</t>
  </si>
  <si>
    <t>Gestión Informática de Soporte</t>
  </si>
  <si>
    <t>Control Disciplinario</t>
  </si>
  <si>
    <t>Seguimiento  y Evaluación Institucional</t>
  </si>
  <si>
    <t>Gestión de Servicios Administrativos</t>
  </si>
  <si>
    <t>Trimestralmente</t>
  </si>
  <si>
    <t>Contexto Estratégico  FACTOR EXTERNO</t>
  </si>
  <si>
    <t>Políticos</t>
  </si>
  <si>
    <t>Económicos y financieros</t>
  </si>
  <si>
    <t>Sociales y culturales</t>
  </si>
  <si>
    <t>Tecnológicos</t>
  </si>
  <si>
    <t>Ambientales</t>
  </si>
  <si>
    <t>Legales y reglamentarios</t>
  </si>
  <si>
    <t>Contexto Estratégico  FACTOR INTERNO</t>
  </si>
  <si>
    <t>Procedimientos asociados</t>
  </si>
  <si>
    <t>Responsables del proceso</t>
  </si>
  <si>
    <t>Activos de seguridad digital</t>
  </si>
  <si>
    <t>Contexto Estratégico FACTOR DEL PROCESO</t>
  </si>
  <si>
    <t>Financieros</t>
  </si>
  <si>
    <t>Personal</t>
  </si>
  <si>
    <t>Procesos</t>
  </si>
  <si>
    <t>Tecnología</t>
  </si>
  <si>
    <t>Comunicación Interna</t>
  </si>
  <si>
    <t>Diseño del proceso</t>
  </si>
  <si>
    <t>Interacciones con otros procesos</t>
  </si>
  <si>
    <t>Transversalidad</t>
  </si>
  <si>
    <t>Comunicación entre los procesos</t>
  </si>
  <si>
    <t>MATERIALIZACIÓN DE LAS TERRITORIALES</t>
  </si>
  <si>
    <t>2. Periodicidad</t>
  </si>
  <si>
    <t>3. Propósito</t>
  </si>
  <si>
    <t>4. Realización del control</t>
  </si>
  <si>
    <t>5. Observaciones y desviaciones</t>
  </si>
  <si>
    <t>6. Evidencia</t>
  </si>
  <si>
    <t>1. Responsable Asignado</t>
  </si>
  <si>
    <t>1.1 Responsable Adecuado</t>
  </si>
  <si>
    <t>Asignado</t>
  </si>
  <si>
    <t>No asignado</t>
  </si>
  <si>
    <t>Adecuado</t>
  </si>
  <si>
    <t>Inadecuado</t>
  </si>
  <si>
    <t>Oportuna</t>
  </si>
  <si>
    <t>Inoportuna</t>
  </si>
  <si>
    <t>No es un control</t>
  </si>
  <si>
    <t>Confiable</t>
  </si>
  <si>
    <t>No confiable</t>
  </si>
  <si>
    <t>Se investigan y resuelven oportunamente</t>
  </si>
  <si>
    <t>No se investigan y resuelven oportunamente.</t>
  </si>
  <si>
    <t>Completa</t>
  </si>
  <si>
    <t>Prevenir</t>
  </si>
  <si>
    <t>Detectar</t>
  </si>
  <si>
    <t>Incompleta</t>
  </si>
  <si>
    <t>No existe</t>
  </si>
  <si>
    <t>Manual</t>
  </si>
  <si>
    <t>Automático</t>
  </si>
  <si>
    <t>CL1</t>
  </si>
  <si>
    <t>CL11</t>
  </si>
  <si>
    <t>CL2</t>
  </si>
  <si>
    <t>CL3</t>
  </si>
  <si>
    <t>CL4</t>
  </si>
  <si>
    <t>CL5</t>
  </si>
  <si>
    <t>CL6</t>
  </si>
  <si>
    <t>Moderado</t>
  </si>
  <si>
    <t>Puntaje
TOTAL</t>
  </si>
  <si>
    <t>CDI</t>
  </si>
  <si>
    <t>DEP</t>
  </si>
  <si>
    <t>GAG</t>
  </si>
  <si>
    <t>GCA</t>
  </si>
  <si>
    <t>GCT</t>
  </si>
  <si>
    <t>GCO</t>
  </si>
  <si>
    <t>GCM</t>
  </si>
  <si>
    <t>GSA</t>
  </si>
  <si>
    <t>GTI</t>
  </si>
  <si>
    <t>GCI</t>
  </si>
  <si>
    <t>GTH</t>
  </si>
  <si>
    <t>GDO</t>
  </si>
  <si>
    <t>GFI</t>
  </si>
  <si>
    <t>GGD</t>
  </si>
  <si>
    <t>GGG</t>
  </si>
  <si>
    <t>GIS</t>
  </si>
  <si>
    <t>GJU</t>
  </si>
  <si>
    <t>REG</t>
  </si>
  <si>
    <t>SEI</t>
  </si>
  <si>
    <t>SCP</t>
  </si>
  <si>
    <t>ENTREGABLE</t>
  </si>
  <si>
    <t>META ANUAL</t>
  </si>
  <si>
    <t>Disminución de probabilidad</t>
  </si>
  <si>
    <t>Disminución de impacto</t>
  </si>
  <si>
    <t>Directamente</t>
  </si>
  <si>
    <t>No disminuye</t>
  </si>
  <si>
    <t>Indirectamente</t>
  </si>
  <si>
    <t>Unidad medida de meta</t>
  </si>
  <si>
    <t>DEP-1</t>
  </si>
  <si>
    <t>Funcionamiento del control</t>
  </si>
  <si>
    <t>DEP-2</t>
  </si>
  <si>
    <t>DEP-3</t>
  </si>
  <si>
    <t>Correo electrónico de Visto Bueno de la OAP para el cargue en SINERGIA o Correo electrónico de notificación de cargue por el responsable.</t>
  </si>
  <si>
    <t xml:space="preserve"> Resultados del mecanismo de evaluación utilizado y/o material evidencia de la evaluación realizada. </t>
  </si>
  <si>
    <t>Meta cambiante</t>
  </si>
  <si>
    <t>Columnas PROMEDIO que se mueve el RIESGO en PROBABILIDAD</t>
  </si>
  <si>
    <t>Columnas que se mueve en PROBABILIDAD por control individual</t>
  </si>
  <si>
    <t>Columnas que se mueve en IMPACTO por control individual</t>
  </si>
  <si>
    <t>DEP-4</t>
  </si>
  <si>
    <t>Producir, actualizar y disponer información cartográfica básica del territorio nacional cumpliendo con las especificaciones y estándares de producción, dentro del marco de la infraestructura colombiana de datos espaciales, para atender oportunamente los requerimientos de usuarios internos y externos.</t>
  </si>
  <si>
    <t>Gestionar proyectos de investigación, desarrollo, e innovación, programas de transferencia del conocimiento y asistencia técnica en el uso de tecnologías geoespaciales, gestión de información geográfica y temáticas relacionadas con procesos misionales, en el marco del sistema nacional de ciencia y tecnología; de manera oportuna, confiable y pertinente, asegurando los flujos de información que apoyen el fortalecimiento institucional, para satisfacer las necesidades y expectativas de las partes interesadas, dando cumplimiento a la normatividad legal vigente.</t>
  </si>
  <si>
    <t>Atender de forma oportuna y eficaz las solicitudes de soporte técnico relacionados con la plataforma tecnológica de la Entidad.</t>
  </si>
  <si>
    <t>Trimestral</t>
  </si>
  <si>
    <t>Operativos</t>
  </si>
  <si>
    <t xml:space="preserve"> Acta de reunión y/o cronograma de auditoría verificado.</t>
  </si>
  <si>
    <t xml:space="preserve">Resultados de la evaluación a los auditores y/o plan de mejoramiento individual (si aplica). </t>
  </si>
  <si>
    <t>Informes preliminares y finales presentados por correo electrónico al Jefe de la OCI y/o verificaciones realizadas al informe por parte del jefe de la OCI.</t>
  </si>
  <si>
    <t>Informes de auditoria revisados y objetados.</t>
  </si>
  <si>
    <t>Correo de envío del proyecto de Acto Administrativo al proceso de Difusión y Mercadeo para publicación en la página web; y/o link de publicación del Acto Administrativo.</t>
  </si>
  <si>
    <t>Correo remisorio y/o memorando con las observaciones por parte de la OAJ al proceso que proyectó el acto.</t>
  </si>
  <si>
    <t xml:space="preserve">Fallo del ente judicial recibido por la entidad y/o nuevo acto administrativo generado (en caso de presentarse la inaplicabilidad). </t>
  </si>
  <si>
    <t>Cronograma de mantenimiento con seguimiento y control registro de mantenimientos</t>
  </si>
  <si>
    <t>Memorando y/o correo electrónico de solicitud de conceptos técnicos.</t>
  </si>
  <si>
    <t>Convocatoria a través de correo electrónico, acta de reunión, agenda y/o pantallazo de los participantes (convocatoria virtual)</t>
  </si>
  <si>
    <t>Memorando o correo electrónico informando la situación, en caso de que haya lugar</t>
  </si>
  <si>
    <t>Matriz de seguimiento a la Red MAGNA-ECO</t>
  </si>
  <si>
    <t>Formato de revisión de equipos</t>
  </si>
  <si>
    <t>Documentos soporte de los registros presupuestales</t>
  </si>
  <si>
    <t>Registros de asistencia y actas de reunión. Para el caso de incumplimiento envío correos electrónicos.</t>
  </si>
  <si>
    <t>Formato diligenciado y firmado por el solicitante de los documentos en Archivo Central</t>
  </si>
  <si>
    <t>Informe mensual soportado con las evidencias en DRIVE y/o reporte del indicador de cumplimiento.</t>
  </si>
  <si>
    <t xml:space="preserve">Informe mensual soportado con las evidencias en DRIVE y/o reporte del indicador de cumplimiento. </t>
  </si>
  <si>
    <t xml:space="preserve"> Comunicados y/o actas de reunión de Comité Institucional de Gestión y Desempeño.</t>
  </si>
  <si>
    <t>Correos electrónicos</t>
  </si>
  <si>
    <t xml:space="preserve">Reporte de creación y modificación de usuarios en la herramienta de la mesa de servicios. </t>
  </si>
  <si>
    <t>Correo electrónico con la aprobación de la solicitud y/o Plan de mantenimiento aprobado.</t>
  </si>
  <si>
    <t xml:space="preserve">Seguimiento realizado al Plan de mantenimiento y/o correos de aprobación a las modificaciones del plan. </t>
  </si>
  <si>
    <t>Planilla de programación de transporte verificada para los casos con observaciones y/o comunicado realizado al conductor o servidor (si aplica).</t>
  </si>
  <si>
    <t xml:space="preserve">Correo electrónico con la alerta mensual </t>
  </si>
  <si>
    <t xml:space="preserve">Correo remitido (si aplica) o lista de chequeo      </t>
  </si>
  <si>
    <t>Reporte mensual recibido por la empresa de seguridad y reporte de novedades realizadas por el Almacén.</t>
  </si>
  <si>
    <t>Informes de inventario, actas, comprobantes de ajustes y/o notificaciones por correo electrónico.</t>
  </si>
  <si>
    <t>Formato de inducción a contratistas diligenciado y firmado, registros de asistencia a socializaciones, material fotográfico y/o correos electrónicos remitidos.</t>
  </si>
  <si>
    <t xml:space="preserve"> Informe de aprobación o rechazo del producto cartográfico</t>
  </si>
  <si>
    <t>Correo electrónico informando los resultados de la verificación de roles y usuarios</t>
  </si>
  <si>
    <t>Certificados de antecedentes disciplinarios, correo electrónico remitido a la Jefe de la OAJ con el reporte.</t>
  </si>
  <si>
    <t xml:space="preserve">Correo electrónico remitido al abogado y recibido con la manifestación. </t>
  </si>
  <si>
    <t>N°</t>
  </si>
  <si>
    <t>GJU-1</t>
  </si>
  <si>
    <t>GJU-2</t>
  </si>
  <si>
    <t>CDI-1</t>
  </si>
  <si>
    <t>CDI-2</t>
  </si>
  <si>
    <t>GGG-1</t>
  </si>
  <si>
    <t>GFI-1</t>
  </si>
  <si>
    <t>GFI-2</t>
  </si>
  <si>
    <t>GFI-4</t>
  </si>
  <si>
    <t>GDO-1</t>
  </si>
  <si>
    <t>GDO-2</t>
  </si>
  <si>
    <t>GDO-3</t>
  </si>
  <si>
    <t>GTH-1</t>
  </si>
  <si>
    <t>GTH-2</t>
  </si>
  <si>
    <t>GTH-3</t>
  </si>
  <si>
    <t>GTI-1</t>
  </si>
  <si>
    <t>GTI-3</t>
  </si>
  <si>
    <t>GTI-4</t>
  </si>
  <si>
    <t>GSA-2</t>
  </si>
  <si>
    <t>GSA-3</t>
  </si>
  <si>
    <t>GCM-1</t>
  </si>
  <si>
    <t>GCO-1</t>
  </si>
  <si>
    <t>GCO-2</t>
  </si>
  <si>
    <t>GCT-1</t>
  </si>
  <si>
    <t>GCT-2</t>
  </si>
  <si>
    <t>GCT-3</t>
  </si>
  <si>
    <t>GCT-4</t>
  </si>
  <si>
    <t>Definir los lineamientos estratégicos y de operación de la entidad, así como realizar el seguimiento a los mismos y generar las alertas necesarias para el cumplimiento de las metas institucionales, sectoriales y de gobierno, bajo estándares de oportunidad y confiabilidad, que contribuyan a la toma de decisiones.</t>
  </si>
  <si>
    <t>Diseñar e implementar planes, lineamientos y estrategias de comunicación y mercadeo orientados a fortalecer la difusión veraz y oportuna de la gestión institucional, contribuyendo al posicionamiento de la entidad ante la ciudadanía y su permanente interacción con los grupos de interés</t>
  </si>
  <si>
    <t>Expedir la regulación catastral, geográfica, cartográfica, geodésica y agrológica mediante normas, técnicas, lineamientos y estándares nacionales a aplicar en el territorio colombiano con el fin de responder a la función de autoridad que posee el IGAC en estas materias, así como la regulación interna para su funcionamiento.</t>
  </si>
  <si>
    <t>Generar, administrar, proveer y verificar con oportunidad información geodésica cumpliendo estándares nacionales e internacionales para satisfacer las necesidades de las partes interesadas</t>
  </si>
  <si>
    <t>Generar el inventario, estudio, análisis y monitoreo de los suelos y tierras del país para su clasificación, manejo, evaluación y zonificación de uso y vocación para apoyar el ordenamiento del territorio y los programas de planificación territorial, de forma oportuna y cumpliendo los estándares de producción de información geográfica</t>
  </si>
  <si>
    <t>Ejecutar la prestación del servicio público catastral por excepción, así como los procedimientos del enfoque catastral multipropósito que sean adoptados, de los bienes inmuebles pertenecientes al Estado y a los particulares en el territorio nacional, garantizando información confiable, con calidad y de ámbito nacional para nuestros clientes y usuarios, cumpliendo con los estándares de producción de información geográfica</t>
  </si>
  <si>
    <t>Generar, actualizar y publicar metodologías, estudios, e investigaciones geográficas y delimitación de las entidades territoriales de manera oportuna, pertinente y cumpliendo con los estándares de producción de información geográfica, para proveer información necesaria en la formulación de políticas públicas de desarrollo territorial y en la toma de decisiones relacionadas con la planificación y ordenamiento del territorio.</t>
  </si>
  <si>
    <t>Establecer actividades de conceptualización, planeación, diseño, desarrollo, supervisión de implementación y entrega en operación de soluciones informáticas relacionadas con los objetivos y metas de la Estrategia de la Entidad, bajo estándares de seguridad y en un entorno de confianza digital.</t>
  </si>
  <si>
    <t>Realizar la defensa jurídica de la entidad de forma oportuna, atendiendo los procesos con eficacia, apoyando el cumplimiento de los objetivos institucionales.</t>
  </si>
  <si>
    <t>Adquirir con oportunidad los bienes, obras o servicios requeridos por la entidad durante cada vigencia, cumpliendo con los estándares de calidad, de acuerdo con la normativa vigente, para atender las necesidades previstas en el Plan Anual de Adquisiciones.</t>
  </si>
  <si>
    <t>Gestionar el desarrollo integral del talento humano a través del ciclo de vida del servidor público (ingreso, desarrollo y retiro), promoviendo la generación de bienestar, entornos seguros y saludables para lograr una cultura organizacional basada en el cumplimiento de valores institucionales y el trabajo en equipo para contribuir a las metas de la entidad.</t>
  </si>
  <si>
    <t>Gestionar suficiente y eficientemente la prestación de servicios administrativos y de infraestructura física, mitigando los aspectos e impactos ambientales, con el propósito de garantizar el funcionamiento de la entidad.</t>
  </si>
  <si>
    <t>Planificar, gestionar y controlar oportuna, adecuada y eficientemente la utilización de los recursos financieros a fin de garantizar el normal desarrollo de los procesos del IGAC.</t>
  </si>
  <si>
    <t>Realizar actividades dirigidas a prevenir la comisión de posibles faltas disciplinarias y adelantar los procesos disciplinarios ordinarios o verbales al interior del Instituto Geográfico Agustín Codazzi, acorde con lo establecido en la normatividad vigente.</t>
  </si>
  <si>
    <t>Administrar, custodiar y conservar los documentos producidos y recibidos por la entidad, en cumplimiento del marco normativo, asegurando su integridad y su adecuado flujo, para mejorar la eficiencia administrativa y acceso oportuno a la información.</t>
  </si>
  <si>
    <t>Definir, orientar y promover lineamientos para la participación ciudadana, atendiendo oportunamente las peticiones, quejas, reclamos, denuncias, y sugerencias a través de los canales dispuestos para tal fin, garantizando la defensa del ejercicio de sus derechos.</t>
  </si>
  <si>
    <t>REG-1</t>
  </si>
  <si>
    <t>REG-2</t>
  </si>
  <si>
    <t>IDENTIFICACIÓN DEL RIESGO</t>
  </si>
  <si>
    <t>FILTRADO</t>
  </si>
  <si>
    <t>Casi seguro</t>
  </si>
  <si>
    <t>Probable</t>
  </si>
  <si>
    <t>Posible</t>
  </si>
  <si>
    <t>Improbable</t>
  </si>
  <si>
    <t>Rara vez</t>
  </si>
  <si>
    <t>Insignificante</t>
  </si>
  <si>
    <t>Menor</t>
  </si>
  <si>
    <t>Mayor</t>
  </si>
  <si>
    <t>Catastrófico</t>
  </si>
  <si>
    <t>Documento de legalización de caja menor.</t>
  </si>
  <si>
    <t>Registros de depuración de saldos y Conciliaciones bancarias realizadas.</t>
  </si>
  <si>
    <t xml:space="preserve">Acta de supervisión aprobada, consolidado de contratos a cargo con la supervisión realizada, pantallazos en SECOP del total de contratos a cargo supervisados y/o cualquier otro mecanismo que permita validar la supervisión del total de contratos a cargo. </t>
  </si>
  <si>
    <t>Meta Primer trimestre</t>
  </si>
  <si>
    <t>Meta Segundo trimestre</t>
  </si>
  <si>
    <t>Meta Tercer trimestre</t>
  </si>
  <si>
    <t>Meta Cuarto trimestre</t>
  </si>
  <si>
    <t xml:space="preserve">Correos remitidos a los dueños de los activos de información con el reporte adjunto y/o caso de GLPI generado por el dueño de los activos de información en caso de que existan modificaciones aplicables o novedades a revisar. </t>
  </si>
  <si>
    <t xml:space="preserve">Reporte de la herramienta de gestión de soporte técnico - GLPI con la información incluyendo las solicitudes en estado 'No resuelto'. </t>
  </si>
  <si>
    <t>Correo electrónico con el reporte de la novedad o falla y/o reporte de la verificación aleatoria de la infraestructura tecnológica realizada.</t>
  </si>
  <si>
    <t>Reportes de solicitudes de permisos de acceso a las bases de datos institucionales</t>
  </si>
  <si>
    <t>Reportes de solicitudes de permisos de acceso a la base de datos Cobol debidamente autorizadas por el Jefe de Conservación.</t>
  </si>
  <si>
    <t>Registro del formato 'Seguimiento de cálculos geodésicos'</t>
  </si>
  <si>
    <t xml:space="preserve"> Incidencia en GLPI sobre el reporte de la falla dirigido a la Oficina de Informática y Telecomunicaciones y/o matriz de control de novedades mensual</t>
  </si>
  <si>
    <t xml:space="preserve">Archivo de estaciones procesadas CP IGA Bernese 5.2 con el nombre y cargo de la persona que realizó la revisión del cálculo de las coordenadas, y/o correo electrónico como evidencia de la comunicación de las inconformidades del cálculo y su corrección (si aplica). </t>
  </si>
  <si>
    <t>Reporte semanal de los parámetros de ejecución generados por el BPE de Bernese</t>
  </si>
  <si>
    <t>Correo electrónico con envío de información geodésica para publicar en la página web y/o comunicación realizada a la Oficina de Control Disciplinario (Si aplica).</t>
  </si>
  <si>
    <t>Formato con el registro de verificación de los equipos.</t>
  </si>
  <si>
    <t>Formatos de listas de chequeo o de aseguramiento de la calidad</t>
  </si>
  <si>
    <t>Correos electrónicos remitidos a las autoridades civiles y militares del lugar, documentos de autoridades civiles y militares (cuando aplique) y/o prórrogas al contrato (cuando aplique).</t>
  </si>
  <si>
    <t xml:space="preserve">Actas de reunión, correos electrónicos, grabaciones de reunión u otro material soporte de las mesas de trabajo realizadas. </t>
  </si>
  <si>
    <t>Pantallazo y/o listado de las solicitudes del sistema GEOCARTO aprobadas.</t>
  </si>
  <si>
    <t>Registro o evidencia de asistencia a las reuniones y versiones de documentos con observaciones.</t>
  </si>
  <si>
    <t>Documentos de investigación versionados con control de cambios y/o correos electrónicos con la revisión del informe final de deslindes.</t>
  </si>
  <si>
    <t>Correo electrónico que evidencia la realización de la revisión de los procedimientos, procedimientos actualizados cuando aplique y/o plan de trabajo para la actualización de documentos</t>
  </si>
  <si>
    <t>Herramientas para el seguimiento del plan de acción y proyectos de inversión, y/o correo electrónico enviando con el seguimiento.</t>
  </si>
  <si>
    <t xml:space="preserve">Plan anual de adquisiciones con las necesidades de personal y demás recursos necesarios y correo electrónico enviando el plan </t>
  </si>
  <si>
    <t xml:space="preserve">Reporte de GLPI con la asignación de permisos al servidor NETAP y/o correos electrónicos remitidos (si aplica) </t>
  </si>
  <si>
    <t>Informe mensual consolidado de seguimiento al Plan de Acción Anual (PAA) y/o correos lectrónicos de entrega de informes</t>
  </si>
  <si>
    <t xml:space="preserve"> Reporte de pendientes del aplicativo de correspondencia y/o correos electrónicos informando las peticiones pendientes (según sea el caso).</t>
  </si>
  <si>
    <t>Reporte y/o correo electrónico remitido al líder del proceso con la validación documental</t>
  </si>
  <si>
    <t>Reporte de solicitudes de GLPI asociadas con la gestión de permisos de acceso y control de usuarios (cuando aplique).</t>
  </si>
  <si>
    <t>Acta de reunión de seguimiento.</t>
  </si>
  <si>
    <t xml:space="preserve"> Informe de resultados de las encuestas de satisfacción, encuestas de satisfacción de los estudiantes y/o memorando solicitando las mejoras al proceso de Gestión de Servicios Administrativos (si aplica)</t>
  </si>
  <si>
    <t>Hoja de vida de equipos espectroradiómetros donde se relacionan calibraciones y mantenimientos, registro de captura de campo de las firmas espectrales y/o certificado de calibraciones de los equipos conforme a la fecha programada.</t>
  </si>
  <si>
    <t>Correo electrónico o comunicación solicitando la adquisición de la nueva versión del software y/o el estado del soffware para la operación</t>
  </si>
  <si>
    <t>Acta de Comité de Gestión y desempeño reflejando el seguimiento del plan y/o alertas a los ordenadores del gasto (si aplica)</t>
  </si>
  <si>
    <t>Correo con las alertas de cumplimiento de presupuesto de inversión y metas institucionales remitidas al ordenador del gasto.</t>
  </si>
  <si>
    <t>Correo de aprobación de la viabilidad generada</t>
  </si>
  <si>
    <t xml:space="preserve"> Informe de gestión entregado por el responsable y/o correos electrónicos enviados por la Oficina Asesora de Planeación para la alineación con el informe de gestión.</t>
  </si>
  <si>
    <t>Comunicaciones, piezas gráficas, publicaciones realizadas y/o registros de asistencia; y Registro de los medios alternativos utilizados (si aplica).</t>
  </si>
  <si>
    <t>Correo electrónico con la notificación de cierre de periodo y/o correo electrónico para corregir información (Si aplica).</t>
  </si>
  <si>
    <t xml:space="preserve">Reporte de usuarios registrados en los aplicativos de competencia del proceso de Direccionamiento Estratégico y Planeación, verificado por el responsable de la OAP. </t>
  </si>
  <si>
    <t>Planes institucionales articulados con MIPG y aprobados por el Comité.</t>
  </si>
  <si>
    <t>Archivo de acciones consolidadas para la implementación del FURAG</t>
  </si>
  <si>
    <t xml:space="preserve">Matriz de identificación y cumplimiento legal Ambiental actualizada y/o Matriz de Identificación de aspectos y valoración de impactos ambientales actualizada; y Sensibilizaciones realizadas (si aplica). </t>
  </si>
  <si>
    <t xml:space="preserve"> Correo de reporte de cumplimiento de los controles operacionales de las matrices por la Dirección Territorial y comunicaciones realizadas por el responsable del SGA en nivel central para solicitar ajustes (si aplica).</t>
  </si>
  <si>
    <t>Control del formato Solicitud de servicios de transporte (físico o digital) correctamente diligenciado y debidamente autorizado a través de firma, correo electrónico u aprobación digital a través de la herramienta de gestión de soporte técnico.</t>
  </si>
  <si>
    <t>Presentación del desempeño institucional a la Alta Dirección, Acta de Comité presentación de resultados y/o plan de acción establecido desde la Alta Dirección.</t>
  </si>
  <si>
    <t>1. Formato diligenciado "Control de estado de procesos judiciales" vigente y el informe consolidado con el estado de procesos judiciales (Sede central)
2. Formato diligenciado "Control de estado de procesos judiciales" vigente (Direcciones Territoriales)</t>
  </si>
  <si>
    <t>Excel de inventarios chequeado y/o Reporte de conteos físicos comparado con el Excel de inventarios o el ERP.</t>
  </si>
  <si>
    <t xml:space="preserve">Listado de movimiento de bancos, informes de ventas, informe de cartera por edades y comunicaciones electrónicas. </t>
  </si>
  <si>
    <t xml:space="preserve">Cuadro de ingresos actualizado y/o comprobantes contables (si aplica). </t>
  </si>
  <si>
    <t>Documentos soporte de autorización de gastos con firmas.</t>
  </si>
  <si>
    <t>Listas de chequeo diligenciadas, la actualización de la documentación según aplique y soportes de la reinducción o cambio de actividad (si aplica).</t>
  </si>
  <si>
    <t>Reporte del seguimiento de metas e indicadores y acciones evidenciados en el acta del Comité de Coordinación y registro de asistencia.</t>
  </si>
  <si>
    <t>Reporte mensual del estado de los proyectos o convenios y/o evidencias de reprocesos según aplique.</t>
  </si>
  <si>
    <t>Listas de chequeo aplicadas y/o soportes de la reinducción (si aplica)</t>
  </si>
  <si>
    <t xml:space="preserve">Formato de Evaluación de las cartas control </t>
  </si>
  <si>
    <t>1. Direcciones Territoriales: Cronograma de trabajo, reporte del seguimiento semanal y relación de acciones (si aplica).</t>
  </si>
  <si>
    <t>1. Direcciones Territoriales y Subdirección de Catastro (Sede Central): Cronograma de trabajo, Tableros de control, las listas de asistencia al seguimiento y/o actas de reunión.</t>
  </si>
  <si>
    <t>1. Direcciones Territoriales: Listas de asistencia a reuniones de seguimiento y/o actas de reunión.
2. Subdirección de Catastro (Sede Central): Listas de asistencia a reuniones de seguimiento y/o actas de reunión.</t>
  </si>
  <si>
    <t>1. Sede Central y Direcciones Territoriales: Consolidado de observaciones del proceso en la plataforma SECOP II (si aplica).</t>
  </si>
  <si>
    <t>Correo electrónico de verificación por parte del responsable de la Oficina de Control Interno al Jefe de la OCI</t>
  </si>
  <si>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</si>
  <si>
    <t>Correo electrónico de seguimiento desde el GIT de Servicio al Ciudadano</t>
  </si>
  <si>
    <t xml:space="preserve">Presentación de las Tablas de Retención Documental para el proceso de convalidadas. </t>
  </si>
  <si>
    <t>Lista de asistencia y material presentado</t>
  </si>
  <si>
    <t>Inventario documental actualizado</t>
  </si>
  <si>
    <t>LISTA DE PROCESOS</t>
  </si>
  <si>
    <t xml:space="preserve">Pantallazos del control de formulación técnica y/o fichas EBI actualizadas para conocer la aceptación o rechazo de la propuesta de actualización del proyecto. </t>
  </si>
  <si>
    <t>DESCRIPCIÓN DE RIESGOS</t>
  </si>
  <si>
    <t>Plan de Trabajo Ambiental con el seguimiento trimestral, incluyendo los ajustes a los que haya lugar.</t>
  </si>
  <si>
    <t>DEP-5</t>
  </si>
  <si>
    <t xml:space="preserve">Verificación trimestral del Plan Anual de Adquisiciones del proceso con los servicios esenciales  y/o correo que evidencie la solicitud de modificaciones al PAA (Si aplica). </t>
  </si>
  <si>
    <t>APLICABILIDAD EN DIRECCIONES TERRITORIALES</t>
  </si>
  <si>
    <t>Teniendo en cuenta que la gestión de riesgos de la entidad tiene cobertura tanto a nivel central como territorial, el seguimiento a la aplicación de controles se lleva a cabo también desde las 22 Direcciones Territoriales del IGAC, de manera que se cuente con un cubrimiento permanente de las condiciones de riesgo que pueden afectar el desempeño institucional.</t>
  </si>
  <si>
    <t>Compromiso firmados de confidencialidad, imparcialidad e independencia por parte del responsable de la recepción en el LNS.</t>
  </si>
  <si>
    <t xml:space="preserve"> Compromisos firmados de confidencialidad, imparcialidad e independencia</t>
  </si>
  <si>
    <t xml:space="preserve">
Se utiliza el aplicativo PLANIGAC, elaborado por la Oficina Asesora de Planeación (OAP), para la optimización del proceso de seguimiento, monitoreo, control y reporte de la gestión de riesgos a nivel de proceso, subproceso y Dirección Territorial. Esta fue una innovación que facilitó el registro de información y su posterior reporte. </t>
  </si>
  <si>
    <t>Los códigos de cada pestaña se asocian con los procesos y subprocesos a continuación:</t>
  </si>
  <si>
    <t>CÓDIGO PROCESO</t>
  </si>
  <si>
    <t>CÓDIGO SUBPROCESO</t>
  </si>
  <si>
    <t>SUBPROCESO</t>
  </si>
  <si>
    <t>Gestión del SGI</t>
  </si>
  <si>
    <t>Gestión Estratégica</t>
  </si>
  <si>
    <t>Gestión de Riesgos</t>
  </si>
  <si>
    <t>Gestión de Servicios</t>
  </si>
  <si>
    <t>Gestión de Inventarios</t>
  </si>
  <si>
    <t>Avalúos Comerciales</t>
  </si>
  <si>
    <t>Formación, Actualización y Conservación Catastral</t>
  </si>
  <si>
    <t>Prestación del Servicio Catastral por Excepción</t>
  </si>
  <si>
    <t>Gestión de Comunicaciones Externas</t>
  </si>
  <si>
    <t>Gestión de Comunicaciones Internas</t>
  </si>
  <si>
    <t>Habilitación</t>
  </si>
  <si>
    <t>Definición de estándares de calidad</t>
  </si>
  <si>
    <t>Gestión de Atención al Ciudadano</t>
  </si>
  <si>
    <t xml:space="preserve">Orientación al Servicio y Participación </t>
  </si>
  <si>
    <t>Gestión de Tecnologías de Información</t>
  </si>
  <si>
    <t>Diseño y Desarrollo de Sistemas de Información</t>
  </si>
  <si>
    <t>Gestión de la Infraestructura</t>
  </si>
  <si>
    <t>ICDE</t>
  </si>
  <si>
    <t>Bienestar y Sistema de Gestión de Seguridad y Salud en el Trabajo</t>
  </si>
  <si>
    <t>Formación y Gestión del Desempeño</t>
  </si>
  <si>
    <t>Provisión de Empleo y Compensación</t>
  </si>
  <si>
    <t>Gestión de Correspondencia</t>
  </si>
  <si>
    <t>Gestión de Archivos</t>
  </si>
  <si>
    <t>Gestión Presupuestal</t>
  </si>
  <si>
    <t>Gestión Contable</t>
  </si>
  <si>
    <t>Gestión de Tesorería</t>
  </si>
  <si>
    <t>Normativa</t>
  </si>
  <si>
    <t>Judicial</t>
  </si>
  <si>
    <t>Propiedad Intelectual</t>
  </si>
  <si>
    <t>Prospectiva</t>
  </si>
  <si>
    <t>Estudios e Investigaciones</t>
  </si>
  <si>
    <t>Laboratorio de Suelos</t>
  </si>
  <si>
    <t>EST-1</t>
  </si>
  <si>
    <t>EST-2</t>
  </si>
  <si>
    <t>EST-3</t>
  </si>
  <si>
    <t>SGI-1</t>
  </si>
  <si>
    <t>SGI-2</t>
  </si>
  <si>
    <t>COM-1</t>
  </si>
  <si>
    <t>Gestión de Comunicaciones</t>
  </si>
  <si>
    <t>Gestión Administrativa</t>
  </si>
  <si>
    <t>Gestión catastral</t>
  </si>
  <si>
    <t>Gestión Comercial</t>
  </si>
  <si>
    <t>Gestión de Información Geográfica</t>
  </si>
  <si>
    <t>Gestión de Regulación y Habilitación</t>
  </si>
  <si>
    <t>Gestión de Servicio Al Ciudadano</t>
  </si>
  <si>
    <t>Gestión de Sistemas de Información e Infraestructura</t>
  </si>
  <si>
    <t>Gestión de Talento Humano</t>
  </si>
  <si>
    <t xml:space="preserve">Gestión Disciplinaria </t>
  </si>
  <si>
    <t>Innovación y Gestión del Conocimiento Aplicado</t>
  </si>
  <si>
    <t>Seguimiento y Evaluación</t>
  </si>
  <si>
    <t>GCE-1</t>
  </si>
  <si>
    <t>NO APLICA</t>
  </si>
  <si>
    <t>GSC-1</t>
  </si>
  <si>
    <t>GSC-2</t>
  </si>
  <si>
    <t>ACI-1</t>
  </si>
  <si>
    <t>ACI-2</t>
  </si>
  <si>
    <t>GRH-1</t>
  </si>
  <si>
    <t>GRH-2</t>
  </si>
  <si>
    <t>GIG-2</t>
  </si>
  <si>
    <t>GIG-3</t>
  </si>
  <si>
    <t>GIG-4</t>
  </si>
  <si>
    <t>GIG-5</t>
  </si>
  <si>
    <t>GIG-6</t>
  </si>
  <si>
    <t>GIG-7</t>
  </si>
  <si>
    <t>GIG-8</t>
  </si>
  <si>
    <t>GIG-9</t>
  </si>
  <si>
    <t>GIG-10</t>
  </si>
  <si>
    <t>GIG-11</t>
  </si>
  <si>
    <t>GIG-12</t>
  </si>
  <si>
    <t>GIG-13</t>
  </si>
  <si>
    <t>GIG-14</t>
  </si>
  <si>
    <t>GEG-1</t>
  </si>
  <si>
    <t>GEG-2</t>
  </si>
  <si>
    <t>GEG-3</t>
  </si>
  <si>
    <t>GEG-4</t>
  </si>
  <si>
    <t>GEO-1</t>
  </si>
  <si>
    <t>GEO-2</t>
  </si>
  <si>
    <t>GEO-3</t>
  </si>
  <si>
    <t>CAR-1</t>
  </si>
  <si>
    <t>CAR-2</t>
  </si>
  <si>
    <t>CAR-3</t>
  </si>
  <si>
    <t>AGR-1</t>
  </si>
  <si>
    <t>AGR-2</t>
  </si>
  <si>
    <t>AGR-3</t>
  </si>
  <si>
    <t>AGR-4</t>
  </si>
  <si>
    <t>SCE-1</t>
  </si>
  <si>
    <t>FAC-1</t>
  </si>
  <si>
    <t>ACM-1</t>
  </si>
  <si>
    <t>SCE-2</t>
  </si>
  <si>
    <t>PRO-1</t>
  </si>
  <si>
    <t>PRO-2</t>
  </si>
  <si>
    <t>PRO-3</t>
  </si>
  <si>
    <t>SST-1</t>
  </si>
  <si>
    <t>PEC-1</t>
  </si>
  <si>
    <t>FDG-1</t>
  </si>
  <si>
    <t>GFI-3</t>
  </si>
  <si>
    <t>ICA-1</t>
  </si>
  <si>
    <t>ICA-2</t>
  </si>
  <si>
    <t>ICA-3</t>
  </si>
  <si>
    <t>JUD-1</t>
  </si>
  <si>
    <t>JUD-2</t>
  </si>
  <si>
    <t>GSA-1</t>
  </si>
  <si>
    <t>INV-1</t>
  </si>
  <si>
    <t>ARC-1</t>
  </si>
  <si>
    <t>ARC-2</t>
  </si>
  <si>
    <t>ARC-3</t>
  </si>
  <si>
    <t>SER-1</t>
  </si>
  <si>
    <t>SER-2</t>
  </si>
  <si>
    <t>SII-1</t>
  </si>
  <si>
    <t>SII-2</t>
  </si>
  <si>
    <t>SII-3</t>
  </si>
  <si>
    <t>GIN-1</t>
  </si>
  <si>
    <t>GIN-2</t>
  </si>
  <si>
    <t>GIN-3</t>
  </si>
  <si>
    <t>DDS-1</t>
  </si>
  <si>
    <t>SEV-1</t>
  </si>
  <si>
    <t>SEV-2</t>
  </si>
  <si>
    <t>SEV-3</t>
  </si>
  <si>
    <t>N/A</t>
  </si>
  <si>
    <r>
      <rPr>
        <b/>
        <sz val="9"/>
        <rFont val="Arial"/>
        <family val="2"/>
      </rPr>
      <t xml:space="preserve">Evidencia: </t>
    </r>
    <r>
      <rPr>
        <sz val="9"/>
        <rFont val="Arial"/>
        <family val="2"/>
      </rPr>
      <t>Acta de Comité de Gestión y desempeño reflejando el seguimiento del plan y/o alertas a los ordenadores del gasto (si aplica)</t>
    </r>
  </si>
  <si>
    <r>
      <t xml:space="preserve">
</t>
    </r>
    <r>
      <rPr>
        <b/>
        <sz val="9"/>
        <rFont val="Arial"/>
        <family val="2"/>
      </rPr>
      <t>Evidencias:</t>
    </r>
    <r>
      <rPr>
        <sz val="9"/>
        <rFont val="Arial"/>
        <family val="2"/>
      </rPr>
      <t xml:space="preserve"> Correo con las alertas de cumplimiento de presupuesto de inversión y metas institucionales remitidas al ordenador del gasto.</t>
    </r>
  </si>
  <si>
    <r>
      <rPr>
        <b/>
        <sz val="9"/>
        <rFont val="Arial"/>
        <family val="2"/>
      </rPr>
      <t>Evidencia:</t>
    </r>
    <r>
      <rPr>
        <sz val="9"/>
        <rFont val="Arial"/>
        <family val="2"/>
      </rPr>
      <t xml:space="preserve"> Correo de aprobación de la viabilidad generada</t>
    </r>
  </si>
  <si>
    <r>
      <t xml:space="preserve">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t>
    </r>
    <r>
      <rPr>
        <b/>
        <sz val="9"/>
        <rFont val="Arial"/>
        <family val="2"/>
      </rPr>
      <t/>
    </r>
  </si>
  <si>
    <r>
      <rPr>
        <b/>
        <sz val="9"/>
        <rFont val="Arial"/>
        <family val="2"/>
      </rPr>
      <t xml:space="preserve">
Evidencia: </t>
    </r>
    <r>
      <rPr>
        <sz val="9"/>
        <rFont val="Arial"/>
        <family val="2"/>
      </rPr>
      <t>Correo electrónico con la notificación de cierre de periodo y/o correo electrónico para corregir información (Si aplica).</t>
    </r>
  </si>
  <si>
    <r>
      <t xml:space="preserve">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9"/>
        <rFont val="Arial"/>
        <family val="2"/>
      </rPr>
      <t/>
    </r>
  </si>
  <si>
    <r>
      <rPr>
        <b/>
        <sz val="9"/>
        <rFont val="Arial"/>
        <family val="2"/>
      </rPr>
      <t xml:space="preserve">
Evidencia: </t>
    </r>
    <r>
      <rPr>
        <sz val="9"/>
        <rFont val="Arial"/>
        <family val="2"/>
      </rPr>
      <t xml:space="preserve">Reporte de usuarios registrados en los aplicativos de competencia del proceso de Direccionamiento Estratégico y Planeación, verificado por el responsable de la OAP. </t>
    </r>
  </si>
  <si>
    <t xml:space="preserve">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</si>
  <si>
    <r>
      <rPr>
        <b/>
        <sz val="9"/>
        <rFont val="Arial"/>
        <family val="2"/>
      </rPr>
      <t xml:space="preserve">
Evidencia: </t>
    </r>
    <r>
      <rPr>
        <sz val="9"/>
        <rFont val="Arial"/>
        <family val="2"/>
      </rPr>
      <t>Correo electrónico de Visto Bueno de la OAP para el cargue en SINERGIA o Correo electrónico de notificación de cargue por el responsable.</t>
    </r>
  </si>
  <si>
    <t>El Responsable asignado en la Oficina Asesora de Planeación</t>
  </si>
  <si>
    <t>El Responsable de la Oficina Asesora de Planeación</t>
  </si>
  <si>
    <t>La Alta Dirección</t>
  </si>
  <si>
    <r>
      <t xml:space="preserve">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t>
    </r>
    <r>
      <rPr>
        <b/>
        <sz val="9"/>
        <rFont val="Arial"/>
        <family val="2"/>
      </rPr>
      <t/>
    </r>
  </si>
  <si>
    <r>
      <t xml:space="preserve">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t>
    </r>
    <r>
      <rPr>
        <b/>
        <sz val="9"/>
        <rFont val="Arial"/>
        <family val="2"/>
      </rPr>
      <t/>
    </r>
  </si>
  <si>
    <t xml:space="preserve">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t>
  </si>
  <si>
    <t xml:space="preserve">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t>
  </si>
  <si>
    <r>
      <t xml:space="preserve">
</t>
    </r>
    <r>
      <rPr>
        <b/>
        <sz val="9"/>
        <rFont val="Arial"/>
        <family val="2"/>
      </rPr>
      <t xml:space="preserve">Evidencias: </t>
    </r>
    <r>
      <rPr>
        <sz val="9"/>
        <rFont val="Arial"/>
        <family val="2"/>
      </rPr>
      <t>Planes institucionales articulados con MIPG y aprobados por el Comité.</t>
    </r>
  </si>
  <si>
    <r>
      <t xml:space="preserve">
</t>
    </r>
    <r>
      <rPr>
        <b/>
        <sz val="9"/>
        <rFont val="Arial"/>
        <family val="2"/>
      </rPr>
      <t>Evidencias:</t>
    </r>
    <r>
      <rPr>
        <sz val="9"/>
        <rFont val="Arial"/>
        <family val="2"/>
      </rPr>
      <t xml:space="preserve"> Archivo de acciones consolidadas para la implementación del FURAG.</t>
    </r>
  </si>
  <si>
    <r>
      <t xml:space="preserve">
</t>
    </r>
    <r>
      <rPr>
        <b/>
        <sz val="9"/>
        <rFont val="Arial"/>
        <family val="2"/>
      </rPr>
      <t>Evidencias:</t>
    </r>
    <r>
      <rPr>
        <sz val="9"/>
        <rFont val="Arial"/>
        <family val="2"/>
      </rPr>
      <t xml:space="preserve"> Resultados del mecanismo de evaluación utilizado y/o material evidencia de la evaluación realizada. </t>
    </r>
  </si>
  <si>
    <r>
      <t xml:space="preserve">
</t>
    </r>
    <r>
      <rPr>
        <b/>
        <sz val="9"/>
        <rFont val="Arial"/>
        <family val="2"/>
      </rPr>
      <t xml:space="preserve">Evidencias: </t>
    </r>
    <r>
      <rPr>
        <sz val="9"/>
        <rFont val="Arial"/>
        <family val="2"/>
      </rPr>
      <t>Presentación del desempeño institucional a la Alta Dirección, Acta de Comité presentación de resultados y/o plan de acción establecido desde la Alta Dirección.</t>
    </r>
  </si>
  <si>
    <t xml:space="preserve">El Responsable del Sistema de Gestión Ambiental </t>
  </si>
  <si>
    <t>El Responsable asignado en la Dirección Territorial para el SGA</t>
  </si>
  <si>
    <t xml:space="preserve">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</si>
  <si>
    <t xml:space="preserve">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t>
  </si>
  <si>
    <r>
      <t xml:space="preserve">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9"/>
        <rFont val="Arial"/>
        <family val="2"/>
      </rPr>
      <t/>
    </r>
  </si>
  <si>
    <r>
      <t xml:space="preserve">
</t>
    </r>
    <r>
      <rPr>
        <b/>
        <sz val="9"/>
        <rFont val="Arial"/>
        <family val="2"/>
      </rPr>
      <t xml:space="preserve">Evidencia:  </t>
    </r>
    <r>
      <rPr>
        <sz val="9"/>
        <rFont val="Arial"/>
        <family val="2"/>
      </rPr>
      <t xml:space="preserve">Matriz de identificación y cumplimiento legal Ambiental actualizada y/o Matriz de Identificación de aspectos y valoración de impactos ambientales actualizada; y Sensibilizaciones realizadas (si aplica). </t>
    </r>
  </si>
  <si>
    <r>
      <t xml:space="preserve">
</t>
    </r>
    <r>
      <rPr>
        <b/>
        <sz val="9"/>
        <rFont val="Arial"/>
        <family val="2"/>
      </rPr>
      <t xml:space="preserve">Evidencia: </t>
    </r>
    <r>
      <rPr>
        <sz val="9"/>
        <rFont val="Arial"/>
        <family val="2"/>
      </rPr>
      <t>Plan de Trabajo Ambiental con el seguimiento trimestral, incluyendo los ajustes a los que haya lugar.</t>
    </r>
  </si>
  <si>
    <r>
      <t xml:space="preserve">
</t>
    </r>
    <r>
      <rPr>
        <b/>
        <sz val="9"/>
        <rFont val="Arial"/>
        <family val="2"/>
      </rPr>
      <t>Evidencia:</t>
    </r>
    <r>
      <rPr>
        <sz val="9"/>
        <rFont val="Arial"/>
        <family val="2"/>
      </rPr>
      <t xml:space="preserve"> Correo de reporte de cumplimiento de los controles operacionales de las matrices por la Dirección Territorial</t>
    </r>
  </si>
  <si>
    <t>El Responsable Oficina Asesora Jurídica</t>
  </si>
  <si>
    <r>
      <t xml:space="preserve">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t>
    </r>
    <r>
      <rPr>
        <b/>
        <sz val="9"/>
        <rFont val="Arial"/>
        <family val="2"/>
      </rPr>
      <t/>
    </r>
  </si>
  <si>
    <r>
      <rPr>
        <b/>
        <sz val="9"/>
        <rFont val="Arial"/>
        <family val="2"/>
      </rPr>
      <t xml:space="preserve">Evidencia: </t>
    </r>
    <r>
      <rPr>
        <sz val="9"/>
        <rFont val="Arial"/>
        <family val="2"/>
      </rPr>
      <t>Correo de envío del proyecto de Acto Administrativo al proceso de Difusión y Mercadeo para publicación en la página web; y/o link de publicación del Acto Administrativo.</t>
    </r>
  </si>
  <si>
    <t>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t>
  </si>
  <si>
    <r>
      <rPr>
        <b/>
        <sz val="9"/>
        <rFont val="Arial"/>
        <family val="2"/>
      </rPr>
      <t xml:space="preserve">
Evidencia: </t>
    </r>
    <r>
      <rPr>
        <sz val="9"/>
        <rFont val="Arial"/>
        <family val="2"/>
      </rPr>
      <t>Correo remisorio y/o memorando con las observaciones por parte de la OAJ al proceso que proyectó el acto.</t>
    </r>
  </si>
  <si>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</si>
  <si>
    <r>
      <t xml:space="preserve">
</t>
    </r>
    <r>
      <rPr>
        <b/>
        <sz val="9"/>
        <rFont val="Arial"/>
        <family val="2"/>
      </rPr>
      <t xml:space="preserve">Evidencia: </t>
    </r>
    <r>
      <rPr>
        <sz val="9"/>
        <rFont val="Arial"/>
        <family val="2"/>
      </rPr>
      <t xml:space="preserve">Fallo del ente judicial recibido por la entidad y/o nuevo acto administrativo generado (en caso de presentarse la inaplicabilidad). </t>
    </r>
  </si>
  <si>
    <t>Los Coordinadores del GIT Estudios geográficos y ordenamiento territorial y GIT Fronteras y límites de entidades territoriales,</t>
  </si>
  <si>
    <t xml:space="preserve">durante el proceso de generación, y una vez finalizado, un estudio o investigación geográfica, acta e informe de deslindes,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t>
  </si>
  <si>
    <r>
      <t xml:space="preserve">
</t>
    </r>
    <r>
      <rPr>
        <b/>
        <sz val="9"/>
        <rFont val="Arial"/>
        <family val="2"/>
      </rPr>
      <t>Evidencia:</t>
    </r>
    <r>
      <rPr>
        <sz val="9"/>
        <rFont val="Arial"/>
        <family val="2"/>
      </rPr>
      <t xml:space="preserve"> Registro o evidencia de asistencia a las reuniones y versiones de documentos con observaciones.</t>
    </r>
  </si>
  <si>
    <t>El Técnico encargado de archivo del GIT Fronteras y límites de entidades territoriales</t>
  </si>
  <si>
    <t>El Coordinador del GIT Estudios geográficos o el funcionario asignado</t>
  </si>
  <si>
    <t xml:space="preserve">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t>
  </si>
  <si>
    <r>
      <rPr>
        <b/>
        <sz val="9"/>
        <rFont val="Arial"/>
        <family val="2"/>
      </rPr>
      <t>Evidencias:</t>
    </r>
    <r>
      <rPr>
        <sz val="9"/>
        <rFont val="Arial"/>
        <family val="2"/>
      </rPr>
      <t xml:space="preserve"> Reporte de GLPI con la asignación de permisos al servidor NETAP y/o correos electrónicos remitidos (si aplica) </t>
    </r>
  </si>
  <si>
    <r>
      <t xml:space="preserve">, antes de la publicación de una investigación,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t>
    </r>
    <r>
      <rPr>
        <b/>
        <sz val="9"/>
        <rFont val="Arial"/>
        <family val="2"/>
      </rPr>
      <t/>
    </r>
  </si>
  <si>
    <r>
      <t xml:space="preserve">
</t>
    </r>
    <r>
      <rPr>
        <b/>
        <sz val="9"/>
        <rFont val="Arial"/>
        <family val="2"/>
      </rPr>
      <t>Evidencia:</t>
    </r>
    <r>
      <rPr>
        <sz val="9"/>
        <rFont val="Arial"/>
        <family val="2"/>
      </rPr>
      <t xml:space="preserve"> Memorando o correo electrónico informando la situación (si aplica).</t>
    </r>
  </si>
  <si>
    <t>Los Coordinadores del GIT Estudios geográficos y GIT de fronteras y limites de entidades territoriales</t>
  </si>
  <si>
    <t>El Coordinador  GIT de Estudios Geográficos y Ordenamiento Territorial, el Coordinador GIT de Fronteras y Limites de Entidades Territoriales</t>
  </si>
  <si>
    <r>
      <t xml:space="preserve">,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t>
    </r>
    <r>
      <rPr>
        <b/>
        <sz val="9"/>
        <rFont val="Arial"/>
        <family val="2"/>
      </rPr>
      <t/>
    </r>
  </si>
  <si>
    <r>
      <rPr>
        <b/>
        <sz val="9"/>
        <rFont val="Arial"/>
        <family val="2"/>
      </rPr>
      <t>Evidencia:</t>
    </r>
    <r>
      <rPr>
        <sz val="9"/>
        <rFont val="Arial"/>
        <family val="2"/>
      </rPr>
      <t xml:space="preserve"> Documentos de investigación versionados con control de cambios y/o correos electrónicos con la revisión del informe final de deslindes.</t>
    </r>
  </si>
  <si>
    <t xml:space="preserve">, anualmente, o cada vez que se requiera, revisan que los procedimientos estén acorde a la normatividad y estándares vigentes. En caso de requerirse, se realiza la correspondiente actualización.
</t>
  </si>
  <si>
    <r>
      <rPr>
        <b/>
        <sz val="9"/>
        <rFont val="Arial"/>
        <family val="2"/>
      </rPr>
      <t>Evidencia:</t>
    </r>
    <r>
      <rPr>
        <sz val="9"/>
        <rFont val="Arial"/>
        <family val="2"/>
      </rPr>
      <t xml:space="preserve"> Correo electrónico que evidencia la realización de la revisión de los procedimientos, procedimientos actualizados cuando aplique y/o plan de trabajo para la actualización de documentos</t>
    </r>
  </si>
  <si>
    <t>Los Coordinadores del GIT Estudios geográficos y ordenamiento territorial y GIT Fronteras y limites de entidades territoriales</t>
  </si>
  <si>
    <r>
      <t xml:space="preserve">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9"/>
        <rFont val="Arial"/>
        <family val="2"/>
      </rPr>
      <t/>
    </r>
  </si>
  <si>
    <r>
      <t xml:space="preserve">
</t>
    </r>
    <r>
      <rPr>
        <b/>
        <sz val="9"/>
        <rFont val="Arial"/>
        <family val="2"/>
      </rPr>
      <t>Evidencia</t>
    </r>
    <r>
      <rPr>
        <sz val="9"/>
        <rFont val="Arial"/>
        <family val="2"/>
      </rPr>
      <t>: Herramientas para el seguimiento del plan de acción y proyectos de inversión, y/o correo electrónico enviando con el seguimiento.</t>
    </r>
  </si>
  <si>
    <t xml:space="preserve">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t>
  </si>
  <si>
    <r>
      <rPr>
        <b/>
        <sz val="9"/>
        <rFont val="Arial"/>
        <family val="2"/>
      </rPr>
      <t xml:space="preserve">Evidencias: </t>
    </r>
    <r>
      <rPr>
        <sz val="9"/>
        <rFont val="Arial"/>
        <family val="2"/>
      </rPr>
      <t xml:space="preserve">Plan anual de adquisiciones con las necesidades de personal y demás recursos necesarios y correo electrónico enviando el plan </t>
    </r>
  </si>
  <si>
    <t>El Profesional responsable de la red MAGNA-ECO</t>
  </si>
  <si>
    <t>El Profesional encargado de proyectos de red pasiva en el GIT Gestión Geodésica</t>
  </si>
  <si>
    <t>El Profesional responsable de la red MAGNA-ECO del GIT Gestión Geodésica</t>
  </si>
  <si>
    <r>
      <rPr>
        <b/>
        <sz val="9"/>
        <rFont val="Arial"/>
        <family val="2"/>
      </rPr>
      <t xml:space="preserve">Evidencia: </t>
    </r>
    <r>
      <rPr>
        <sz val="9"/>
        <rFont val="Arial"/>
        <family val="2"/>
      </rPr>
      <t>Matriz de seguimiento a la Red MAGNA-ECO</t>
    </r>
  </si>
  <si>
    <r>
      <rPr>
        <b/>
        <sz val="9"/>
        <rFont val="Arial"/>
        <family val="2"/>
      </rPr>
      <t>Evidencia:</t>
    </r>
    <r>
      <rPr>
        <sz val="9"/>
        <rFont val="Arial"/>
        <family val="2"/>
      </rPr>
      <t xml:space="preserve"> Registro del formato 'Seguimiento de cálculos geodésicos'.</t>
    </r>
  </si>
  <si>
    <r>
      <rPr>
        <b/>
        <sz val="9"/>
        <rFont val="Arial"/>
        <family val="2"/>
      </rPr>
      <t>Evidencia:</t>
    </r>
    <r>
      <rPr>
        <sz val="9"/>
        <rFont val="Arial"/>
        <family val="2"/>
      </rPr>
      <t xml:space="preserve"> Incidencia en GLPI sobre el reporte de la falla dirigido a la Oficina de Informática y Telecomunicaciones y/o matriz de control de novedades mensual</t>
    </r>
  </si>
  <si>
    <r>
      <t xml:space="preserve">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9"/>
        <rFont val="Arial"/>
        <family val="2"/>
      </rPr>
      <t/>
    </r>
  </si>
  <si>
    <r>
      <t xml:space="preserve">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9"/>
        <rFont val="Arial"/>
        <family val="2"/>
      </rPr>
      <t/>
    </r>
  </si>
  <si>
    <r>
      <t xml:space="preserve">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t>
    </r>
    <r>
      <rPr>
        <b/>
        <sz val="9"/>
        <rFont val="Arial"/>
        <family val="2"/>
      </rPr>
      <t/>
    </r>
  </si>
  <si>
    <t xml:space="preserve">El Coordinador del GIT Gestión Geodésica </t>
  </si>
  <si>
    <t>El Funcionario responsable del centro de procesamiento IGA</t>
  </si>
  <si>
    <t>El Funcionario responsable en el GIT Gestión Geodésica</t>
  </si>
  <si>
    <t>mensualmente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t>
  </si>
  <si>
    <t xml:space="preserve">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t>
  </si>
  <si>
    <r>
      <t xml:space="preserve">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t>
    </r>
    <r>
      <rPr>
        <b/>
        <sz val="9"/>
        <rFont val="Arial"/>
        <family val="2"/>
      </rPr>
      <t/>
    </r>
  </si>
  <si>
    <r>
      <t xml:space="preserve">
</t>
    </r>
    <r>
      <rPr>
        <b/>
        <sz val="9"/>
        <rFont val="Arial"/>
        <family val="2"/>
      </rPr>
      <t>Evidencia:</t>
    </r>
    <r>
      <rPr>
        <sz val="9"/>
        <rFont val="Arial"/>
        <family val="2"/>
      </rPr>
      <t xml:space="preserve"> Archivo de estaciones procesadas CP IGA Bernese 5.2 con el nombre y cargo de la persona que realizó la revisión del cálculo de las coordenadas, y/o correo electrónico como evidencia de la comunicación de las inconformidades del cálculo y su corrección (si aplica).</t>
    </r>
  </si>
  <si>
    <r>
      <t xml:space="preserve">
</t>
    </r>
    <r>
      <rPr>
        <b/>
        <sz val="9"/>
        <rFont val="Arial"/>
        <family val="2"/>
      </rPr>
      <t>Evidencia:</t>
    </r>
    <r>
      <rPr>
        <sz val="9"/>
        <rFont val="Arial"/>
        <family val="2"/>
      </rPr>
      <t xml:space="preserve"> Reporte semanal de los parámetros de ejecución generados por el BPE de Bernese</t>
    </r>
  </si>
  <si>
    <r>
      <t xml:space="preserve">
</t>
    </r>
    <r>
      <rPr>
        <b/>
        <sz val="9"/>
        <rFont val="Arial"/>
        <family val="2"/>
      </rPr>
      <t>Evidencia:</t>
    </r>
    <r>
      <rPr>
        <sz val="9"/>
        <rFont val="Arial"/>
        <family val="2"/>
      </rPr>
      <t xml:space="preserve"> Formato de revisión de equipos</t>
    </r>
  </si>
  <si>
    <t>El Coordinador del GIT Gestión Geodésica</t>
  </si>
  <si>
    <r>
      <t xml:space="preserve">mensualmente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t>
    </r>
    <r>
      <rPr>
        <b/>
        <sz val="9"/>
        <rFont val="Arial"/>
        <family val="2"/>
      </rPr>
      <t/>
    </r>
  </si>
  <si>
    <r>
      <rPr>
        <b/>
        <sz val="9"/>
        <rFont val="Arial"/>
        <family val="2"/>
      </rPr>
      <t xml:space="preserve">
Evidencia: </t>
    </r>
    <r>
      <rPr>
        <sz val="9"/>
        <rFont val="Arial"/>
        <family val="2"/>
      </rPr>
      <t>Reporte del seguimiento mensual a los tiempos de la información publicada en la página web  y/o comunicación realizada a la Oficina de Control Disciplinario (Si aplica el caso).</t>
    </r>
  </si>
  <si>
    <t xml:space="preserve">El Funcionario o contratista del GIT de Producción Cartográfica </t>
  </si>
  <si>
    <t>El Coordinador del GIT de Producción Cartográfica</t>
  </si>
  <si>
    <r>
      <rPr>
        <b/>
        <sz val="9"/>
        <rFont val="Arial"/>
        <family val="2"/>
      </rPr>
      <t>Evidencia:</t>
    </r>
    <r>
      <rPr>
        <sz val="9"/>
        <rFont val="Arial"/>
        <family val="2"/>
      </rPr>
      <t xml:space="preserve"> Formato con el registro de Verificación de equipos e instrumentos auxiliares geodésicos y topográficos.</t>
    </r>
  </si>
  <si>
    <t xml:space="preserve">en cada proyecto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t>
  </si>
  <si>
    <t>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t>
  </si>
  <si>
    <r>
      <t xml:space="preserve">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t>
    </r>
    <r>
      <rPr>
        <b/>
        <sz val="9"/>
        <rFont val="Arial"/>
        <family val="2"/>
      </rPr>
      <t/>
    </r>
  </si>
  <si>
    <r>
      <t xml:space="preserve">
</t>
    </r>
    <r>
      <rPr>
        <b/>
        <sz val="9"/>
        <rFont val="Arial"/>
        <family val="2"/>
      </rPr>
      <t xml:space="preserve">Evidencias: </t>
    </r>
    <r>
      <rPr>
        <sz val="9"/>
        <rFont val="Arial"/>
        <family val="2"/>
      </rPr>
      <t>Formatos de listas de chequeo o de aseguramiento de la calidad</t>
    </r>
  </si>
  <si>
    <r>
      <t xml:space="preserve">
</t>
    </r>
    <r>
      <rPr>
        <b/>
        <sz val="9"/>
        <rFont val="Arial"/>
        <family val="2"/>
      </rPr>
      <t>Evidencia:</t>
    </r>
    <r>
      <rPr>
        <sz val="9"/>
        <rFont val="Arial"/>
        <family val="2"/>
      </rPr>
      <t xml:space="preserve"> Informe de aprobación o rechazo del producto cartográfico</t>
    </r>
  </si>
  <si>
    <r>
      <t xml:space="preserve">
</t>
    </r>
    <r>
      <rPr>
        <b/>
        <sz val="9"/>
        <rFont val="Arial"/>
        <family val="2"/>
      </rPr>
      <t>Evidencia:</t>
    </r>
    <r>
      <rPr>
        <sz val="9"/>
        <rFont val="Arial"/>
        <family val="2"/>
      </rPr>
      <t xml:space="preserve"> Correos electrónicos remitidos a las autoridades civiles y militares del lugar, documentos de autoridades civiles y militares (cuando aplique) y/o prórrogas al contrato (cuando aplique).</t>
    </r>
  </si>
  <si>
    <r>
      <t xml:space="preserve">
</t>
    </r>
    <r>
      <rPr>
        <b/>
        <sz val="9"/>
        <rFont val="Arial"/>
        <family val="2"/>
      </rPr>
      <t xml:space="preserve">Evidencia: </t>
    </r>
    <r>
      <rPr>
        <sz val="9"/>
        <rFont val="Arial"/>
        <family val="2"/>
      </rPr>
      <t xml:space="preserve">Actas de reunión, correos electrónicos, grabaciones de reunión u otro material soporte de las mesas de trabajo realizadas. </t>
    </r>
  </si>
  <si>
    <t>El Coordinador del GIT perteneciente a la Subdirección de Geografía y Cartografía</t>
  </si>
  <si>
    <t>El Coordinador del GIT o su delegado perteneciente a la Subdirección de Geografía y Cartografía</t>
  </si>
  <si>
    <r>
      <t xml:space="preserve">mínimo una vez al año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t>
    </r>
    <r>
      <rPr>
        <b/>
        <sz val="9"/>
        <rFont val="Arial"/>
        <family val="2"/>
      </rPr>
      <t/>
    </r>
  </si>
  <si>
    <t xml:space="preserve">, cada vez que se registra una solicitud en GEOCARTO, debe revisar la solicitud de productos para usuarios y aprobarla a través de este software, corroborando su pertinencia. En caso de encontrar una solicitud de una información que no se requiera para el trabajo a realizar, la rechaza a través de GEOCARTO. </t>
  </si>
  <si>
    <r>
      <t xml:space="preserve">
</t>
    </r>
    <r>
      <rPr>
        <b/>
        <sz val="9"/>
        <rFont val="Arial"/>
        <family val="2"/>
      </rPr>
      <t xml:space="preserve">Evidencia: </t>
    </r>
    <r>
      <rPr>
        <sz val="9"/>
        <rFont val="Arial"/>
        <family val="2"/>
      </rPr>
      <t>Correo electrónico informando los resultados de la verificación de roles y usuarios.</t>
    </r>
  </si>
  <si>
    <r>
      <rPr>
        <b/>
        <sz val="9"/>
        <rFont val="Arial"/>
        <family val="2"/>
      </rPr>
      <t xml:space="preserve">
Evidencia:</t>
    </r>
    <r>
      <rPr>
        <sz val="9"/>
        <rFont val="Arial"/>
        <family val="2"/>
      </rPr>
      <t xml:space="preserve"> Pantallazo y/o listado de las solicitudes del sistema GEOCARTO aprobadas.</t>
    </r>
  </si>
  <si>
    <t xml:space="preserve"> El Subdirector de Agrología</t>
  </si>
  <si>
    <t>Los Profesionales asignados de cada proyecto o convenio en la Subdirección de Agrología</t>
  </si>
  <si>
    <t xml:space="preserve">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t>
  </si>
  <si>
    <t>El Profesional de apoyo al SGI en el  Laboratorio Nacional de Suelos</t>
  </si>
  <si>
    <t xml:space="preserve">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t>
  </si>
  <si>
    <t>El Director Territorial</t>
  </si>
  <si>
    <r>
      <t xml:space="preserve">,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9"/>
        <rFont val="Arial"/>
        <family val="2"/>
      </rPr>
      <t/>
    </r>
  </si>
  <si>
    <t>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t>
  </si>
  <si>
    <r>
      <t xml:space="preserve">
</t>
    </r>
    <r>
      <rPr>
        <b/>
        <sz val="9"/>
        <rFont val="Arial"/>
        <family val="2"/>
      </rPr>
      <t>Evidencias:</t>
    </r>
    <r>
      <rPr>
        <sz val="9"/>
        <rFont val="Arial"/>
        <family val="2"/>
      </rPr>
      <t xml:space="preserve"> Reporte y/o correo electrónico remitido al líder del proceso con la validación documental</t>
    </r>
  </si>
  <si>
    <t xml:space="preserve">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t>
  </si>
  <si>
    <r>
      <t xml:space="preserve">
</t>
    </r>
    <r>
      <rPr>
        <b/>
        <sz val="9"/>
        <rFont val="Arial"/>
        <family val="2"/>
      </rPr>
      <t xml:space="preserve">Evidencia: </t>
    </r>
    <r>
      <rPr>
        <sz val="9"/>
        <rFont val="Arial"/>
        <family val="2"/>
      </rPr>
      <t>Reporte de solicitudes de GLPI asociadas con la gestión de permisos de acceso y control de usuarios (cuando aplique).</t>
    </r>
  </si>
  <si>
    <t xml:space="preserve"> El Responsable en el GIT del proceso de Gestión del Conocimiento, Investigación e  Innovación</t>
  </si>
  <si>
    <t xml:space="preserve">verifican en la periodicidad establecida en el procedimiento, el cumplimiento de las especificaciones del producto o servicio mediante reuniones de seguimiento. En caso de encontrar un producto o servicio que tenga algún inconveniente se debe enviar a reproceso. </t>
  </si>
  <si>
    <r>
      <t xml:space="preserve">
</t>
    </r>
    <r>
      <rPr>
        <b/>
        <sz val="9"/>
        <rFont val="Arial"/>
        <family val="2"/>
      </rPr>
      <t>Evidencia:</t>
    </r>
    <r>
      <rPr>
        <sz val="9"/>
        <rFont val="Arial"/>
        <family val="2"/>
      </rPr>
      <t xml:space="preserve"> Acta de reunión de seguimiento.</t>
    </r>
  </si>
  <si>
    <r>
      <t xml:space="preserve">
</t>
    </r>
    <r>
      <rPr>
        <b/>
        <sz val="9"/>
        <rFont val="Arial"/>
        <family val="2"/>
      </rPr>
      <t>Evidencia:</t>
    </r>
    <r>
      <rPr>
        <sz val="9"/>
        <rFont val="Arial"/>
        <family val="2"/>
      </rPr>
      <t xml:space="preserve"> Informe de resultados de las encuestas de satisfacción, encuestas de satisfacción de los estudiantes y/o memorando solicitando las mejoras al proceso de Gestión de Servicios Administrativos (si aplica)</t>
    </r>
  </si>
  <si>
    <r>
      <t xml:space="preserve">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t>
    </r>
    <r>
      <rPr>
        <b/>
        <sz val="9"/>
        <rFont val="Arial"/>
        <family val="2"/>
      </rPr>
      <t/>
    </r>
  </si>
  <si>
    <r>
      <t xml:space="preserve">
</t>
    </r>
    <r>
      <rPr>
        <b/>
        <sz val="9"/>
        <rFont val="Arial"/>
        <family val="2"/>
      </rPr>
      <t>Evidencias:</t>
    </r>
    <r>
      <rPr>
        <sz val="9"/>
        <rFont val="Arial"/>
        <family val="2"/>
      </rPr>
      <t xml:space="preserve"> Hoja de vida de equipos espectroradiómetros donde se relacionan calibraciones y mantenimientos, registro de captura de campo de las firmas espectrales y/o certificado de calibraciones de los equipos conforme a la fecha programada.</t>
    </r>
  </si>
  <si>
    <r>
      <t xml:space="preserve">
</t>
    </r>
    <r>
      <rPr>
        <b/>
        <sz val="9"/>
        <rFont val="Arial"/>
        <family val="2"/>
      </rPr>
      <t>Evidencia:</t>
    </r>
    <r>
      <rPr>
        <sz val="9"/>
        <rFont val="Arial"/>
        <family val="2"/>
      </rPr>
      <t xml:space="preserve"> Correo electrónico o comunicación solicitando la adquisición de la nueva versión del software y/o el estado del soffware para la operación</t>
    </r>
  </si>
  <si>
    <r>
      <t xml:space="preserve">
</t>
    </r>
    <r>
      <rPr>
        <b/>
        <sz val="9"/>
        <rFont val="Arial"/>
        <family val="2"/>
      </rPr>
      <t xml:space="preserve">Evidencias: </t>
    </r>
    <r>
      <rPr>
        <sz val="9"/>
        <rFont val="Arial"/>
        <family val="2"/>
      </rPr>
      <t xml:space="preserve"> Informe mensual soportado con las evidencias en DRIVE y/o reporte del indicador de cumplimiento. </t>
    </r>
  </si>
  <si>
    <r>
      <rPr>
        <b/>
        <sz val="9"/>
        <rFont val="Arial"/>
        <family val="2"/>
      </rPr>
      <t xml:space="preserve">
Evidencia:</t>
    </r>
    <r>
      <rPr>
        <sz val="9"/>
        <rFont val="Arial"/>
        <family val="2"/>
      </rPr>
      <t xml:space="preserve"> Documentos soporte de los registros presupuestales</t>
    </r>
  </si>
  <si>
    <r>
      <t xml:space="preserve">,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r>
  </si>
  <si>
    <r>
      <t xml:space="preserve">
</t>
    </r>
    <r>
      <rPr>
        <b/>
        <sz val="9"/>
        <rFont val="Arial"/>
        <family val="2"/>
      </rPr>
      <t>Evidencia:</t>
    </r>
    <r>
      <rPr>
        <sz val="9"/>
        <rFont val="Arial"/>
        <family val="2"/>
      </rPr>
      <t xml:space="preserve"> Listado de movimiento de bancos, informes de ventas, informe de cartera por edades y comunicaciones electrónicas. </t>
    </r>
  </si>
  <si>
    <t xml:space="preserve">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</si>
  <si>
    <t>El Coordinador GIT Contabilidad</t>
  </si>
  <si>
    <r>
      <t xml:space="preserve">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t>
    </r>
    <r>
      <rPr>
        <b/>
        <sz val="9"/>
        <rFont val="Arial"/>
        <family val="2"/>
      </rPr>
      <t/>
    </r>
  </si>
  <si>
    <r>
      <t xml:space="preserve">
</t>
    </r>
    <r>
      <rPr>
        <b/>
        <sz val="9"/>
        <rFont val="Arial"/>
        <family val="2"/>
      </rPr>
      <t>Evidencia:</t>
    </r>
    <r>
      <rPr>
        <sz val="9"/>
        <rFont val="Arial"/>
        <family val="2"/>
      </rPr>
      <t xml:space="preserve"> Cuadro de ingresos actualizado y/o comprobantes contables (si aplica). </t>
    </r>
  </si>
  <si>
    <t>El Responsable en GIT de Contabilidad y GIT Tesorería y los Pagadores y Contadores de las Direcciones Territoriales</t>
  </si>
  <si>
    <t>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t>
  </si>
  <si>
    <r>
      <rPr>
        <b/>
        <sz val="9"/>
        <rFont val="Arial"/>
        <family val="2"/>
      </rPr>
      <t xml:space="preserve">
Evidencia: </t>
    </r>
    <r>
      <rPr>
        <sz val="9"/>
        <rFont val="Arial"/>
        <family val="2"/>
      </rPr>
      <t>Registros de depuración de saldos y Conciliaciones bancarias realizadas.</t>
    </r>
  </si>
  <si>
    <t>El Responsable de hacer la legalización de la caja menor en el GIT de contabilidad</t>
  </si>
  <si>
    <t>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t>
  </si>
  <si>
    <r>
      <rPr>
        <b/>
        <sz val="9"/>
        <rFont val="Arial"/>
        <family val="2"/>
      </rPr>
      <t xml:space="preserve">
Evidencia: </t>
    </r>
    <r>
      <rPr>
        <sz val="9"/>
        <rFont val="Arial"/>
        <family val="2"/>
      </rPr>
      <t>Documento de legalización de caja menor.</t>
    </r>
  </si>
  <si>
    <t>Los Responsables GIT de Presupuesto, GIT de Contabilidad y GIT de Tesorería y los Pagadores y Contadores de las Direcciones Territoriales</t>
  </si>
  <si>
    <r>
      <t xml:space="preserve">, cada vez que se requiera, verifican que los documentos soporte que autorizan los gastos, vengan firmados por el ordenador del gasto. En caso contrario, devuelven el documento para que sea allegado con la firma respectiva. </t>
    </r>
    <r>
      <rPr>
        <b/>
        <sz val="9"/>
        <rFont val="Arial"/>
        <family val="2"/>
      </rPr>
      <t/>
    </r>
  </si>
  <si>
    <r>
      <t xml:space="preserve">
</t>
    </r>
    <r>
      <rPr>
        <b/>
        <sz val="9"/>
        <rFont val="Arial"/>
        <family val="2"/>
      </rPr>
      <t xml:space="preserve">Evidencia: </t>
    </r>
    <r>
      <rPr>
        <sz val="9"/>
        <rFont val="Arial"/>
        <family val="2"/>
      </rPr>
      <t>Documentos soporte de autorización de gastos con firmas.</t>
    </r>
  </si>
  <si>
    <t>El Responsable asignado de la Oficina Asesora Jurídica en Sede Central y el Abogado en las Direcciones Territoriales</t>
  </si>
  <si>
    <r>
      <t xml:space="preserve">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
    </r>
  </si>
  <si>
    <r>
      <t xml:space="preserve">
</t>
    </r>
    <r>
      <rPr>
        <b/>
        <sz val="9"/>
        <rFont val="Arial"/>
        <family val="2"/>
      </rPr>
      <t>Evidencia:</t>
    </r>
    <r>
      <rPr>
        <sz val="9"/>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</si>
  <si>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
</t>
    </r>
    <r>
      <rPr>
        <b/>
        <sz val="9"/>
        <rFont val="Arial"/>
        <family val="2"/>
      </rPr>
      <t xml:space="preserve">Evidencia: </t>
    </r>
    <r>
      <rPr>
        <sz val="9"/>
        <rFont val="Arial"/>
        <family val="2"/>
      </rPr>
      <t>Memorando y/o correo electrónico de solicitud de conceptos técnicos.</t>
    </r>
  </si>
  <si>
    <t xml:space="preserve">El Jefe de la Oficina Asesora Jurídica o a quien asigne en Sede Central </t>
  </si>
  <si>
    <r>
      <rPr>
        <b/>
        <sz val="9"/>
        <rFont val="Arial"/>
        <family val="2"/>
      </rPr>
      <t xml:space="preserve">Evidencia: </t>
    </r>
    <r>
      <rPr>
        <sz val="9"/>
        <rFont val="Arial"/>
        <family val="2"/>
      </rPr>
      <t>Convocatoria a través de correo electrónico, acta de reunión, agenda y/o pantallazo de los participantes (convocatoria virtual)</t>
    </r>
  </si>
  <si>
    <r>
      <t xml:space="preserve">,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
    </r>
  </si>
  <si>
    <t>El Responsable asignado de la Oficina Asesora Jurídica en Sede Central</t>
  </si>
  <si>
    <r>
      <t xml:space="preserve">
</t>
    </r>
    <r>
      <rPr>
        <b/>
        <sz val="9"/>
        <rFont val="Arial"/>
        <family val="2"/>
      </rPr>
      <t>Evidencia:</t>
    </r>
    <r>
      <rPr>
        <sz val="9"/>
        <rFont val="Arial"/>
        <family val="2"/>
      </rPr>
      <t xml:space="preserve"> Certificados de antecedentes disciplinarios, correo electrónico remitido a la Jefe de la OAJ con el reporte.</t>
    </r>
  </si>
  <si>
    <r>
      <t xml:space="preserve">realiza no menos de tres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r>
  </si>
  <si>
    <r>
      <t xml:space="preserve">, realiza, junto con el reparto del proceso judicial o extrajudicial al abogado, la solicitud de manifestación de conflicto de interés, inhabilidad o incompatibilidad para actuar en el proceso judicial, con la finalidad de que la OAJ determine su existencia. </t>
    </r>
    <r>
      <rPr>
        <b/>
        <sz val="9"/>
        <rFont val="Arial"/>
        <family val="2"/>
      </rPr>
      <t/>
    </r>
  </si>
  <si>
    <r>
      <t xml:space="preserve">
</t>
    </r>
    <r>
      <rPr>
        <b/>
        <sz val="9"/>
        <rFont val="Arial"/>
        <family val="2"/>
      </rPr>
      <t xml:space="preserve">Evidencia: </t>
    </r>
    <r>
      <rPr>
        <sz val="9"/>
        <rFont val="Arial"/>
        <family val="2"/>
      </rPr>
      <t xml:space="preserve">Correo electrónico remitido al abogado y recibido con la manifestación. </t>
    </r>
  </si>
  <si>
    <t>El Responsable en el GIT de Gestión Contractual</t>
  </si>
  <si>
    <t>El Responsable en el GIT de Gestión Contractual o el Responsable asignado en la Dirección Territorial</t>
  </si>
  <si>
    <r>
      <t xml:space="preserve">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r>
  </si>
  <si>
    <r>
      <t xml:space="preserve">
</t>
    </r>
    <r>
      <rPr>
        <b/>
        <sz val="9"/>
        <rFont val="Arial"/>
        <family val="2"/>
      </rPr>
      <t xml:space="preserve">Evidencia: 
1. Sede Central y Direcciones Territoriales: </t>
    </r>
    <r>
      <rPr>
        <sz val="9"/>
        <rFont val="Arial"/>
        <family val="2"/>
      </rPr>
      <t>Consolidado de observaciones del proceso en la plataforma SECOP II (si aplica).</t>
    </r>
  </si>
  <si>
    <r>
      <rPr>
        <b/>
        <sz val="9"/>
        <rFont val="Arial"/>
        <family val="2"/>
      </rPr>
      <t xml:space="preserve">
Evidencia: </t>
    </r>
    <r>
      <rPr>
        <sz val="9"/>
        <rFont val="Arial"/>
        <family val="2"/>
      </rPr>
      <t xml:space="preserve">Correo remitido (si aplica) o lista de chequeo.                                                                                              </t>
    </r>
  </si>
  <si>
    <t>Los Tecnólogos del GIT de Gestión Documental</t>
  </si>
  <si>
    <t xml:space="preserve">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</si>
  <si>
    <r>
      <t xml:space="preserve">
</t>
    </r>
    <r>
      <rPr>
        <b/>
        <sz val="9"/>
        <rFont val="Arial"/>
        <family val="2"/>
      </rPr>
      <t xml:space="preserve">Evidencias: </t>
    </r>
    <r>
      <rPr>
        <sz val="9"/>
        <rFont val="Arial"/>
        <family val="2"/>
      </rPr>
      <t>Registros de asistencia y actas de reunión. Para el caso de incumplimiento envío correos electrónicos.</t>
    </r>
  </si>
  <si>
    <t>El Responsable en el GIT de Gestión Documental</t>
  </si>
  <si>
    <r>
      <t xml:space="preserve">verifica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t>
    </r>
    <r>
      <rPr>
        <b/>
        <sz val="9"/>
        <rFont val="Arial"/>
        <family val="2"/>
      </rPr>
      <t/>
    </r>
  </si>
  <si>
    <r>
      <t xml:space="preserve">
</t>
    </r>
    <r>
      <rPr>
        <b/>
        <sz val="9"/>
        <rFont val="Arial"/>
        <family val="2"/>
      </rPr>
      <t xml:space="preserve">Evidencias: </t>
    </r>
    <r>
      <rPr>
        <sz val="9"/>
        <rFont val="Arial"/>
        <family val="2"/>
      </rPr>
      <t>Presentación de las Tablas de Retención Documental para el proceso de convalidadas.</t>
    </r>
  </si>
  <si>
    <r>
      <t xml:space="preserve">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9"/>
        <rFont val="Arial"/>
        <family val="2"/>
      </rPr>
      <t/>
    </r>
  </si>
  <si>
    <r>
      <t xml:space="preserve">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t>
    </r>
    <r>
      <rPr>
        <b/>
        <sz val="9"/>
        <rFont val="Arial"/>
        <family val="2"/>
      </rPr>
      <t/>
    </r>
  </si>
  <si>
    <r>
      <t xml:space="preserve">
</t>
    </r>
    <r>
      <rPr>
        <b/>
        <sz val="9"/>
        <rFont val="Arial"/>
        <family val="2"/>
      </rPr>
      <t xml:space="preserve">Evidencias: </t>
    </r>
    <r>
      <rPr>
        <sz val="9"/>
        <rFont val="Arial"/>
        <family val="2"/>
      </rPr>
      <t>Lista de asistencia y material presentado</t>
    </r>
  </si>
  <si>
    <t xml:space="preserve">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t>
  </si>
  <si>
    <t xml:space="preserve">
Evidencias: Formato diligenciado y firmado por el solicitante de los documentos en Archivo Central</t>
  </si>
  <si>
    <t xml:space="preserve">
Archivo: Inventario documental actualizado</t>
  </si>
  <si>
    <t>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t>
  </si>
  <si>
    <t>CALIFICACIÓN RIESGO RESIDUAL</t>
  </si>
  <si>
    <t>Tipo de Riesgo</t>
  </si>
  <si>
    <t>No. Riesgo</t>
  </si>
  <si>
    <t>Probabilidad Residual</t>
  </si>
  <si>
    <t>Probabilidad</t>
  </si>
  <si>
    <t>Impacto</t>
  </si>
  <si>
    <t>Severidad 
(Nivel de Riesgo)</t>
  </si>
  <si>
    <t>R1</t>
  </si>
  <si>
    <t>Baja</t>
  </si>
  <si>
    <t>Extremo</t>
  </si>
  <si>
    <t>R2</t>
  </si>
  <si>
    <t>Muy Baja</t>
  </si>
  <si>
    <t>R3</t>
  </si>
  <si>
    <t>Alto</t>
  </si>
  <si>
    <t>R4</t>
  </si>
  <si>
    <t>R5</t>
  </si>
  <si>
    <t>R6</t>
  </si>
  <si>
    <t>Alta</t>
  </si>
  <si>
    <t>R7</t>
  </si>
  <si>
    <t>Media</t>
  </si>
  <si>
    <t>R8</t>
  </si>
  <si>
    <t>Muy Alta</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</si>
  <si>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</si>
  <si>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</si>
  <si>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</si>
  <si>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</si>
  <si>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</si>
  <si>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</si>
  <si>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</si>
  <si>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</si>
  <si>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</si>
  <si>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</si>
  <si>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</si>
  <si>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</si>
  <si>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</si>
  <si>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</si>
  <si>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</si>
  <si>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</si>
  <si>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</si>
  <si>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</si>
  <si>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</si>
  <si>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</si>
  <si>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</si>
  <si>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</si>
  <si>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</si>
  <si>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</si>
  <si>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</si>
  <si>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</si>
  <si>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</si>
  <si>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</si>
  <si>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</si>
  <si>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</si>
  <si>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</si>
  <si>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</si>
  <si>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</si>
  <si>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</si>
  <si>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</si>
  <si>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</si>
  <si>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</si>
  <si>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</si>
  <si>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</si>
  <si>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</si>
  <si>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</si>
  <si>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</si>
  <si>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</si>
  <si>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</si>
  <si>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</si>
  <si>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</si>
  <si>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</si>
  <si>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</si>
  <si>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</si>
  <si>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</si>
  <si>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</si>
  <si>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</si>
  <si>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MAPA DE CALOR RIESGO RESIDUAL</t>
  </si>
  <si>
    <t>Leve</t>
  </si>
  <si>
    <t>Bajo</t>
  </si>
  <si>
    <t>El Instituto Geográfico Agustín Codazzi - IGAC presenta la matriz de riesgos institucional actualizada para el periodo 2022 teniendo en cuenta la nueva estructura de procesos de la entidad a partir de la modernización institucional. La gestión de riesgos institucional en la entidad se llevó a cabo en el marco de la norma ISO 31000:2018 “Gestión del riesgo”, ISO 9001:2018 “Gestión de la calidad” y la Guía para la Administración de los Riesgos del Departamento Administrativo de la Función Pública (DAFP) en su versión número 5 del 2020.</t>
  </si>
  <si>
    <t>MATRIZ DE RIESGOS INSTITUCIONAL - IGAC 2022</t>
  </si>
  <si>
    <t>Se gestionan 60 riesgos institucionales y 12 de seguridad digital para esta actualización del 2022. La identificación de riesgos del periodo 2022 tuvo presente la alineación con los objetivos estratégicos de la entidad, así como la clasificación de acuerdo con el tipo de riesgo, análisis de contexto y evaluación objetiva.</t>
  </si>
  <si>
    <t>NO DEL RIESGO</t>
  </si>
  <si>
    <t>Posibilidad de pérdida Económica y Reputacional</t>
  </si>
  <si>
    <t>Posibilidad de pérdida Reputacional</t>
  </si>
  <si>
    <t xml:space="preserve"> por la inoportunidad o imprecisión en la  difusión de la información de la gestión institucional</t>
  </si>
  <si>
    <t>debido a:
1. Desconocimiento de los procedimientos
2. Incumplimiento de  los lineamientos dados por la oficina de difusión y mercadeo
3. Planeación inadecuada de las actividades.
4. Inoportunidad en la invitación para participación en eventos.</t>
  </si>
  <si>
    <t>por inobservancia de las actividades tendientes a expedir regulación normativa por parte de la Entidad</t>
  </si>
  <si>
    <t>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</si>
  <si>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por declaratoria de inaplicación de la regulación expedida por la entidad</t>
  </si>
  <si>
    <t>debido a que se identifica la ilegalidad del acto por parte de un ente judicial.</t>
  </si>
  <si>
    <t>por solicitud o recibimiento de dádivas para generar lineamientos geográficos, certificados o  deslindes que no cumplan con la normatividad vigente,  estándares  o especificaciones técnicas para beneficio propio o de un tercero</t>
  </si>
  <si>
    <t>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t>
  </si>
  <si>
    <t>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t>
  </si>
  <si>
    <t>por incumplimiento de la normatividad, estándares y/o procedimientos de información geográfica en la generación, actualización y publicación de metodologías, estudios e investigaciones geográficas, deslindes y de la delimitación de entidades territoriales</t>
  </si>
  <si>
    <t>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</si>
  <si>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por incumplimiento en los tiempos programados para la generación, actualización y publicación de metodologías, estudios e investigaciones geográficas, deslindes y delimitación de las entidades territoriales.</t>
  </si>
  <si>
    <t>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t>
  </si>
  <si>
    <t>por inoportunidad en la entrega y publicación de la información geodésica a los usuarios</t>
  </si>
  <si>
    <t>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t>
  </si>
  <si>
    <t>por incumplimiento de estándares de calidad nacionales e internacionales en la generación de información geodésica</t>
  </si>
  <si>
    <t>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t>
  </si>
  <si>
    <t>por solicitud o recepción de dádivas con el objetivo de agilizar o retrasar la entrega de un dato geodésico para beneficio propio o de un tercero</t>
  </si>
  <si>
    <t>por incumplimiento de las especificaciones y estándares de producción cartográfica</t>
  </si>
  <si>
    <t>por incumplimiento de los tiempos programados para la atención de requerimientos de usuarios internos y externos en la producción, actualización y disposición de información cartográfica básica</t>
  </si>
  <si>
    <t>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t>
  </si>
  <si>
    <t>por recibir dádivas para alterar u omitir información en las diferentes etapas del proceso de producción cartográfica básica para beneficio propio o de un particular.</t>
  </si>
  <si>
    <t>por incumplimiento en la elaboración de los productos programados en el proceso de Gestión Agrológica</t>
  </si>
  <si>
    <t>por calidad deficiente de los productos generados por la Gestión Agrológica</t>
  </si>
  <si>
    <t xml:space="preserve">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t>
  </si>
  <si>
    <t>por incumplimiento de los estándares de producción (calidad) en la prestación del servicio público Catastral por excepción</t>
  </si>
  <si>
    <t>por solicitar o recibir dinero o dádivas por la realización u omisión de actos en la prestación de servicios o trámites catastrales, con el propósito de beneficiar a un particular.</t>
  </si>
  <si>
    <t xml:space="preserve"> 
debido a:
1. Situaciones de orden Público en  los municipios a Intervenir
2. Condiciones medioambientales que afectan la prestación del servicio.
3. Incumplimiento de los pagos de la entidad contratante.</t>
  </si>
  <si>
    <t>por inoportunidad en la prestación de servicios o en la entrega de productos</t>
  </si>
  <si>
    <t>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</si>
  <si>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por posibilidad de entregar un  producto o prestar un  servicio que no cumpla con las especificaciones técnicas establecidas o con las necesidades y expectativas de los usuarios</t>
  </si>
  <si>
    <t>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</si>
  <si>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Posibilidad de pérdida Económica</t>
  </si>
  <si>
    <t>por manejo indebido de recursos financieros por parte de quienes los administran en la entidad, para beneficio propio o de terceros</t>
  </si>
  <si>
    <t>debido a manipulación de la información financiera.</t>
  </si>
  <si>
    <t xml:space="preserve">por inadecuada supervisión de contratos de adquisición de bienes, obras y servicios </t>
  </si>
  <si>
    <t>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</si>
  <si>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por manipulación del proceso contractual  para beneficio particular o de terceros en la adjudicación de un contrato</t>
  </si>
  <si>
    <t>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</si>
  <si>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por sustracción, eliminación o manipulación indebida de la documentación en el Archivo Central para beneficio particular o de terceros</t>
  </si>
  <si>
    <t>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</si>
  <si>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por pérdida de bienes de las instalaciones del Almacén del IGAC</t>
  </si>
  <si>
    <t xml:space="preserve">debido a:
1. Falencias en la aplicación de controles de seguridad en la custodia de los activos o  elementos.
2. Ausencia de control en la custodia de los elementos en las instalaciones del Almacén.
3. Ingreso de personal no autorizado a las instalaciones del Almacén. </t>
  </si>
  <si>
    <t>por inoportunidad en la prestación de servicios administrativos y/o infraestructura física para el funcionamiento de la entidad</t>
  </si>
  <si>
    <t>por posibilidad de uso del servicio de transporte del IGAC para actividades personales o que beneficien a terceros diferentes a temas laborales</t>
  </si>
  <si>
    <t>debido a:
1. Alteraciones o inconsistencias en el formato de solicitud de transporte presentado.
2. Asignación de vehículos sin surtir los trámites respectivos.</t>
  </si>
  <si>
    <t>por inoportunidad en la ejecución de mantenimientos preventivos de la infraestructura tecnológica de la entidad</t>
  </si>
  <si>
    <t xml:space="preserve">por posibilidad de otorgar accesos a la infraestructura tecnológica sin seguir procedimientos  formales para favorecer a un tercero </t>
  </si>
  <si>
    <t xml:space="preserve">debido a:
1. Deficiencias en el control de perfiles y roles de acceso a las bases de datos
2. Auditoria insuficiente en las bases de datos
3. Falta de manifestación de conflictos de interés </t>
  </si>
  <si>
    <t>por indisponibilidad de infraestructura tecnológica para soportar los servicios de TI requeridos  por la entidad</t>
  </si>
  <si>
    <t xml:space="preserve">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t>
  </si>
  <si>
    <t>por posibilidad de uso de infraestructura tecnológica para fines personales o comerciales</t>
  </si>
  <si>
    <t>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</si>
  <si>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por inoportunidad en la entrega de las necesidades de las soluciones informáticas requeridas por la entidad para el cumplimiento de sus objetivos</t>
  </si>
  <si>
    <t>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t>
  </si>
  <si>
    <t>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</si>
  <si>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por incumplimiento de alguna de las normas legales, técnicas y de la entidad durante el ejercicio de auditoria</t>
  </si>
  <si>
    <t>debido a:
1. Falta de apropiación e interiorización del Estatuto de Auditoría Interna y Código de ética del auditor.
2. Debilidad en las competencias de los auditores e insuficiente capacitación.</t>
  </si>
  <si>
    <t xml:space="preserve">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t>
  </si>
  <si>
    <t>¿QUÉ?
IMPACTO</t>
  </si>
  <si>
    <t>¿CÓMO?
CAUSA INMEDIATA
(Inicia con la palabra por)</t>
  </si>
  <si>
    <t>¿POR QUÉ?
CAUSA RAIZ
(Inicia con la palabra debido a)</t>
  </si>
  <si>
    <t>DESCRIPCIÓN DEL RIESGO</t>
  </si>
  <si>
    <t>GEG-5</t>
  </si>
  <si>
    <t>IMPACTO INHERENTE</t>
  </si>
  <si>
    <t>PROBABILIDAD INHERENTE</t>
  </si>
  <si>
    <t>Afectación Económica</t>
  </si>
  <si>
    <t>Reputacional</t>
  </si>
  <si>
    <t>Resultado</t>
  </si>
  <si>
    <t>Proceso</t>
  </si>
  <si>
    <t>Riesgo</t>
  </si>
  <si>
    <t>No. veces que realiza la actividad al año</t>
  </si>
  <si>
    <t>Frecuencia de la Actividad</t>
  </si>
  <si>
    <t>% Probabilidad</t>
  </si>
  <si>
    <t>Nivel Probabilidad</t>
  </si>
  <si>
    <t>%</t>
  </si>
  <si>
    <t>Nivel</t>
  </si>
  <si>
    <t>Porcentaje de Impacto</t>
  </si>
  <si>
    <t>Nivel de Impacto</t>
  </si>
  <si>
    <t>Mayor a 500 SMLMV</t>
  </si>
  <si>
    <t>El riesgo afecta la imagen de la entidad a nivel nacional, con efecto publicitario sostenido a nivel país</t>
  </si>
  <si>
    <t>Entre 50 y 100 SMLMV</t>
  </si>
  <si>
    <t>El riesgo afecta la imagen de la entidad con algunos usuarios de relevancia frente al logro de los objetivos.</t>
  </si>
  <si>
    <t>El riesgo afecta la imagen de la entidad con efecto publicitario sostenido a nivel de sector administrativo, nivel departamental o municipal.</t>
  </si>
  <si>
    <t>Entre 100 y 500 SMLMV</t>
  </si>
  <si>
    <t>Mínimo</t>
  </si>
  <si>
    <t>Máximo</t>
  </si>
  <si>
    <t>% Impacto</t>
  </si>
  <si>
    <t>La actividad que conlleva el riesgo se ejecuta como máximos 2 veces por año</t>
  </si>
  <si>
    <t>Menor a 10 SMLMV</t>
  </si>
  <si>
    <t>El riesgo afecta la imagen de algún área de la organización.</t>
  </si>
  <si>
    <t>La actividad que conlleva el riesgo se ejecuta de 3 a 24 veces por año</t>
  </si>
  <si>
    <t>Entre 10 y 50 SMLMV</t>
  </si>
  <si>
    <t>El riesgo afecta la imagen de la entidad internamente, de conocimiento general nivel interno, de junta directiva y accionistas y/o de proveedores.</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</si>
  <si>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</si>
  <si>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</si>
  <si>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</si>
  <si>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Subproceso</t>
  </si>
  <si>
    <t>CÓDIGO:</t>
  </si>
  <si>
    <t>VERSIÓN:</t>
  </si>
  <si>
    <t>VIGENCIA:</t>
  </si>
  <si>
    <t>del 01/01/2022 al 31/12/2022</t>
  </si>
  <si>
    <t>MAPA DE CALOR RIESGO INHERENTE</t>
  </si>
  <si>
    <t>CALIFICACIÓN RIESGO INHERENTE</t>
  </si>
  <si>
    <t>No. DEL RIESGO</t>
  </si>
  <si>
    <t>SEVERIDAD (NIVEL DE RIESGO)</t>
  </si>
  <si>
    <t>NIVELES DE RIESGO</t>
  </si>
  <si>
    <t>N° DEL CONTROL</t>
  </si>
  <si>
    <t>% PROBABILIDAD DEL RIESGO INHERENTE</t>
  </si>
  <si>
    <t>% IMPACTO DEL RIESGO INHERENTE</t>
  </si>
  <si>
    <t xml:space="preserve">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t>
  </si>
  <si>
    <t xml:space="preserve">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t>
  </si>
  <si>
    <t xml:space="preserve">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</si>
  <si>
    <t xml:space="preserve">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</si>
  <si>
    <r>
      <t xml:space="preserve">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t>
    </r>
    <r>
      <rPr>
        <b/>
        <sz val="9"/>
        <rFont val="Arial"/>
        <family val="2"/>
      </rPr>
      <t/>
    </r>
  </si>
  <si>
    <t xml:space="preserve">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t>
  </si>
  <si>
    <r>
      <rPr>
        <b/>
        <sz val="9"/>
        <rFont val="Arial"/>
        <family val="2"/>
      </rPr>
      <t>Evidencia:</t>
    </r>
    <r>
      <rPr>
        <sz val="9"/>
        <rFont val="Arial"/>
        <family val="2"/>
      </rPr>
      <t xml:space="preserve"> Informe de gestión consolidado y entregado por la OAP con la información entregada por el responsable y/o correos electrónicos enviados por la Oficina Asesora de Planeación para la alineación con el informe de gestión.</t>
    </r>
  </si>
  <si>
    <r>
      <rPr>
        <b/>
        <sz val="9"/>
        <rFont val="Arial"/>
        <family val="2"/>
      </rPr>
      <t xml:space="preserve">Evidencias: </t>
    </r>
    <r>
      <rPr>
        <sz val="9"/>
        <rFont val="Arial"/>
        <family val="2"/>
      </rPr>
      <t xml:space="preserve">Pantallazos del control de formulación técnica y/o fichas EBI actualizadas para conocer la aceptación o rechazo de la propuesta de actualización del proyecto. </t>
    </r>
  </si>
  <si>
    <r>
      <rPr>
        <b/>
        <sz val="9"/>
        <rFont val="Arial"/>
        <family val="2"/>
      </rPr>
      <t>Evidencia:</t>
    </r>
    <r>
      <rPr>
        <sz val="9"/>
        <rFont val="Arial"/>
        <family val="2"/>
      </rPr>
      <t xml:space="preserve"> Comunicaciones, piezas gráficas, publicaciones realizadas y/o registros de asistencia; y Registro de los medios alternativos utilizados (si aplica).</t>
    </r>
  </si>
  <si>
    <t>ACCIÓN
(Inicia con un verbo)</t>
  </si>
  <si>
    <t>RESPONSABLE
(Cargo y/o Aplicativo)</t>
  </si>
  <si>
    <t>COMPLEMENTO
 (Periodicidad - Observaciones o Desviaciones)</t>
  </si>
  <si>
    <t>DESCRICPCIÓN DEL CONTROL</t>
  </si>
  <si>
    <t>DESCRIPCIÓN DEL CONTROL</t>
  </si>
  <si>
    <t>El Responsable del Almacén General.</t>
  </si>
  <si>
    <r>
      <t xml:space="preserve">
</t>
    </r>
    <r>
      <rPr>
        <b/>
        <sz val="9"/>
        <rFont val="Arial"/>
        <family val="2"/>
      </rPr>
      <t>Evidencias:</t>
    </r>
    <r>
      <rPr>
        <sz val="9"/>
        <rFont val="Arial"/>
        <family val="2"/>
      </rPr>
      <t xml:space="preserve">  Reporte mensual recibido por la empresa de seguridad y reporte de novedades realizadas por el Almacén.
</t>
    </r>
  </si>
  <si>
    <t>El Responsable del Almacén General o el Responsable en Direcciones Territoriales</t>
  </si>
  <si>
    <t>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t>
  </si>
  <si>
    <r>
      <rPr>
        <b/>
        <sz val="9"/>
        <rFont val="Arial"/>
        <family val="2"/>
      </rPr>
      <t xml:space="preserve">
Evidencia: </t>
    </r>
    <r>
      <rPr>
        <sz val="9"/>
        <rFont val="Arial"/>
        <family val="2"/>
      </rPr>
      <t>Informes de inventario, actas, comprobantes de ajustes y/o notificaciones por correo electrónico.</t>
    </r>
  </si>
  <si>
    <t>El Responsable del Almacén y el Coordinador del GIT de Gestión Contractual</t>
  </si>
  <si>
    <t>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t>
  </si>
  <si>
    <r>
      <rPr>
        <b/>
        <sz val="9"/>
        <rFont val="Arial"/>
        <family val="2"/>
      </rPr>
      <t xml:space="preserve">
Evidencias: </t>
    </r>
    <r>
      <rPr>
        <sz val="9"/>
        <rFont val="Arial"/>
        <family val="2"/>
      </rPr>
      <t>Formato de inducción a contratistas diligenciado y firmado, registros de asistencia a socializaciones, material fotográfico y/o correos electrónicos remitidos.</t>
    </r>
  </si>
  <si>
    <t>El Responsable asignado GIT Servicios Administrativos</t>
  </si>
  <si>
    <t xml:space="preserve">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t>
  </si>
  <si>
    <r>
      <t xml:space="preserve">
</t>
    </r>
    <r>
      <rPr>
        <b/>
        <sz val="9"/>
        <rFont val="Arial"/>
        <family val="2"/>
      </rPr>
      <t>Evidencia:</t>
    </r>
    <r>
      <rPr>
        <sz val="9"/>
        <rFont val="Arial"/>
        <family val="2"/>
      </rPr>
      <t xml:space="preserve"> Verificación trimestral del Plan Anual de Adquisiciones del proceso con los servicios esenciales  y/o correo que evidencie la solicitud de modificaciones al PAA (Si aplica). </t>
    </r>
  </si>
  <si>
    <t>El Responsable en las Direcciones Territoriales</t>
  </si>
  <si>
    <t xml:space="preserve">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</si>
  <si>
    <r>
      <t xml:space="preserve"> 
</t>
    </r>
    <r>
      <rPr>
        <b/>
        <sz val="9"/>
        <rFont val="Arial"/>
        <family val="2"/>
      </rPr>
      <t>Evidencia:</t>
    </r>
    <r>
      <rPr>
        <sz val="9"/>
        <rFont val="Arial"/>
        <family val="2"/>
      </rPr>
      <t xml:space="preserve"> Correo electrónico con la aprobación de la solicitud y/o Plan de mantenimiento aprobado.</t>
    </r>
  </si>
  <si>
    <t xml:space="preserve">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</si>
  <si>
    <r>
      <t xml:space="preserve">
</t>
    </r>
    <r>
      <rPr>
        <b/>
        <sz val="9"/>
        <rFont val="Arial"/>
        <family val="2"/>
      </rPr>
      <t>Evidencia:</t>
    </r>
    <r>
      <rPr>
        <sz val="9"/>
        <rFont val="Arial"/>
        <family val="2"/>
      </rPr>
      <t xml:space="preserve"> Seguimiento realizado al Plan de mantenimiento y/o correos de aprobación a las modificaciones del plan. </t>
    </r>
  </si>
  <si>
    <t>El Responsable de los servicios de transporte en el GIT de Servicios Administrativos</t>
  </si>
  <si>
    <r>
      <t xml:space="preserve">
</t>
    </r>
    <r>
      <rPr>
        <b/>
        <sz val="9"/>
        <rFont val="Arial"/>
        <family val="2"/>
      </rPr>
      <t xml:space="preserve">Evidencia: </t>
    </r>
    <r>
      <rPr>
        <sz val="9"/>
        <rFont val="Arial"/>
        <family val="2"/>
      </rPr>
      <t>Control del formato Solicitud de servicios de transporte (físico o digital) correctamente diligenciado y debidamente autorizado a través de firma, correo electrónico u aprobación digital a través de la herramienta de gestión de soporte técnico.</t>
    </r>
  </si>
  <si>
    <t>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t>
  </si>
  <si>
    <r>
      <t xml:space="preserve">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9"/>
        <rFont val="Arial"/>
        <family val="2"/>
      </rPr>
      <t/>
    </r>
  </si>
  <si>
    <r>
      <rPr>
        <b/>
        <sz val="9"/>
        <rFont val="Arial"/>
        <family val="2"/>
      </rPr>
      <t xml:space="preserve">
Evidencia:</t>
    </r>
    <r>
      <rPr>
        <sz val="9"/>
        <rFont val="Arial"/>
        <family val="2"/>
      </rPr>
      <t xml:space="preserve"> Planilla de programación de transporte verificada para los casos con observaciones y/o comunicado realizado al conductor o servidor (si aplica).</t>
    </r>
  </si>
  <si>
    <t>El Administrador de bases de datos</t>
  </si>
  <si>
    <t>Los Jefes de Conservación en las Direcciones Territoriales</t>
  </si>
  <si>
    <r>
      <t>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t>
    </r>
    <r>
      <rPr>
        <b/>
        <sz val="9"/>
        <rFont val="Arial"/>
        <family val="2"/>
      </rPr>
      <t/>
    </r>
  </si>
  <si>
    <t>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t>
  </si>
  <si>
    <t>El Coordinador GIT de Infraestructura Tecnológica</t>
  </si>
  <si>
    <t xml:space="preserve">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t>
  </si>
  <si>
    <t>El Profesional designado del GIT de Infraestructura Tecnológica</t>
  </si>
  <si>
    <t>,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t>
  </si>
  <si>
    <t xml:space="preserve">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t>
  </si>
  <si>
    <t>El Jefe de la Oficina de Informática y Telecomunicaciones</t>
  </si>
  <si>
    <t>, anualmente,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t>
  </si>
  <si>
    <t>El Jefe de la Oficina de Control Interno (OCI)</t>
  </si>
  <si>
    <t xml:space="preserve"> El Jefe de la Oficina de Control Interno (OCI)</t>
  </si>
  <si>
    <t>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t>
  </si>
  <si>
    <r>
      <t xml:space="preserve">
</t>
    </r>
    <r>
      <rPr>
        <b/>
        <sz val="9"/>
        <rFont val="Arial"/>
        <family val="2"/>
      </rPr>
      <t xml:space="preserve">Evidencia: </t>
    </r>
    <r>
      <rPr>
        <sz val="9"/>
        <rFont val="Arial"/>
        <family val="2"/>
      </rPr>
      <t xml:space="preserve">Resultados de la evaluación a los auditores y/o plan de mejoramiento individual (si aplica). </t>
    </r>
  </si>
  <si>
    <t>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t>
  </si>
  <si>
    <r>
      <t xml:space="preserve">
</t>
    </r>
    <r>
      <rPr>
        <b/>
        <sz val="9"/>
        <rFont val="Arial"/>
        <family val="2"/>
      </rPr>
      <t xml:space="preserve">Evidencia: </t>
    </r>
    <r>
      <rPr>
        <sz val="9"/>
        <rFont val="Arial"/>
        <family val="2"/>
      </rPr>
      <t xml:space="preserve"> Informes preliminares y finales presentados por correo electrónico al Jefe de la OCI y/o verificaciones realizadas al informe por parte del jefe de la OCI.</t>
    </r>
  </si>
  <si>
    <t>El Auditor responsable en la Oficina de Control Interno (OCI)</t>
  </si>
  <si>
    <r>
      <t>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t>
    </r>
    <r>
      <rPr>
        <b/>
        <sz val="9"/>
        <rFont val="Arial"/>
        <family val="2"/>
      </rPr>
      <t/>
    </r>
  </si>
  <si>
    <r>
      <rPr>
        <b/>
        <sz val="9"/>
        <rFont val="Arial"/>
        <family val="2"/>
      </rPr>
      <t xml:space="preserve">
Evidencia:</t>
    </r>
    <r>
      <rPr>
        <sz val="9"/>
        <rFont val="Arial"/>
        <family val="2"/>
      </rPr>
      <t xml:space="preserve"> Correo electrónico de verificación por parte del responsable de la Oficina de Control Interno al Jefe de la OCI</t>
    </r>
  </si>
  <si>
    <t xml:space="preserve">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</si>
  <si>
    <r>
      <t xml:space="preserve">
</t>
    </r>
    <r>
      <rPr>
        <b/>
        <sz val="9"/>
        <rFont val="Arial"/>
        <family val="2"/>
      </rPr>
      <t xml:space="preserve">Evidencia: </t>
    </r>
    <r>
      <rPr>
        <sz val="9"/>
        <rFont val="Arial"/>
        <family val="2"/>
      </rPr>
      <t>Informes de auditoria revisados y objetados.</t>
    </r>
  </si>
  <si>
    <t>Eficiencia</t>
  </si>
  <si>
    <t>Peso del Control</t>
  </si>
  <si>
    <t>Afectación o Desplazamiento en la Matriz</t>
  </si>
  <si>
    <t>Implementación</t>
  </si>
  <si>
    <t>Peso de la implementación</t>
  </si>
  <si>
    <t>Documentación</t>
  </si>
  <si>
    <t>Frecuencia</t>
  </si>
  <si>
    <t>Evidencia</t>
  </si>
  <si>
    <t>ATRIBUTOS DEL CONTROL</t>
  </si>
  <si>
    <t>TIPO DE CONTROL</t>
  </si>
  <si>
    <t>PESO DEL CONTROL</t>
  </si>
  <si>
    <t>AFECTACIÓN O DESPLAZAMIENTO EN LA MATRIZ</t>
  </si>
  <si>
    <t>IMPLEMENTACIÓN</t>
  </si>
  <si>
    <t>PESO DE LA IMPLEMENTACIÓN</t>
  </si>
  <si>
    <t>DOCUMENTACIÓN</t>
  </si>
  <si>
    <t>FRECUENCIA</t>
  </si>
  <si>
    <t>EVIDENCIA</t>
  </si>
  <si>
    <t>EFICIENCIA</t>
  </si>
  <si>
    <t>INFORMATIVOS</t>
  </si>
  <si>
    <t>VALOR TOTAL DEL CONTROL</t>
  </si>
  <si>
    <t>PROBABILIDAD RESIDUAL</t>
  </si>
  <si>
    <t>IMPACTO RESIDUAL</t>
  </si>
  <si>
    <t>PROBABILIDAD RESIDUAL FINAL</t>
  </si>
  <si>
    <t>IMPACTO RESIDUAL FINAL</t>
  </si>
  <si>
    <t xml:space="preserve">PESO DEL CONTROL + PESO DE LA IMPLEMENTACIÓN </t>
  </si>
  <si>
    <t>% PROBABILIDAD RIESGO INHERENTE-(% PROBABILIDAD RIESGO INHERENTE*VALOR TOTAL DEL CONTROL)</t>
  </si>
  <si>
    <t>% IMPACTO RIESGO INHERENTE-(% IMPACTO RIESGO INHERENTE*VALOR TOTAL DEL CONTROL)</t>
  </si>
  <si>
    <t>PROBABILIDAD E IMPACTO RESIDUAL</t>
  </si>
  <si>
    <t>Esta hoja se utiliza para realizar cálculos en las demás, en ella no se ingresan datos</t>
  </si>
  <si>
    <t>NO REQUIERE CLAVE PARA DESBLOQUEAR LAS HOJAS</t>
  </si>
  <si>
    <t>FACTOR DEL RIESGO</t>
  </si>
  <si>
    <t>Atributos Informativos</t>
  </si>
  <si>
    <t>Tratamiento</t>
  </si>
  <si>
    <t>¿QUÉ? IMPACTO</t>
  </si>
  <si>
    <t>Estado</t>
  </si>
  <si>
    <t>TIPO</t>
  </si>
  <si>
    <t>Afecta</t>
  </si>
  <si>
    <t>Reducir</t>
  </si>
  <si>
    <t>Sin Iniciar</t>
  </si>
  <si>
    <t>A_Ejecución_y_Administración_de_procesos</t>
  </si>
  <si>
    <t>Documentado</t>
  </si>
  <si>
    <t>Continua</t>
  </si>
  <si>
    <t>Con Registro</t>
  </si>
  <si>
    <t>Mitigar</t>
  </si>
  <si>
    <t>En proceso</t>
  </si>
  <si>
    <t>B_Fraude_Externo</t>
  </si>
  <si>
    <t>Sin Documentar</t>
  </si>
  <si>
    <t>Aleatoria</t>
  </si>
  <si>
    <t>Sin Registro</t>
  </si>
  <si>
    <t>Transferir</t>
  </si>
  <si>
    <t>Cerrado</t>
  </si>
  <si>
    <t>C_Fraude_Interno</t>
  </si>
  <si>
    <t>Evento_Externo</t>
  </si>
  <si>
    <t>Aceptar</t>
  </si>
  <si>
    <t>Posibilidad de pérdida Reputacional y Económica</t>
  </si>
  <si>
    <t>D_Fallas_Tecnológicas</t>
  </si>
  <si>
    <t>Evitar</t>
  </si>
  <si>
    <t>E_Relaciones_Laborales</t>
  </si>
  <si>
    <t>Talento_Humano</t>
  </si>
  <si>
    <t>F_Usuarios_Productos_y_Prácticas_Organizacionales</t>
  </si>
  <si>
    <t>G_Daños_Activos_Físicos</t>
  </si>
  <si>
    <t>Tecnologías</t>
  </si>
  <si>
    <t>Infraestructura</t>
  </si>
  <si>
    <t>NIVEL</t>
  </si>
  <si>
    <t>% MIN</t>
  </si>
  <si>
    <t>% MAX</t>
  </si>
  <si>
    <t>SEGUIMIENTOS POR PARTE DEL LÍDER DEL PROCESO
Fecha inicio: 01/01/2022
Fecha fin: 31/12/2022</t>
  </si>
  <si>
    <t>Impacto Residual</t>
  </si>
  <si>
    <t>R61</t>
  </si>
  <si>
    <t>R62</t>
  </si>
  <si>
    <t>R64</t>
  </si>
  <si>
    <t xml:space="preserve">El Responsable Oficina de relación con el Ciudaddano, </t>
  </si>
  <si>
    <t>Si</t>
  </si>
  <si>
    <t>El Responsable de la Oficina  de atención con el Ciudadano</t>
  </si>
  <si>
    <t>ves mi pl</t>
  </si>
  <si>
    <r>
      <rPr>
        <sz val="11"/>
        <color rgb="FFFF0000"/>
        <rFont val="Arial"/>
        <family val="2"/>
      </rPr>
      <t xml:space="preserve">por </t>
    </r>
    <r>
      <rPr>
        <sz val="11"/>
        <rFont val="Arial"/>
        <family val="2"/>
      </rPr>
      <t>inoportunidad  en la respuesta a los requerimientos en procesos judiciales</t>
    </r>
  </si>
  <si>
    <r>
      <t xml:space="preserve">
</t>
    </r>
    <r>
      <rPr>
        <sz val="11"/>
        <color rgb="FFFF0000"/>
        <rFont val="Arial"/>
        <family val="2"/>
      </rPr>
      <t>debido a :</t>
    </r>
    <r>
      <rPr>
        <sz val="11"/>
        <rFont val="Arial"/>
        <family val="2"/>
      </rPr>
      <t xml:space="preserve">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t>
    </r>
  </si>
  <si>
    <r>
      <rPr>
        <sz val="11"/>
        <color rgb="FFFF0000"/>
        <rFont val="Arial"/>
        <family val="2"/>
      </rPr>
      <t>por</t>
    </r>
    <r>
      <rPr>
        <sz val="11"/>
        <rFont val="Arial"/>
        <family val="2"/>
      </rPr>
      <t xml:space="preserve"> respuesta indebida o fuera de los términos legales a los  procesos judiciales, para beneficiar los intereses de un tercero</t>
    </r>
  </si>
  <si>
    <r>
      <rPr>
        <sz val="11"/>
        <color rgb="FFFF0000"/>
        <rFont val="Arial"/>
        <family val="2"/>
      </rPr>
      <t>debido a:</t>
    </r>
    <r>
      <rPr>
        <sz val="11"/>
        <rFont val="Arial"/>
        <family val="2"/>
      </rPr>
      <t xml:space="preserve">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t>
    </r>
  </si>
  <si>
    <r>
      <t>realiza semestralmente la verificación en el sistema de información de la Rama Judicial  los antecedentes disciplinarios de la totalidad de los abogados que ejercen representación judicial en la entidad (Sede Central y Direcciones Territoriales).</t>
    </r>
    <r>
      <rPr>
        <b/>
        <sz val="9"/>
        <rFont val="Arial"/>
        <family val="2"/>
      </rPr>
      <t/>
    </r>
  </si>
  <si>
    <r>
      <t xml:space="preserve">solicitan a través de memorando o correo electrónico los conceptos técnicos a los distintos procesos de la entidad, teniendo en cuenta los términos establecidos por el ente judicial en el requerimiento. 
</t>
    </r>
    <r>
      <rPr>
        <b/>
        <sz val="9"/>
        <rFont val="Arial"/>
        <family val="2"/>
      </rPr>
      <t/>
    </r>
  </si>
  <si>
    <r>
      <t xml:space="preserve">realiza no menos de dos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r>
  </si>
  <si>
    <t>Gestión de Comunicaciones Externas
Gestión de Comunicaciones Internas</t>
  </si>
  <si>
    <t xml:space="preserve">Los responsable  de los subprocesos de Gestión de Comunicaciones Internas y externas </t>
  </si>
  <si>
    <t xml:space="preserve">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t>
  </si>
  <si>
    <t>Base de datos en Excel con información consolidada.</t>
  </si>
  <si>
    <r>
      <t xml:space="preserve">La actividad se realiza por cada solicitud recibida y se consolida trimestralmente.
</t>
    </r>
    <r>
      <rPr>
        <b/>
        <sz val="9"/>
        <rFont val="Arial"/>
        <family val="2"/>
      </rPr>
      <t>Evidencia:</t>
    </r>
    <r>
      <rPr>
        <sz val="9"/>
        <rFont val="Arial"/>
        <family val="2"/>
      </rPr>
      <t xml:space="preserve"> Base de datos en Excel con información consolidada.</t>
    </r>
  </si>
  <si>
    <r>
      <rPr>
        <sz val="11"/>
        <color rgb="FFFF0000"/>
        <rFont val="Arial"/>
        <family val="2"/>
      </rPr>
      <t>por</t>
    </r>
    <r>
      <rPr>
        <sz val="11"/>
        <rFont val="Arial"/>
        <family val="2"/>
      </rPr>
      <t xml:space="preserve"> actos indebidos por acción u omisión para favorecer a Funcionarios o exfuncionarios en el desarrollo del proceso disciplinario</t>
    </r>
  </si>
  <si>
    <r>
      <rPr>
        <sz val="11"/>
        <color rgb="FFFF0000"/>
        <rFont val="Arial"/>
        <family val="2"/>
      </rPr>
      <t>por</t>
    </r>
    <r>
      <rPr>
        <sz val="11"/>
        <rFont val="Arial"/>
        <family val="2"/>
      </rPr>
      <t xml:space="preserve"> inoportunidad en la actualización e implementación de los instrumentos archivísticos</t>
    </r>
  </si>
  <si>
    <r>
      <rPr>
        <sz val="11"/>
        <color rgb="FFFF0000"/>
        <rFont val="Arial"/>
        <family val="2"/>
      </rPr>
      <t>por</t>
    </r>
    <r>
      <rPr>
        <sz val="11"/>
        <rFont val="Arial"/>
        <family val="2"/>
      </rPr>
      <t xml:space="preserve"> pérdida de la memoria institucional</t>
    </r>
  </si>
  <si>
    <r>
      <rPr>
        <sz val="11"/>
        <color rgb="FFFF0000"/>
        <rFont val="Arial"/>
        <family val="2"/>
      </rPr>
      <t>por</t>
    </r>
    <r>
      <rPr>
        <sz val="11"/>
        <rFont val="Arial"/>
        <family val="2"/>
      </rPr>
      <t xml:space="preserve"> registros presupuestales, contables y de tesorería generados inoportunamente</t>
    </r>
  </si>
  <si>
    <t xml:space="preserve">debido a desconocimiento de las dependencias ordenadoras de los procedimientos de la subdirección administrativa y financiera
</t>
  </si>
  <si>
    <t xml:space="preserve">Los funcionarios y contratistas de presupuesto </t>
  </si>
  <si>
    <t>Los funcionarios y contratistas de tesorería</t>
  </si>
  <si>
    <r>
      <rPr>
        <sz val="11"/>
        <color rgb="FFFF0000"/>
        <rFont val="Arial"/>
        <family val="2"/>
      </rPr>
      <t xml:space="preserve">por </t>
    </r>
    <r>
      <rPr>
        <sz val="11"/>
        <rFont val="Arial"/>
        <family val="2"/>
      </rPr>
      <t>registros presupuestales, contables y de tesorería que no coincidan con la realidad</t>
    </r>
  </si>
  <si>
    <r>
      <rPr>
        <sz val="11"/>
        <color rgb="FFFF0000"/>
        <rFont val="Arial"/>
        <family val="2"/>
      </rPr>
      <t>debido a</t>
    </r>
    <r>
      <rPr>
        <sz val="11"/>
        <rFont val="Arial"/>
        <family val="2"/>
      </rPr>
      <t xml:space="preserve"> utilización inadecuada de conceptos parametrizados por la entidad para el registro de hechos económicos en el SIIF Nación</t>
    </r>
  </si>
  <si>
    <t>El jefe de la Oficina de Control  Interno Disciplinario,</t>
  </si>
  <si>
    <t xml:space="preserve">
Evidencia:  
1. Actas de reuniones periódicas con los abogados instructores donde se evalúa avance procesal de las actuaciones disciplinarias,  así como la necesidad probatoria requerida en el proceso.
2. Actas de reparto de procesos disciplinarios y de  actas de asignación de desarrollo de providencias.
3. Análisis estadístico de producción de autos y fallos disciplinarios en los procesos.</t>
  </si>
  <si>
    <r>
      <rPr>
        <sz val="11"/>
        <color rgb="FFFF0000"/>
        <rFont val="Arial"/>
        <family val="2"/>
      </rPr>
      <t xml:space="preserve">debido a:
1. </t>
    </r>
    <r>
      <rPr>
        <sz val="11"/>
        <rFont val="Arial"/>
        <family val="2"/>
      </rPr>
      <t xml:space="preserve"> deficiente o inadecuado control y seguimiento de las actuaciones llevadas a cabo en curso de los procesos disciplinarios.
</t>
    </r>
    <r>
      <rPr>
        <sz val="11"/>
        <color rgb="FFFF0000"/>
        <rFont val="Arial"/>
        <family val="2"/>
      </rPr>
      <t>2</t>
    </r>
    <r>
      <rPr>
        <sz val="11"/>
        <rFont val="Arial"/>
        <family val="2"/>
      </rPr>
      <t xml:space="preserve">. Incumplimiento de la obligaciones de los funcionarios  comisionados por la Oficina de control Interno Disciplinario. </t>
    </r>
  </si>
  <si>
    <t>desde la Sede Central hace seguimiento trimestralmente  a los procesos disciplinarios con el propósito de verificar el cumplimiento de los parámetros normativos establecidos para el adelantamiento de la acción disciplinaria.</t>
  </si>
  <si>
    <t>R63</t>
  </si>
  <si>
    <t>El Subdirector de Proyectos y el Director de Gestión Castastral</t>
  </si>
  <si>
    <t xml:space="preserve">
En caso de identificar novedades en el cumplimiento se reprograman las actividades. Esta actividad se realiza mensulamente.
Evidencia: 
1. Direcciones Territoriales: Cronograma de trabajo, reporte del seguimiento semanal y relación de acciones (si aplica).</t>
  </si>
  <si>
    <t xml:space="preserve">elabora el cronograma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t>
  </si>
  <si>
    <t>por Inoportunidad en los tiempos establecidos para la entrega de los productos resultados del  proceso de formación y actualización catastral con los municipios en jurisdicción del IGAC</t>
  </si>
  <si>
    <t>debido a:
1. Situaciones de orden Público en  los municipios a Intervenir
2. Condiciones medioambientales que afectan la prestación del servicio.
3. Incumplimiento de los pagos de la entidad contratante.</t>
  </si>
  <si>
    <t xml:space="preserve"> elaboran el cronograma y tablero de control de ejecución del proceso de formación o actualización catastral a partir del inicio del proyecto. </t>
  </si>
  <si>
    <t xml:space="preserve">
la dirección de gestión  catastral y las áreas que sean requeridas en el marco del proceso, realizan seguimiento 2 veces al mes al cronograma de ejecución a fin de identificar retrasos, causas y definir las acciones a realizar para el cumplimiento.
Evidencia: 
1. La  dirección de Gestión  Catastral (Sede Central): Cronograma de trabajo, Tableros de control, las listas de asistencia al seguimiento y/o actas de reunión.</t>
  </si>
  <si>
    <t>Inoportunidad en los tiempos establecidos para la entrega de los avalúos comerciales</t>
  </si>
  <si>
    <t>El subdirector de Avalúos  o quen haga sus veces, así como los Directores Territoriales,</t>
  </si>
  <si>
    <t xml:space="preserve">
Esta actividad se hace 2 veces al mes.
Evidencia: 
1. Direcciones Territoriales: Listas de asistencia a reuniones de seguimiento y/o actas de reunión.
2. Subdirección de Avalúos (Sede Central): Listas de asistencia a reuniones de seguimiento y/o actas de reunión.</t>
  </si>
  <si>
    <t xml:space="preserve">debido a:
1. Falta  de Personal
2. Recursos inadecuados o insuficientes.
</t>
  </si>
  <si>
    <t xml:space="preserve">El Director Territorial </t>
  </si>
  <si>
    <t xml:space="preserve">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t>
  </si>
  <si>
    <t xml:space="preserve">
En caso de identificar novedades en el cumplimiento se reprograman las actividades. Esta actividad se hace mensualmente.
Evidencia: 
1. Direcciones Territoriales: Cronograma de trabajo, reporte del seguimiento semanal y relación de acciones (si aplica).</t>
  </si>
  <si>
    <r>
      <rPr>
        <sz val="11"/>
        <color rgb="FFFF0000"/>
        <rFont val="Arial"/>
        <family val="2"/>
      </rPr>
      <t>por</t>
    </r>
    <r>
      <rPr>
        <sz val="11"/>
        <rFont val="Arial"/>
        <family val="2"/>
      </rPr>
      <t xml:space="preserve"> posibilidad que se generen factores que afectan el proceso de afiliación a la ARL  en los tiempos reales y la selección del nivel de riesgo  </t>
    </r>
  </si>
  <si>
    <t xml:space="preserve">debido a:
1. Recursos inadecuados e insuficientes (económicos, humanos y técnicos)   
2. Falta de entrenamiento.
3. Incumplimiento  de los Procedimientos.
4. Falta de personal
</t>
  </si>
  <si>
    <t>El Responsable en la subdirección de Talento Humano,  el Líder del SGSST,</t>
  </si>
  <si>
    <r>
      <t xml:space="preserve">realiza seguimiento mensual  a la matríz  de afiliación de la ARL a través de la verificación con la ARL  y/o  plataforma. En caso de no realizar la  verificación actividad se hará su respectiva reprogramación.                     </t>
    </r>
    <r>
      <rPr>
        <b/>
        <sz val="9"/>
        <rFont val="Arial"/>
        <family val="2"/>
      </rPr>
      <t/>
    </r>
  </si>
  <si>
    <r>
      <rPr>
        <b/>
        <sz val="9"/>
        <rFont val="Arial"/>
        <family val="2"/>
      </rPr>
      <t xml:space="preserve">La consolidación del informe se hace trimestralmente.
Evidencias:  
</t>
    </r>
    <r>
      <rPr>
        <sz val="9"/>
        <rFont val="Arial"/>
        <family val="2"/>
      </rPr>
      <t xml:space="preserve">Informe Trimestral soportado con las evidencias en DRIVE y/o reporte del indicador de cumplimiento. </t>
    </r>
  </si>
  <si>
    <t xml:space="preserve">debido a:
1. Desconocimiento o incumplimiento de los lineamientos internos de talento humano.
2. Actualización normatividad                                         
3. Reestructuración y/o rediseño del IGAC               
4. Incumplimiento en los tiempos establecidos para dar a respuestas por parte del CNSC a la entidad.                                                              </t>
  </si>
  <si>
    <t xml:space="preserve">El Responsable del subproceso de provisión de empleos </t>
  </si>
  <si>
    <t xml:space="preserve"> realiza seguimiento mensual al Plan de Previsión de Recursos Humanos a través de la verificación y validación de la lista de documentos para la vinculación de funcionarios, contrastando el informe mensual con el soporte de las evidencias subidas en el Drive. En caso de no realizar la actividad se hará la  reprogramación correspondiente.                                                           </t>
  </si>
  <si>
    <t>por la generación de factores que afecten la no transferencia del conocimiento.</t>
  </si>
  <si>
    <t>por  el incumplimiento de los requisitos mínimos para la vinculación de los funcionarios.</t>
  </si>
  <si>
    <t>El Responsable del subproceso de formación y Gestión del Desempeño,</t>
  </si>
  <si>
    <t>realiza seguimiento trimestral al proceso de transferencia del conocimiento a través de la verificación y validación de las actividades programada y su cumplimiento, contrastando con los  informes mensuales (PIC y bienestar e Incentivos), con el soporte de las evidencias subidas en el Drive y  en caso de no realizar la actividad  se hará la  reprogramación correspondiente.</t>
  </si>
  <si>
    <r>
      <t xml:space="preserve">
</t>
    </r>
    <r>
      <rPr>
        <b/>
        <sz val="9"/>
        <rFont val="Arial"/>
        <family val="2"/>
      </rPr>
      <t>Evidencias:</t>
    </r>
    <r>
      <rPr>
        <sz val="9"/>
        <rFont val="Arial"/>
        <family val="2"/>
      </rPr>
      <t xml:space="preserve">  Informe Trimestral  soportado con las evidencias en DRIVE y/o reporte del indicador de cumplimiento </t>
    </r>
  </si>
  <si>
    <t>GTI-5</t>
  </si>
  <si>
    <t xml:space="preserve">por la  calidad de la información  publicada en la ICDE </t>
  </si>
  <si>
    <t xml:space="preserve">El Profesional designado  de la subdirección de información. </t>
  </si>
  <si>
    <r>
      <rPr>
        <sz val="9"/>
        <color theme="1"/>
        <rFont val="Arial"/>
        <family val="2"/>
      </rPr>
      <t>El Profesional designado  de la subdirección de información</t>
    </r>
    <r>
      <rPr>
        <sz val="11"/>
        <color theme="1"/>
        <rFont val="Arial"/>
        <family val="2"/>
      </rPr>
      <t xml:space="preserve">. </t>
    </r>
  </si>
  <si>
    <t xml:space="preserve">Semestralmente el profesional responsable de la subdireccion de informacion, realiza una revision de la informacion publicada y la compara con los parametros establecidos en los procedimientos, generando un informe de validacion, en caso de presentarse inconsistencia se realiza un ajuste del procedimiento de ser necesario
</t>
  </si>
  <si>
    <t>realiza un comité de seguimiento  quincenal para conocer los avances del proyecto de fortalecimiento de la ICDE  desde las siste vias estratégicas.</t>
  </si>
  <si>
    <t xml:space="preserve">Evidencia:  Informe de validación </t>
  </si>
  <si>
    <t>Evidencia: Actas de reunión y/o registros de asistencia</t>
  </si>
  <si>
    <t>Informe Validado</t>
  </si>
  <si>
    <t xml:space="preserve"> Actas de reunión y/o registros de asistencia</t>
  </si>
  <si>
    <t>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t>
  </si>
  <si>
    <t xml:space="preserve">antes y después de la comisión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t>
  </si>
  <si>
    <t xml:space="preserve">El responsable de la administración de los equipos,
</t>
  </si>
  <si>
    <r>
      <t xml:space="preserve">,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cartografica para que se tomen las acciones pertinentes. 
</t>
    </r>
    <r>
      <rPr>
        <b/>
        <sz val="9"/>
        <rFont val="Arial"/>
        <family val="2"/>
      </rPr>
      <t/>
    </r>
  </si>
  <si>
    <t>El Líder de la Producción Cartográfica</t>
  </si>
  <si>
    <t>El Profesional líder en validación de productos cartográficos,</t>
  </si>
  <si>
    <t xml:space="preserve">Los Ingenieros de sistemas de cada Dirección Territorial y el Líder de mesa de servicios, </t>
  </si>
  <si>
    <t>mensualmente,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diercción de tecnología, para la generación de un plan de atención de solicitudes.</t>
  </si>
  <si>
    <t>por incumplimiento en los acuerdos de niveles de servicio del proceso,</t>
  </si>
  <si>
    <t xml:space="preserve">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t>
  </si>
  <si>
    <t xml:space="preserve">El Profesional designado de la subdirección, </t>
  </si>
  <si>
    <t>semestralmente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t>
  </si>
  <si>
    <t xml:space="preserve">trimestralmente el Coordinador del GIT de Infraestructura Tecnológica monitorea de manera aleatoria los espacios con recursos de DTIC, con el fin de identificar la ocurrencia de un evento que pueda representar la no disponibilidad del servicio de DTIC. En caso de encontrar novedades o fallas en la infraestructura tecnológica, se informa a jefatura de la OIT para priorizar su mantenimiento. </t>
  </si>
  <si>
    <t>Es un riesgo que esta controlado bajo las condiciones de mesa de servicios</t>
  </si>
  <si>
    <t>El Director de regulación y Habilitación</t>
  </si>
  <si>
    <t>verifica el contenido del proyecto de Acto administrativo del subproceso de habilitación, posteriormente envía para revisión de la oficina Asesora Jurídica y finalmente aprobación y firma por parte de la Dirección General.</t>
  </si>
  <si>
    <r>
      <rPr>
        <b/>
        <sz val="9"/>
        <rFont val="Arial"/>
        <family val="2"/>
      </rPr>
      <t>Esta actividad se hace en cada evento.
Evidencia</t>
    </r>
    <r>
      <rPr>
        <sz val="9"/>
        <rFont val="Arial"/>
        <family val="2"/>
      </rPr>
      <t>: Correo de envío del proyecto de Acto Administrativo al proceso a la Oficina Asesora Jurídica y envio a la Dirección General  para publicación en el diario oficial.</t>
    </r>
  </si>
  <si>
    <t>Correo de envío del proyecto de Acto Administrativo al proceso a la Oficina Asesora Jurídica y envio a la Dirección General  para publicación en el diario oficial.</t>
  </si>
  <si>
    <t xml:space="preserve">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</si>
  <si>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El Director de la Dirección de Investigación y Prospectiva,</t>
  </si>
  <si>
    <r>
      <t xml:space="preserve">
</t>
    </r>
    <r>
      <rPr>
        <b/>
        <sz val="9"/>
        <rFont val="Arial"/>
        <family val="2"/>
      </rPr>
      <t>Evidencia:</t>
    </r>
    <r>
      <rPr>
        <sz val="9"/>
        <rFont val="Arial"/>
        <family val="2"/>
      </rPr>
      <t xml:space="preserve"> Informe mensual consolidado de seguimiento al Plan de Acción Anual (PAA) y/o correos lectrónicos de entrega de informes</t>
    </r>
  </si>
  <si>
    <t>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t>
  </si>
  <si>
    <t xml:space="preserve">El Funcionario y/o contratista delegado por el Director de la Dirección de Investigación y Prospectiva, </t>
  </si>
  <si>
    <t>realiza quincenalmente el seguimiento al estado de las peticiones descargando el reporte de SIGAC. En caso de encontrar peticiones que no se han respondido, informa al responsable antes de vencer el plazo de respuesta y comunica al Director de la Dirección de Investigación y Prospectiva, sobre las peticiones pendientes por responder.</t>
  </si>
  <si>
    <r>
      <t xml:space="preserve">
</t>
    </r>
    <r>
      <rPr>
        <b/>
        <sz val="9"/>
        <rFont val="Arial"/>
        <family val="2"/>
      </rPr>
      <t>Evidencia:</t>
    </r>
    <r>
      <rPr>
        <sz val="9"/>
        <rFont val="Arial"/>
        <family val="2"/>
      </rPr>
      <t xml:space="preserve">  Reporte de pendientes del aplicativo de correspondencia y/o correos electrónicos informando las peticiones pendientes (según sea el caso).</t>
    </r>
  </si>
  <si>
    <t>por posibilidad de recibir o solicitar cualquier dádiva o beneficio a nombre propio o de terceros con el fin de obtener información reservada o clasificada, conseguir un resultado de un proyecto de investigación antes de ser publicado,</t>
  </si>
  <si>
    <t>Responsables</t>
  </si>
  <si>
    <t>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t>
  </si>
  <si>
    <r>
      <t>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t>
    </r>
    <r>
      <rPr>
        <sz val="11"/>
        <color rgb="FFFF0000"/>
        <rFont val="Arial"/>
        <family val="2"/>
      </rPr>
      <t xml:space="preserve"> Ataques a la infraestructura tecnológica por agentes externos o internos</t>
    </r>
  </si>
  <si>
    <t>MENÚ PRINCIPAL</t>
  </si>
  <si>
    <t>INICIO</t>
  </si>
  <si>
    <t>CONTEXTO E IDENTIFICACIÓN</t>
  </si>
  <si>
    <t>PROB E IMPACTO INHERENTE</t>
  </si>
  <si>
    <t>MAPA DE CALOR INHERENTE</t>
  </si>
  <si>
    <t>MAPA DE CALOR RESIDUAL</t>
  </si>
  <si>
    <t>MAPAS INHERENTE Y RESIDUAL</t>
  </si>
  <si>
    <t>VALORACIÓN DEL CONTROL</t>
  </si>
  <si>
    <t>FÓRMULAS</t>
  </si>
  <si>
    <t xml:space="preserve"> OPCIONES</t>
  </si>
  <si>
    <t>OPCIONES</t>
  </si>
  <si>
    <t>VIGENCIA 2022</t>
  </si>
  <si>
    <t xml:space="preserve">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responsable del laboratorio solicita la contratación de la calibración y mantenimiento de todos los espectroradiómetros para asegurar la precisión de los datos.</t>
  </si>
  <si>
    <t>El responsable del laboratorio de espectroradiometria</t>
  </si>
  <si>
    <t>anualmente  revisan la necesidad de actualizar software obsoleto requerido para su operación, a través de listado de verificación. En caso de encontrar un software obsoleto, cada responsable de proyecto solicita la destinación de los recursos y presenta el requerimiento a la Dirección de tecnologias de la información y comunicaciones para que realicen la adquisición de las licencias.</t>
  </si>
  <si>
    <t>Los responsables de los proyectos</t>
  </si>
  <si>
    <t>debido a: 
1. Desconocimiento de los procedimientos.
2. Incumplimiento de los lineamientos dados por la Oficina Comercial.
3. Planeación inadecuada de las actividades.</t>
  </si>
  <si>
    <t>El jefe de la Oficina Comercial y los responsables desigandos</t>
  </si>
  <si>
    <t>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t>
  </si>
  <si>
    <t xml:space="preserve">
Evidencia: Base de datos con la gestión de la Oficina Comercial desde el momento en que se detecta la oportunidad del negocio identificando la trazabilidad de este hasta su cierre.</t>
  </si>
  <si>
    <t>por la parcialidad en los ejercicios de auditoría.</t>
  </si>
  <si>
    <t>por incumplimiento del Programa Anual de Auditorías Internas de Gestión</t>
  </si>
  <si>
    <t xml:space="preserve">El Jefe de la Oficina de Control Interno </t>
  </si>
  <si>
    <t>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t>
  </si>
  <si>
    <t>Evidencia: Correo Electronico al seguimiento al Programa Anual de Auditorias Internas, Acta de reunión (en caso de algun incumplimiento) y/o cronograma de auditoría verificado.</t>
  </si>
  <si>
    <t xml:space="preserve">Evidencia: Resultados de la evaluación a los auditores y/o plan de mejoramiento individual (si aplica). </t>
  </si>
  <si>
    <t>por la Omisión y/o encubrimiento deliberado durante la revisión y verificación 
de situaciones irregulares encontradas en el proceso auditor, para favorecimiento propio o de terceros</t>
  </si>
  <si>
    <t>El equipo de Profesionales del GIT gestión Contractual</t>
  </si>
  <si>
    <t>realiza una difusión o socialización en temas inherentes a la función de supervisión con el fin de afianzar los conocimientos técnicos que permitan mejorar la supervisión de los contratos.</t>
  </si>
  <si>
    <t>Evidencia: Soprte de lña difusión o socialización (Tips, capacitaciones, entre otros)</t>
  </si>
  <si>
    <t>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</si>
  <si>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t>
  </si>
  <si>
    <t xml:space="preserve">debido 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t>
  </si>
  <si>
    <t>por inoportunidad o imprecisión en la difusión y comercialización con eficacia los servicios de la entidad.</t>
  </si>
  <si>
    <t>debido 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t>
  </si>
  <si>
    <t>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</si>
  <si>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 xml:space="preserve">debido a :
1. Falta de conocimiento de los procedimientos establecidos.
2. Recursos inadecuados o insuficientes.
</t>
  </si>
  <si>
    <t xml:space="preserve">debido a:
1. Incumplimiento del  Procedimiento
2. Retrasos en la ejecución de las estrategias para el cumplimiento de transferencia del conocimiento.
</t>
  </si>
  <si>
    <t xml:space="preserve">Realiza seguimiento mensual al estado de PQRSD registradas en el sistema de gestión documental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en las Área en Sede Central o Dirección Territorial para solventar la situación.  
</t>
  </si>
  <si>
    <r>
      <rPr>
        <b/>
        <sz val="9"/>
        <rFont val="Arial"/>
        <family val="2"/>
      </rPr>
      <t xml:space="preserve">Evidencia: </t>
    </r>
    <r>
      <rPr>
        <sz val="9"/>
        <rFont val="Arial"/>
        <family val="2"/>
      </rPr>
      <t>Correo electrónico de seguimiento desde la Oficina de Relación con el Ciudadano</t>
    </r>
  </si>
  <si>
    <t xml:space="preserve">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t>
  </si>
  <si>
    <t>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t>
  </si>
  <si>
    <r>
      <rPr>
        <b/>
        <sz val="9"/>
        <rFont val="Arial"/>
        <family val="2"/>
      </rPr>
      <t>Evidencia:</t>
    </r>
    <r>
      <rPr>
        <sz val="9"/>
        <rFont val="Arial"/>
        <family val="2"/>
      </rPr>
      <t xml:space="preserve"> Reporte de las encuestas contestadas por los usuarios y/o correo electrónico con el seguimiento realizado el jefe de la Oficina de Relación con el Ciudadano.</t>
    </r>
  </si>
  <si>
    <r>
      <rPr>
        <b/>
        <sz val="9"/>
        <rFont val="Arial"/>
        <family val="2"/>
      </rPr>
      <t xml:space="preserve">Evidencia: </t>
    </r>
    <r>
      <rPr>
        <sz val="9"/>
        <rFont val="Arial"/>
        <family val="2"/>
      </rPr>
      <t>Reporte mensual de  la revisión de quejas y denuncias</t>
    </r>
  </si>
  <si>
    <t>Reporte de las encuestas contestadas por los usuarios y/o correo electrónico con el seguimiento realizado el jefe de la Oficina de Relación con el Ciudadano.</t>
  </si>
  <si>
    <t>Reporte mensual de  la revisión de quejas y denuncias</t>
  </si>
  <si>
    <t>, cada vez que se realice una solicitud de muestra para análisis químico, físico, mineralógico y biológico,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t>
  </si>
  <si>
    <t xml:space="preserve"> verificará el cumplimiento de los requisitos de la contratación y en caso de presentar inconsistencias se devolverá mediante lista de chequeo para las respectivas correcciones.                                                                                        </t>
  </si>
  <si>
    <t xml:space="preserve">solicita reporte mensual de la apertura y cierre de las bodegas a la empresa de vigilancia y seguridad a cargo, con el fin de verificar las fechas de apertura, cierre y novedades relevantes presentadas, propendiendo por el manejo y custodia eficiente de los recursos físicos.
</t>
  </si>
  <si>
    <t>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
6. Personal contratado no idoneo para la ejecución de actividades en el proceso de Gestión Agrológica</t>
  </si>
  <si>
    <t>por pérdida de la muestra de suelos en las instalaciones del IGAC</t>
  </si>
  <si>
    <t>debido a:
1. Aplicación parcial de los procedimientos y demás documentos del SGI relacionados con el manejo de la muestra en el LNS.
2. Inadecuada manipulación, almacenamiento y transporte de la muestra
3. Inadecuada identificación, codificación y rotulación de la muestra</t>
  </si>
  <si>
    <t>por una posible manipulación de la información o manejo de las muestras del LNS y/o alteración de los resultados de los productos agrológicos para beneficio propio o de un tercero</t>
  </si>
  <si>
    <t xml:space="preserve">realiza reuniones de seguimiento trimestral al reporte y análisis de las metas e indicadores, con el fin de verificar el cumplimiento en la generación de los productos programados por el proceso de Gestión Agrológica. En caso de que se detecten desviaciones se analizan las causas y se determinan las acciones que deben adelantar los responsables.
</t>
  </si>
  <si>
    <r>
      <rPr>
        <b/>
        <sz val="9"/>
        <rFont val="Arial"/>
        <family val="2"/>
      </rPr>
      <t>Evidencia:</t>
    </r>
    <r>
      <rPr>
        <sz val="9"/>
        <rFont val="Arial"/>
        <family val="2"/>
      </rPr>
      <t xml:space="preserve"> Reporte del seguimiento de metas e indicadores y acciones evidenciados en el actas de reuniones y/o registro de asistencia.</t>
    </r>
  </si>
  <si>
    <t>El Facilitador del Sistema de Gestión Integrado (SGI) o el Profesional de apoyo al SGI en el Laboratorio nacional de Suelos</t>
  </si>
  <si>
    <t xml:space="preserve">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</si>
  <si>
    <t xml:space="preserve">
Evidencia: Listas de chequeo diligenciadas, la actualización de la documentación según aplique y soportes de la reinducción o cambio de actividad (si aplica).</t>
  </si>
  <si>
    <t xml:space="preserve">
Evidencia: Reporte mensual del estado de los proyectos o convenios y/o evidencias de reprocesos según aplique.</t>
  </si>
  <si>
    <t>El Profesional de enlace de la subdirección de agrología con el Laboratorio Nacional de Suelos</t>
  </si>
  <si>
    <t xml:space="preserve">, cada vez que se requiera, envía las muestras de las comisiones de campo al Laboratorio Nacional de Suelos (LNS). Posteriormente, el Profesional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t>
  </si>
  <si>
    <t>Evidencias: Formato Control de envío y recepción de muestras y soportes del seguimiento o solicitud de una nueva muestra (si aplica).</t>
  </si>
  <si>
    <t>Evidencia: Listas de chequeo aplicadas y/o soportes de la reinducción (si aplica)</t>
  </si>
  <si>
    <t>Formato Control de envío y recepción de muestras y soportes del seguimiento o solicitud de una nueva muestra (si aplica).</t>
  </si>
  <si>
    <t xml:space="preserve">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</si>
  <si>
    <t>El Facilitador del Sistema de Gestión Integrado (SGI) o apoyo al SGI en el  Laboratorio Nacional de Suelos</t>
  </si>
  <si>
    <t>El Profesional de apoyo en el  Laboratorio Nacional de Suelos</t>
  </si>
  <si>
    <t xml:space="preserve">evalúa trimestralmente las cartas control de los procesos en curso, con el fin de garantizar el control de los procedimientos analíticos. En caso de encontrar comportamientos anormales o atípicos, se realiza el análisis de causas y se determinan las acciones que se deben llevar a cabo para identificar la falla y corregirla posteriormente. </t>
  </si>
  <si>
    <t xml:space="preserve">
Evidencia: Formato de Evaluación de las cartas control </t>
  </si>
  <si>
    <t>El responsable de la recepción en el LNS</t>
  </si>
  <si>
    <t xml:space="preserve">
Evidencia: Compromiso firmados de confidencialidad, imparcialidad e independencia por parte del responsable de la recepción en el LNS.</t>
  </si>
  <si>
    <t>El responsable del SGI o el profesional apoyo al SGI en el  Laboratorio Nacional de Suelos</t>
  </si>
  <si>
    <t xml:space="preserve">, cada vez que ingrese un funcionario o contratista a desarrollar actividades en el Laboratorio Nacional de Suelos,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t>
  </si>
  <si>
    <t xml:space="preserve">
Evidencia: Compromisos firmados de confidencialidad, imparcialidad e independencia.</t>
  </si>
  <si>
    <t>por pérdida de Confidencialidad, Integridad y Disponibilidad del activo de información</t>
  </si>
  <si>
    <t>debido a la pérdida de Confidencialidad, Integridad y Disponibilidad del activo de información</t>
  </si>
  <si>
    <t>GRH-3</t>
  </si>
  <si>
    <t>REG-3</t>
  </si>
  <si>
    <t xml:space="preserve">Gestión de Comunicaciones </t>
  </si>
  <si>
    <r>
      <rPr>
        <sz val="11"/>
        <color rgb="FFFF0000"/>
        <rFont val="Arial"/>
        <family val="2"/>
      </rPr>
      <t>debido a:</t>
    </r>
    <r>
      <rPr>
        <sz val="11"/>
        <rFont val="Arial"/>
        <family val="2"/>
      </rPr>
      <t xml:space="preserve">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r>
  </si>
  <si>
    <r>
      <rPr>
        <sz val="11"/>
        <color rgb="FFFF0000"/>
        <rFont val="Arial"/>
        <family val="2"/>
      </rPr>
      <t>debido a:</t>
    </r>
    <r>
      <rPr>
        <sz val="11"/>
        <rFont val="Arial"/>
        <family val="2"/>
      </rPr>
      <t xml:space="preserve">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r>
  </si>
  <si>
    <t>por el incumplimiento en la ejecución del presupuesto de inversión y en las metas proyecto y PND</t>
  </si>
  <si>
    <t>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t>
  </si>
  <si>
    <t xml:space="preserve"> por la desarticulación de los elementos del Plan Estratégico Institucional (PEI) con los planes y proyectos del IGAC</t>
  </si>
  <si>
    <t>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</si>
  <si>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por Ia inconsistencias en la información reportada en los aplicativos internos y externos de la entidad</t>
  </si>
  <si>
    <t>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</si>
  <si>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por el incumplimiento de la meta de implementación del MIPG en la entidad,</t>
  </si>
  <si>
    <t>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</si>
  <si>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 por la gestión inadecuada de los impactos ambientales generados por la entidad</t>
  </si>
  <si>
    <t xml:space="preserve">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</si>
  <si>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por inoportuna atención a las peticiones, quejas, reclamos, denuncias y sugerencias, solicitados por los ciudadanos y grupos de interés en los diferentes canales de atención</t>
  </si>
  <si>
    <t>debido a:
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t>
  </si>
  <si>
    <t>por posibilidad de recibir o solicitar
cualquier dádiva o beneficio a nombre propio o para
terceros, durante la prestación del servicio o la atención al ciudadano</t>
  </si>
  <si>
    <t>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t>
  </si>
  <si>
    <t>por manipulación y/o sustracción indebida de información  geográfica durante el proceso  previo a su publicación o presentación de resultados, para beneficio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</si>
</sst>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54" x14ac:knownFonts="1">
    <font>
      <sz val="11"/>
      <color theme="1"/>
      <name val="Calibri"/>
      <family val="2"/>
      <scheme val="minor"/>
    </font>
    <font>
      <b/>
      <sz val="10"/>
      <name val="Arial"/>
      <family val="2"/>
    </font>
    <font>
      <sz val="10"/>
      <name val="Arial"/>
      <family val="2"/>
    </font>
    <font>
      <sz val="11"/>
      <color theme="1"/>
      <name val="Arial"/>
      <family val="2"/>
    </font>
    <font>
      <sz val="10"/>
      <color theme="1"/>
      <name val="Arial"/>
      <family val="2"/>
    </font>
    <font>
      <b/>
      <sz val="11"/>
      <color theme="1"/>
      <name val="Arial"/>
      <family val="2"/>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0"/>
      <color theme="0"/>
      <name val="Arial"/>
      <family val="2"/>
    </font>
    <font>
      <sz val="9"/>
      <name val="Arial"/>
      <family val="2"/>
    </font>
    <font>
      <b/>
      <sz val="11"/>
      <name val="Arial"/>
      <family val="2"/>
    </font>
    <font>
      <b/>
      <sz val="26"/>
      <color theme="0"/>
      <name val="Calibri"/>
      <family val="2"/>
      <scheme val="minor"/>
    </font>
    <font>
      <b/>
      <sz val="9"/>
      <name val="Arial"/>
      <family val="2"/>
    </font>
    <font>
      <b/>
      <sz val="11"/>
      <color theme="0"/>
      <name val="Arial"/>
      <family val="2"/>
    </font>
    <font>
      <b/>
      <sz val="36"/>
      <color theme="0"/>
      <name val="Calibri"/>
      <family val="2"/>
      <scheme val="minor"/>
    </font>
    <font>
      <b/>
      <sz val="12"/>
      <color theme="1"/>
      <name val="Arial"/>
      <family val="2"/>
    </font>
    <font>
      <i/>
      <sz val="14"/>
      <color theme="1"/>
      <name val="Calibri"/>
      <family val="2"/>
      <scheme val="minor"/>
    </font>
    <font>
      <b/>
      <sz val="12"/>
      <color theme="0"/>
      <name val="Arial"/>
      <family val="2"/>
    </font>
    <font>
      <sz val="11"/>
      <name val="Arial"/>
      <family val="2"/>
    </font>
    <font>
      <b/>
      <sz val="9"/>
      <color rgb="FF000000"/>
      <name val="Tahoma"/>
      <family val="2"/>
    </font>
    <font>
      <sz val="9"/>
      <color rgb="FF000000"/>
      <name val="Tahoma"/>
      <family val="2"/>
    </font>
    <font>
      <b/>
      <sz val="11"/>
      <color theme="1"/>
      <name val="Calibri"/>
      <family val="2"/>
      <scheme val="minor"/>
    </font>
    <font>
      <b/>
      <sz val="10"/>
      <color rgb="FF000000"/>
      <name val="Arial"/>
      <family val="2"/>
    </font>
    <font>
      <sz val="10"/>
      <color rgb="FF000000"/>
      <name val="Arial"/>
      <family val="2"/>
    </font>
    <font>
      <sz val="11"/>
      <color rgb="FFFF0000"/>
      <name val="Arial"/>
      <family val="2"/>
    </font>
    <font>
      <sz val="10"/>
      <color rgb="FFFF0000"/>
      <name val="Arial"/>
      <family val="2"/>
    </font>
    <font>
      <sz val="10"/>
      <name val="Tahoma"/>
      <family val="2"/>
    </font>
    <font>
      <b/>
      <sz val="11"/>
      <name val="Tahoma"/>
      <family val="2"/>
    </font>
    <font>
      <sz val="11"/>
      <name val="Tahoma"/>
      <family val="2"/>
    </font>
    <font>
      <sz val="8"/>
      <name val="Arial"/>
      <family val="2"/>
    </font>
    <font>
      <sz val="12"/>
      <color theme="1"/>
      <name val="Arial"/>
      <family val="2"/>
    </font>
    <font>
      <b/>
      <sz val="18"/>
      <color theme="1"/>
      <name val="Arial"/>
      <family val="2"/>
    </font>
    <font>
      <sz val="11"/>
      <color indexed="8"/>
      <name val="Calibri"/>
      <family val="2"/>
    </font>
    <font>
      <b/>
      <sz val="10"/>
      <color theme="1"/>
      <name val="Arial"/>
      <family val="2"/>
    </font>
    <font>
      <sz val="12"/>
      <name val="Times New Roman"/>
      <family val="1"/>
    </font>
    <font>
      <b/>
      <sz val="12"/>
      <name val="Arial"/>
      <family val="2"/>
    </font>
    <font>
      <sz val="10"/>
      <color rgb="FF202124"/>
      <name val="Arial"/>
      <family val="2"/>
    </font>
    <font>
      <b/>
      <sz val="10"/>
      <name val="Tahoma"/>
      <family val="2"/>
    </font>
    <font>
      <b/>
      <sz val="11"/>
      <color theme="0"/>
      <name val="Tahoma"/>
      <family val="2"/>
    </font>
    <font>
      <b/>
      <sz val="28"/>
      <color theme="0"/>
      <name val="Calibri"/>
      <family val="2"/>
      <scheme val="minor"/>
    </font>
    <font>
      <sz val="9"/>
      <color theme="1"/>
      <name val="Arial"/>
      <family val="2"/>
    </font>
    <font>
      <u/>
      <sz val="11"/>
      <color theme="10"/>
      <name val="Calibri"/>
      <family val="2"/>
      <scheme val="minor"/>
    </font>
    <font>
      <u/>
      <sz val="36"/>
      <color theme="0"/>
      <name val="Calibri"/>
      <family val="2"/>
      <scheme val="minor"/>
    </font>
    <font>
      <u/>
      <sz val="22"/>
      <color theme="0"/>
      <name val="Calibri"/>
      <family val="2"/>
      <scheme val="minor"/>
    </font>
    <font>
      <sz val="11"/>
      <color theme="0"/>
      <name val="Calibri"/>
      <family val="2"/>
      <scheme val="minor"/>
    </font>
    <font>
      <sz val="36"/>
      <color theme="0"/>
      <name val="Calibri"/>
      <family val="2"/>
      <scheme val="minor"/>
    </font>
    <font>
      <u/>
      <sz val="16"/>
      <color theme="0"/>
      <name val="Calibri"/>
      <family val="2"/>
      <scheme val="minor"/>
    </font>
    <font>
      <u/>
      <sz val="11"/>
      <color theme="0"/>
      <name val="Calibri"/>
      <family val="2"/>
      <scheme val="minor"/>
    </font>
    <font>
      <sz val="11"/>
      <color theme="0"/>
      <name val="Arial"/>
      <family val="2"/>
    </font>
    <font>
      <u/>
      <sz val="14"/>
      <color theme="0"/>
      <name val="Calibri"/>
      <family val="2"/>
      <scheme val="minor"/>
    </font>
    <font>
      <u/>
      <sz val="11"/>
      <color theme="0"/>
      <name val="Arial"/>
      <family val="2"/>
    </font>
    <font>
      <sz val="11"/>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99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theme="9" tint="0.79998168889431442"/>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8">
    <xf numFmtId="0" fontId="0" fillId="0" borderId="0"/>
    <xf numFmtId="0" fontId="2" fillId="0" borderId="0"/>
    <xf numFmtId="0" fontId="2" fillId="0" borderId="0"/>
    <xf numFmtId="0" fontId="34" fillId="0" borderId="0"/>
    <xf numFmtId="0" fontId="2" fillId="0" borderId="0"/>
    <xf numFmtId="0" fontId="36" fillId="0" borderId="0"/>
    <xf numFmtId="0" fontId="43" fillId="0" borderId="0" applyNumberFormat="0" applyFill="0" applyBorder="0" applyAlignment="0" applyProtection="0"/>
    <xf numFmtId="43" fontId="53" fillId="0" borderId="0" applyFont="0" applyFill="0" applyBorder="0" applyAlignment="0" applyProtection="0"/>
  </cellStyleXfs>
  <cellXfs count="708">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6" fillId="0" borderId="2"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0" fillId="0" borderId="0" xfId="0" applyFont="1"/>
    <xf numFmtId="0" fontId="6" fillId="0" borderId="2"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2" xfId="0" applyFont="1" applyBorder="1" applyAlignment="1">
      <alignment horizontal="left" vertical="center"/>
    </xf>
    <xf numFmtId="0" fontId="0" fillId="0" borderId="0" xfId="0" applyFont="1" applyAlignment="1"/>
    <xf numFmtId="0" fontId="0" fillId="0" borderId="0" xfId="0" applyAlignment="1"/>
    <xf numFmtId="0" fontId="3" fillId="4" borderId="0" xfId="0" applyFont="1" applyFill="1"/>
    <xf numFmtId="0" fontId="18" fillId="0" borderId="0" xfId="0" applyFont="1"/>
    <xf numFmtId="0" fontId="3" fillId="0" borderId="0" xfId="0" applyFont="1" applyAlignment="1">
      <alignment horizontal="center" vertical="top" wrapText="1"/>
    </xf>
    <xf numFmtId="0" fontId="0" fillId="0" borderId="0" xfId="0" applyAlignment="1">
      <alignment horizontal="center" vertical="center"/>
    </xf>
    <xf numFmtId="0" fontId="0" fillId="8" borderId="0" xfId="0" applyFill="1" applyAlignment="1">
      <alignment horizontal="center" vertical="center"/>
    </xf>
    <xf numFmtId="0" fontId="0" fillId="10" borderId="0" xfId="0" applyFill="1" applyAlignment="1">
      <alignment horizontal="center" vertical="center"/>
    </xf>
    <xf numFmtId="0" fontId="0" fillId="9" borderId="0" xfId="0" applyFill="1" applyAlignment="1">
      <alignment horizontal="center" vertical="center"/>
    </xf>
    <xf numFmtId="0" fontId="0" fillId="11" borderId="0" xfId="0" applyFill="1" applyAlignment="1">
      <alignment horizontal="center" vertical="center"/>
    </xf>
    <xf numFmtId="0" fontId="11" fillId="0" borderId="2" xfId="0" applyFont="1" applyBorder="1" applyAlignment="1">
      <alignment horizontal="center" vertical="center"/>
    </xf>
    <xf numFmtId="0" fontId="2" fillId="0" borderId="0" xfId="0" applyFont="1" applyProtection="1">
      <protection locked="0"/>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18" fillId="0" borderId="0" xfId="0" applyFont="1" applyAlignment="1">
      <alignment vertical="center" wrapText="1"/>
    </xf>
    <xf numFmtId="0" fontId="18" fillId="0" borderId="0" xfId="0" applyFont="1" applyAlignment="1">
      <alignment vertical="top" wrapText="1"/>
    </xf>
    <xf numFmtId="0" fontId="18" fillId="0" borderId="0" xfId="0" applyFont="1" applyAlignment="1"/>
    <xf numFmtId="0" fontId="18" fillId="0" borderId="0" xfId="0" applyFont="1" applyAlignment="1">
      <alignment vertical="top"/>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2" fillId="0" borderId="2" xfId="0" applyFont="1" applyFill="1" applyBorder="1" applyAlignment="1">
      <alignment horizontal="left" vertical="center"/>
    </xf>
    <xf numFmtId="0" fontId="1" fillId="0" borderId="2" xfId="0" applyFont="1" applyFill="1" applyBorder="1" applyAlignment="1">
      <alignment horizontal="center" vertical="center"/>
    </xf>
    <xf numFmtId="0" fontId="3" fillId="0" borderId="0" xfId="0" applyFont="1"/>
    <xf numFmtId="0" fontId="20" fillId="0" borderId="0" xfId="0" applyFont="1"/>
    <xf numFmtId="0" fontId="3" fillId="0" borderId="0" xfId="0" applyFont="1" applyAlignment="1">
      <alignment horizontal="center"/>
    </xf>
    <xf numFmtId="0" fontId="2" fillId="0" borderId="2" xfId="0" applyFont="1" applyBorder="1" applyAlignment="1" applyProtection="1">
      <alignment horizontal="left" vertical="center" wrapText="1"/>
      <protection locked="0"/>
    </xf>
    <xf numFmtId="1" fontId="1" fillId="6" borderId="2" xfId="0" applyNumberFormat="1" applyFont="1" applyFill="1" applyBorder="1" applyAlignment="1">
      <alignment horizontal="center" vertical="center"/>
    </xf>
    <xf numFmtId="0" fontId="14" fillId="0" borderId="2" xfId="0" applyFont="1" applyBorder="1" applyAlignment="1">
      <alignment horizontal="center" vertical="center"/>
    </xf>
    <xf numFmtId="0" fontId="1" fillId="0" borderId="2" xfId="0" applyFont="1" applyBorder="1" applyAlignment="1">
      <alignment horizontal="center" vertical="center"/>
    </xf>
    <xf numFmtId="0" fontId="11" fillId="0" borderId="2" xfId="0" applyFont="1" applyBorder="1" applyAlignment="1">
      <alignment horizontal="center" vertical="center" wrapText="1"/>
    </xf>
    <xf numFmtId="0" fontId="14" fillId="0" borderId="2" xfId="0" applyFont="1" applyFill="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4" fillId="0" borderId="2" xfId="0" applyFont="1" applyBorder="1" applyAlignment="1">
      <alignment horizontal="center" vertical="center"/>
    </xf>
    <xf numFmtId="1" fontId="1" fillId="6" borderId="2"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2" fillId="0" borderId="9" xfId="1" applyFont="1" applyBorder="1" applyAlignment="1" applyProtection="1">
      <alignment vertical="center" wrapText="1"/>
    </xf>
    <xf numFmtId="0" fontId="2" fillId="0" borderId="4" xfId="1" applyFont="1" applyBorder="1" applyAlignment="1" applyProtection="1">
      <alignment vertical="center" wrapText="1"/>
    </xf>
    <xf numFmtId="0" fontId="2" fillId="0" borderId="8" xfId="1" applyFont="1" applyBorder="1" applyAlignment="1" applyProtection="1">
      <alignment vertical="center" wrapText="1"/>
    </xf>
    <xf numFmtId="0" fontId="1" fillId="0" borderId="2" xfId="1" applyFont="1" applyBorder="1" applyAlignment="1" applyProtection="1">
      <alignment vertical="center" wrapText="1"/>
    </xf>
    <xf numFmtId="0" fontId="24" fillId="0" borderId="2" xfId="0" applyFont="1" applyBorder="1" applyAlignment="1" applyProtection="1">
      <alignment horizontal="center" vertical="center" wrapText="1" readingOrder="1"/>
    </xf>
    <xf numFmtId="0" fontId="24" fillId="0" borderId="20" xfId="0" applyFont="1" applyBorder="1" applyAlignment="1" applyProtection="1">
      <alignment horizontal="center" vertical="center" wrapText="1" readingOrder="1"/>
    </xf>
    <xf numFmtId="0" fontId="25" fillId="16" borderId="2" xfId="0" applyFont="1" applyFill="1" applyBorder="1" applyAlignment="1" applyProtection="1">
      <alignment horizontal="center" vertical="center" wrapText="1" readingOrder="1"/>
    </xf>
    <xf numFmtId="0" fontId="2" fillId="11" borderId="20" xfId="0" applyFont="1" applyFill="1" applyBorder="1" applyAlignment="1" applyProtection="1">
      <alignment horizontal="center" vertical="center" wrapText="1" readingOrder="1"/>
    </xf>
    <xf numFmtId="0" fontId="25" fillId="17" borderId="2" xfId="0" applyFont="1" applyFill="1" applyBorder="1" applyAlignment="1" applyProtection="1">
      <alignment horizontal="center" vertical="center" wrapText="1" readingOrder="1"/>
    </xf>
    <xf numFmtId="0" fontId="25" fillId="8" borderId="2" xfId="0" applyFont="1" applyFill="1" applyBorder="1" applyAlignment="1" applyProtection="1">
      <alignment horizontal="center" vertical="center" wrapText="1" readingOrder="1"/>
    </xf>
    <xf numFmtId="0" fontId="24" fillId="0" borderId="23" xfId="0" applyFont="1" applyBorder="1" applyAlignment="1" applyProtection="1">
      <alignment horizontal="center" vertical="center" wrapText="1" readingOrder="1"/>
    </xf>
    <xf numFmtId="0" fontId="25" fillId="8" borderId="23" xfId="0" applyFont="1" applyFill="1" applyBorder="1" applyAlignment="1" applyProtection="1">
      <alignment horizontal="center" vertical="center" wrapText="1" readingOrder="1"/>
    </xf>
    <xf numFmtId="0" fontId="25" fillId="17" borderId="23" xfId="0" applyFont="1" applyFill="1" applyBorder="1" applyAlignment="1" applyProtection="1">
      <alignment horizontal="center" vertical="center" wrapText="1" readingOrder="1"/>
    </xf>
    <xf numFmtId="0" fontId="25" fillId="16" borderId="23" xfId="0" applyFont="1" applyFill="1" applyBorder="1" applyAlignment="1" applyProtection="1">
      <alignment horizontal="center" vertical="center" wrapText="1" readingOrder="1"/>
    </xf>
    <xf numFmtId="0" fontId="2" fillId="11" borderId="24" xfId="0" applyFont="1" applyFill="1" applyBorder="1" applyAlignment="1" applyProtection="1">
      <alignment horizontal="center" vertical="center" wrapText="1" readingOrder="1"/>
    </xf>
    <xf numFmtId="0" fontId="2" fillId="15" borderId="0" xfId="1" applyFont="1" applyFill="1" applyProtection="1"/>
    <xf numFmtId="0" fontId="2" fillId="15" borderId="9" xfId="1" applyFont="1" applyFill="1" applyBorder="1" applyAlignment="1" applyProtection="1"/>
    <xf numFmtId="0" fontId="2" fillId="15" borderId="4" xfId="1" applyFont="1" applyFill="1" applyBorder="1" applyProtection="1"/>
    <xf numFmtId="0" fontId="2" fillId="0" borderId="0" xfId="1" applyFont="1" applyAlignment="1" applyProtection="1">
      <alignment vertical="center" wrapText="1"/>
    </xf>
    <xf numFmtId="0" fontId="2" fillId="0" borderId="0" xfId="1" applyFont="1" applyBorder="1" applyAlignment="1" applyProtection="1">
      <alignment vertical="center" wrapText="1"/>
    </xf>
    <xf numFmtId="9" fontId="2" fillId="0" borderId="2" xfId="1" applyNumberFormat="1" applyFont="1" applyBorder="1" applyAlignment="1" applyProtection="1">
      <alignment horizontal="center" vertical="center" wrapText="1"/>
    </xf>
    <xf numFmtId="9" fontId="2" fillId="0" borderId="20" xfId="1" applyNumberFormat="1" applyFont="1" applyBorder="1" applyAlignment="1" applyProtection="1">
      <alignment horizontal="center" vertical="center" wrapText="1"/>
    </xf>
    <xf numFmtId="0" fontId="2" fillId="0" borderId="2" xfId="1" applyFont="1" applyBorder="1" applyAlignment="1" applyProtection="1">
      <alignment vertical="center" wrapText="1"/>
    </xf>
    <xf numFmtId="0" fontId="2" fillId="0" borderId="2" xfId="0" applyFont="1" applyBorder="1" applyAlignment="1" applyProtection="1">
      <alignment horizontal="center" vertical="center" wrapText="1" readingOrder="1"/>
    </xf>
    <xf numFmtId="0" fontId="2" fillId="0" borderId="20" xfId="0" applyFont="1" applyBorder="1" applyAlignment="1" applyProtection="1">
      <alignment horizontal="center" vertical="center" wrapText="1" readingOrder="1"/>
    </xf>
    <xf numFmtId="9" fontId="2" fillId="0" borderId="21" xfId="1" applyNumberFormat="1" applyFont="1" applyBorder="1" applyAlignment="1" applyProtection="1">
      <alignment horizontal="center" vertical="center" wrapText="1"/>
    </xf>
    <xf numFmtId="9" fontId="2" fillId="0" borderId="22" xfId="1" applyNumberFormat="1" applyFont="1" applyBorder="1" applyAlignment="1" applyProtection="1">
      <alignment horizontal="center" vertical="center" wrapText="1"/>
    </xf>
    <xf numFmtId="0" fontId="2" fillId="0" borderId="23" xfId="0" applyFont="1" applyBorder="1" applyAlignment="1" applyProtection="1">
      <alignment horizontal="center" vertical="center" wrapText="1" readingOrder="1"/>
    </xf>
    <xf numFmtId="0" fontId="20" fillId="18" borderId="2" xfId="1" applyFont="1" applyFill="1" applyBorder="1" applyAlignment="1" applyProtection="1">
      <alignment horizontal="center" vertical="center" wrapText="1"/>
      <protection locked="0"/>
    </xf>
    <xf numFmtId="0" fontId="20" fillId="18" borderId="2" xfId="1" applyFont="1" applyFill="1" applyBorder="1" applyAlignment="1" applyProtection="1">
      <alignment horizontal="left" vertical="center" wrapText="1"/>
      <protection locked="0"/>
    </xf>
    <xf numFmtId="0" fontId="28" fillId="15" borderId="0" xfId="1" applyFont="1" applyFill="1" applyProtection="1"/>
    <xf numFmtId="0" fontId="20" fillId="2" borderId="0" xfId="1" applyFont="1" applyFill="1" applyBorder="1" applyAlignment="1" applyProtection="1">
      <alignment horizontal="left" vertical="center" wrapText="1"/>
    </xf>
    <xf numFmtId="0" fontId="29" fillId="0" borderId="0" xfId="1" applyFont="1" applyAlignment="1" applyProtection="1">
      <alignment vertical="center" wrapText="1"/>
    </xf>
    <xf numFmtId="0" fontId="2" fillId="0" borderId="35" xfId="1" applyNumberFormat="1" applyFont="1" applyFill="1" applyBorder="1" applyAlignment="1" applyProtection="1">
      <alignment horizontal="center" vertical="center" wrapText="1"/>
    </xf>
    <xf numFmtId="9" fontId="0" fillId="0" borderId="36" xfId="0" applyNumberFormat="1" applyBorder="1" applyAlignment="1" applyProtection="1">
      <alignment horizontal="center" vertical="center" wrapText="1"/>
    </xf>
    <xf numFmtId="9" fontId="0" fillId="0" borderId="19" xfId="0" applyNumberFormat="1" applyBorder="1" applyAlignment="1" applyProtection="1">
      <alignment horizontal="center" vertical="center" wrapText="1"/>
    </xf>
    <xf numFmtId="9" fontId="0" fillId="18" borderId="34" xfId="0" applyNumberFormat="1" applyFill="1" applyBorder="1" applyAlignment="1" applyProtection="1">
      <alignment horizontal="center" vertical="center" wrapText="1"/>
      <protection locked="0"/>
    </xf>
    <xf numFmtId="9" fontId="0" fillId="0" borderId="18" xfId="0" applyNumberFormat="1" applyBorder="1" applyAlignment="1" applyProtection="1">
      <alignment horizontal="center" vertical="center" wrapText="1"/>
    </xf>
    <xf numFmtId="9" fontId="23" fillId="0" borderId="34" xfId="0" applyNumberFormat="1" applyFont="1" applyBorder="1" applyAlignment="1" applyProtection="1">
      <alignment horizontal="center" vertical="center" wrapText="1"/>
    </xf>
    <xf numFmtId="9" fontId="23" fillId="0" borderId="19" xfId="0" applyNumberFormat="1" applyFont="1" applyBorder="1" applyAlignment="1" applyProtection="1">
      <alignment horizontal="center" vertical="center" wrapText="1"/>
    </xf>
    <xf numFmtId="0" fontId="2" fillId="0" borderId="38" xfId="1" applyNumberFormat="1" applyFont="1" applyFill="1" applyBorder="1" applyAlignment="1" applyProtection="1">
      <alignment horizontal="center" vertical="center" wrapText="1"/>
    </xf>
    <xf numFmtId="9" fontId="0" fillId="0" borderId="26" xfId="0" applyNumberFormat="1" applyBorder="1" applyAlignment="1" applyProtection="1">
      <alignment horizontal="center" vertical="center" wrapText="1"/>
    </xf>
    <xf numFmtId="9" fontId="0" fillId="0" borderId="39" xfId="0" applyNumberFormat="1" applyBorder="1" applyAlignment="1" applyProtection="1">
      <alignment horizontal="center" vertical="center" wrapText="1"/>
    </xf>
    <xf numFmtId="9" fontId="0" fillId="18" borderId="21" xfId="0" applyNumberForma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xf>
    <xf numFmtId="9" fontId="0" fillId="0" borderId="25" xfId="0" applyNumberFormat="1" applyBorder="1" applyAlignment="1" applyProtection="1">
      <alignment horizontal="center" vertical="center" wrapText="1"/>
    </xf>
    <xf numFmtId="9" fontId="23" fillId="0" borderId="21" xfId="0" applyNumberFormat="1" applyFont="1" applyBorder="1" applyAlignment="1" applyProtection="1">
      <alignment horizontal="center" vertical="center" wrapText="1"/>
    </xf>
    <xf numFmtId="9" fontId="23" fillId="0" borderId="20" xfId="0" applyNumberFormat="1" applyFont="1" applyBorder="1" applyAlignment="1" applyProtection="1">
      <alignment horizontal="center" vertical="center" wrapText="1"/>
    </xf>
    <xf numFmtId="0" fontId="30" fillId="2" borderId="21" xfId="1" applyFont="1" applyFill="1" applyBorder="1" applyAlignment="1" applyProtection="1">
      <alignment horizontal="left" vertical="center" wrapText="1"/>
    </xf>
    <xf numFmtId="0" fontId="31" fillId="0" borderId="38" xfId="1" applyNumberFormat="1"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29" fillId="0" borderId="0" xfId="1" applyFont="1" applyAlignment="1" applyProtection="1">
      <alignment horizontal="center" vertical="center" wrapText="1"/>
    </xf>
    <xf numFmtId="0" fontId="32" fillId="8" borderId="21" xfId="0" applyFont="1" applyFill="1" applyBorder="1" applyAlignment="1" applyProtection="1">
      <alignment horizontal="center" vertical="center" wrapText="1"/>
    </xf>
    <xf numFmtId="0" fontId="32" fillId="0" borderId="2" xfId="0" applyFont="1" applyBorder="1" applyAlignment="1" applyProtection="1">
      <alignment vertical="center" wrapText="1"/>
    </xf>
    <xf numFmtId="0" fontId="32" fillId="0" borderId="25" xfId="0" applyFont="1" applyBorder="1" applyAlignment="1" applyProtection="1">
      <alignment horizontal="center" vertical="center" wrapText="1"/>
    </xf>
    <xf numFmtId="9" fontId="32" fillId="0" borderId="20" xfId="0" applyNumberFormat="1" applyFont="1" applyBorder="1" applyAlignment="1" applyProtection="1">
      <alignment horizontal="center" vertical="center" wrapText="1"/>
    </xf>
    <xf numFmtId="0" fontId="30" fillId="0" borderId="0" xfId="1" applyFont="1" applyAlignment="1" applyProtection="1">
      <alignment vertical="center" wrapText="1"/>
    </xf>
    <xf numFmtId="9" fontId="32" fillId="0" borderId="2" xfId="0" applyNumberFormat="1" applyFont="1" applyBorder="1" applyAlignment="1" applyProtection="1">
      <alignment horizontal="center" vertical="center" wrapText="1"/>
    </xf>
    <xf numFmtId="0" fontId="32" fillId="0" borderId="39" xfId="0" applyFont="1" applyBorder="1" applyAlignment="1" applyProtection="1">
      <alignment vertical="center" wrapText="1"/>
    </xf>
    <xf numFmtId="0" fontId="32" fillId="19" borderId="21" xfId="0" applyFont="1" applyFill="1" applyBorder="1" applyAlignment="1" applyProtection="1">
      <alignment horizontal="center" vertical="center" wrapText="1"/>
    </xf>
    <xf numFmtId="0" fontId="32" fillId="0" borderId="2" xfId="0" applyFont="1" applyBorder="1" applyAlignment="1" applyProtection="1">
      <alignment horizontal="justify" vertical="center" wrapText="1"/>
    </xf>
    <xf numFmtId="0" fontId="32" fillId="0" borderId="20" xfId="0" applyFont="1" applyBorder="1" applyAlignment="1" applyProtection="1">
      <alignment vertical="center" wrapText="1"/>
    </xf>
    <xf numFmtId="0" fontId="32" fillId="14" borderId="21" xfId="0" applyFont="1" applyFill="1" applyBorder="1" applyAlignment="1" applyProtection="1">
      <alignment horizontal="center" vertical="center" wrapText="1"/>
    </xf>
    <xf numFmtId="0" fontId="32" fillId="13" borderId="21" xfId="0" applyFont="1" applyFill="1" applyBorder="1" applyAlignment="1" applyProtection="1">
      <alignment horizontal="center" vertical="center" wrapText="1"/>
    </xf>
    <xf numFmtId="0" fontId="32" fillId="11" borderId="21" xfId="0" applyFont="1" applyFill="1" applyBorder="1" applyAlignment="1" applyProtection="1">
      <alignment horizontal="center" vertical="center" wrapText="1"/>
    </xf>
    <xf numFmtId="0" fontId="30" fillId="0" borderId="22" xfId="1" applyFont="1" applyBorder="1" applyAlignment="1" applyProtection="1">
      <alignment vertical="center" wrapText="1"/>
    </xf>
    <xf numFmtId="0" fontId="30" fillId="0" borderId="23" xfId="1" applyFont="1" applyBorder="1" applyAlignment="1" applyProtection="1">
      <alignment vertical="center" wrapText="1"/>
    </xf>
    <xf numFmtId="0" fontId="30" fillId="0" borderId="43" xfId="1" applyFont="1" applyBorder="1" applyAlignment="1" applyProtection="1">
      <alignment horizontal="center" vertical="center" wrapText="1"/>
    </xf>
    <xf numFmtId="0" fontId="30" fillId="0" borderId="24" xfId="1" applyFont="1" applyBorder="1" applyAlignment="1" applyProtection="1">
      <alignment vertical="center" wrapText="1"/>
    </xf>
    <xf numFmtId="0" fontId="30" fillId="2" borderId="2" xfId="1" applyFont="1" applyFill="1" applyBorder="1" applyAlignment="1" applyProtection="1">
      <alignment horizontal="left" vertical="center" wrapText="1"/>
    </xf>
    <xf numFmtId="0" fontId="20" fillId="2" borderId="2" xfId="1" applyFont="1" applyFill="1" applyBorder="1" applyAlignment="1" applyProtection="1">
      <alignment horizontal="center" vertical="center" wrapText="1"/>
    </xf>
    <xf numFmtId="0" fontId="11" fillId="2" borderId="2" xfId="1" applyFont="1" applyFill="1" applyBorder="1" applyAlignment="1" applyProtection="1">
      <alignment horizontal="justify" vertical="center" wrapText="1"/>
    </xf>
    <xf numFmtId="0" fontId="15" fillId="12" borderId="1" xfId="0" applyFont="1" applyFill="1" applyBorder="1" applyAlignment="1">
      <alignment horizontal="center" vertical="center" wrapText="1"/>
    </xf>
    <xf numFmtId="0" fontId="3" fillId="0" borderId="13" xfId="0" applyFont="1" applyBorder="1"/>
    <xf numFmtId="0" fontId="3" fillId="0" borderId="14" xfId="0" applyFont="1" applyBorder="1"/>
    <xf numFmtId="0" fontId="3" fillId="0" borderId="16" xfId="0" applyFont="1" applyBorder="1"/>
    <xf numFmtId="0" fontId="6" fillId="2" borderId="8" xfId="1" applyFont="1" applyFill="1" applyBorder="1" applyAlignment="1">
      <alignment vertical="center"/>
    </xf>
    <xf numFmtId="0" fontId="6" fillId="2" borderId="0" xfId="1" applyFont="1" applyFill="1" applyAlignment="1">
      <alignment vertical="center"/>
    </xf>
    <xf numFmtId="0" fontId="6" fillId="2" borderId="15" xfId="1" applyFont="1" applyFill="1" applyBorder="1" applyAlignment="1">
      <alignment vertical="center"/>
    </xf>
    <xf numFmtId="0" fontId="6" fillId="2" borderId="40" xfId="1" applyFont="1" applyFill="1" applyBorder="1" applyAlignment="1">
      <alignment vertical="center"/>
    </xf>
    <xf numFmtId="0" fontId="6" fillId="2" borderId="41" xfId="1" applyFont="1" applyFill="1" applyBorder="1" applyAlignment="1">
      <alignment vertical="center"/>
    </xf>
    <xf numFmtId="0" fontId="6" fillId="2" borderId="45" xfId="1" applyFont="1" applyFill="1" applyBorder="1" applyAlignment="1">
      <alignment vertical="center"/>
    </xf>
    <xf numFmtId="0" fontId="6" fillId="2" borderId="46" xfId="1" applyFont="1" applyFill="1" applyBorder="1" applyAlignment="1">
      <alignment vertical="center"/>
    </xf>
    <xf numFmtId="0" fontId="6" fillId="2" borderId="19" xfId="1" applyFont="1" applyFill="1" applyBorder="1" applyAlignment="1">
      <alignment vertical="center"/>
    </xf>
    <xf numFmtId="0" fontId="6" fillId="2" borderId="20" xfId="1" applyFont="1" applyFill="1" applyBorder="1" applyAlignment="1">
      <alignment vertical="center"/>
    </xf>
    <xf numFmtId="0" fontId="30" fillId="2" borderId="34" xfId="1" applyFont="1" applyFill="1" applyBorder="1" applyAlignment="1" applyProtection="1">
      <alignment horizontal="left" vertical="center" wrapText="1"/>
    </xf>
    <xf numFmtId="0" fontId="30" fillId="2" borderId="18" xfId="1" applyFont="1" applyFill="1" applyBorder="1" applyAlignment="1" applyProtection="1">
      <alignment horizontal="left" vertical="center" wrapText="1"/>
    </xf>
    <xf numFmtId="0" fontId="20" fillId="2" borderId="18" xfId="1" applyFont="1" applyFill="1" applyBorder="1" applyAlignment="1" applyProtection="1">
      <alignment horizontal="center" vertical="center" wrapText="1"/>
    </xf>
    <xf numFmtId="0" fontId="11" fillId="2" borderId="18" xfId="1" applyFont="1" applyFill="1" applyBorder="1" applyAlignment="1" applyProtection="1">
      <alignment horizontal="justify" vertical="center" wrapText="1"/>
    </xf>
    <xf numFmtId="0" fontId="30" fillId="2" borderId="22" xfId="1" applyFont="1" applyFill="1" applyBorder="1" applyAlignment="1" applyProtection="1">
      <alignment horizontal="left" vertical="center" wrapText="1"/>
    </xf>
    <xf numFmtId="0" fontId="30" fillId="2" borderId="23" xfId="1" applyFont="1" applyFill="1" applyBorder="1" applyAlignment="1" applyProtection="1">
      <alignment horizontal="left" vertical="center" wrapText="1"/>
    </xf>
    <xf numFmtId="0" fontId="20" fillId="2" borderId="23" xfId="1" applyFont="1" applyFill="1" applyBorder="1" applyAlignment="1" applyProtection="1">
      <alignment horizontal="center" vertical="center" wrapText="1"/>
    </xf>
    <xf numFmtId="0" fontId="11" fillId="2" borderId="23" xfId="1" applyFont="1" applyFill="1" applyBorder="1" applyAlignment="1" applyProtection="1">
      <alignment horizontal="justify" vertical="center" wrapText="1"/>
    </xf>
    <xf numFmtId="0" fontId="31" fillId="0" borderId="47" xfId="1" applyNumberFormat="1" applyFont="1" applyFill="1" applyBorder="1" applyAlignment="1" applyProtection="1">
      <alignment horizontal="center" vertical="center" wrapText="1"/>
    </xf>
    <xf numFmtId="9" fontId="0" fillId="0" borderId="48" xfId="0" applyNumberFormat="1" applyBorder="1" applyAlignment="1" applyProtection="1">
      <alignment horizontal="center" vertical="center" wrapText="1"/>
    </xf>
    <xf numFmtId="9" fontId="0" fillId="0" borderId="49" xfId="0" applyNumberFormat="1" applyBorder="1" applyAlignment="1" applyProtection="1">
      <alignment horizontal="center" vertical="center" wrapText="1"/>
    </xf>
    <xf numFmtId="9" fontId="0" fillId="18" borderId="22" xfId="0" applyNumberFormat="1" applyFill="1" applyBorder="1" applyAlignment="1" applyProtection="1">
      <alignment horizontal="center" vertical="center" wrapText="1"/>
      <protection locked="0"/>
    </xf>
    <xf numFmtId="9" fontId="0" fillId="0" borderId="23" xfId="0" applyNumberFormat="1" applyBorder="1" applyAlignment="1" applyProtection="1">
      <alignment horizontal="center" vertical="center" wrapText="1"/>
    </xf>
    <xf numFmtId="9" fontId="0" fillId="0" borderId="43" xfId="0" applyNumberFormat="1" applyBorder="1" applyAlignment="1" applyProtection="1">
      <alignment horizontal="center" vertical="center" wrapText="1"/>
    </xf>
    <xf numFmtId="9" fontId="23" fillId="0" borderId="22" xfId="0" applyNumberFormat="1" applyFont="1" applyBorder="1" applyAlignment="1" applyProtection="1">
      <alignment horizontal="center" vertical="center" wrapText="1"/>
    </xf>
    <xf numFmtId="9" fontId="23" fillId="0" borderId="24" xfId="0" applyNumberFormat="1" applyFont="1" applyBorder="1" applyAlignment="1" applyProtection="1">
      <alignment horizontal="center" vertical="center" wrapText="1"/>
    </xf>
    <xf numFmtId="0" fontId="12" fillId="0" borderId="0" xfId="1" applyFont="1" applyFill="1" applyBorder="1" applyAlignment="1" applyProtection="1">
      <alignment vertical="center" wrapText="1"/>
    </xf>
    <xf numFmtId="0" fontId="29" fillId="0" borderId="0" xfId="1" applyFont="1" applyFill="1" applyBorder="1" applyAlignment="1" applyProtection="1">
      <alignment vertical="center" wrapText="1"/>
    </xf>
    <xf numFmtId="0" fontId="1" fillId="0" borderId="0" xfId="1" applyFont="1" applyBorder="1" applyAlignment="1" applyProtection="1">
      <alignment vertical="center"/>
    </xf>
    <xf numFmtId="0" fontId="2" fillId="15" borderId="0" xfId="1" applyFont="1" applyFill="1" applyBorder="1" applyProtection="1"/>
    <xf numFmtId="0" fontId="2" fillId="0" borderId="0" xfId="1" applyFont="1" applyFill="1" applyAlignment="1" applyProtection="1">
      <alignment vertical="center" wrapText="1"/>
    </xf>
    <xf numFmtId="0" fontId="1" fillId="0" borderId="0" xfId="1" applyFont="1" applyFill="1" applyBorder="1" applyAlignment="1" applyProtection="1">
      <alignment horizontal="center" vertical="center" wrapText="1"/>
    </xf>
    <xf numFmtId="0" fontId="2" fillId="0" borderId="2" xfId="1" applyFont="1" applyFill="1" applyBorder="1" applyAlignment="1" applyProtection="1">
      <alignment horizontal="justify" vertical="center" wrapText="1"/>
    </xf>
    <xf numFmtId="0" fontId="2" fillId="0" borderId="0" xfId="1" applyFont="1" applyBorder="1" applyAlignment="1" applyProtection="1">
      <alignment horizontal="justify" vertical="center" wrapText="1"/>
    </xf>
    <xf numFmtId="0" fontId="2" fillId="0" borderId="0" xfId="1" applyFont="1" applyFill="1" applyBorder="1" applyAlignment="1" applyProtection="1">
      <alignment vertical="center" wrapText="1"/>
    </xf>
    <xf numFmtId="0" fontId="1" fillId="0" borderId="2" xfId="1" applyFont="1" applyBorder="1" applyAlignment="1" applyProtection="1">
      <alignment horizontal="center" vertical="center" wrapText="1"/>
    </xf>
    <xf numFmtId="0" fontId="27" fillId="0" borderId="0" xfId="1" applyFont="1" applyAlignment="1" applyProtection="1">
      <alignment vertical="center" wrapText="1"/>
    </xf>
    <xf numFmtId="0" fontId="2" fillId="11" borderId="2" xfId="0" applyFont="1" applyFill="1" applyBorder="1" applyAlignment="1" applyProtection="1">
      <alignment horizontal="center" vertical="center" wrapText="1" readingOrder="1"/>
    </xf>
    <xf numFmtId="0" fontId="27" fillId="0" borderId="0" xfId="0" applyFont="1" applyFill="1" applyAlignment="1" applyProtection="1">
      <alignment vertical="center" readingOrder="1"/>
    </xf>
    <xf numFmtId="0" fontId="27" fillId="0" borderId="0" xfId="0" applyFont="1" applyAlignment="1" applyProtection="1">
      <alignment vertical="center" readingOrder="1"/>
    </xf>
    <xf numFmtId="0" fontId="2" fillId="0" borderId="0" xfId="0" applyFont="1" applyFill="1" applyAlignment="1" applyProtection="1">
      <alignment vertical="center"/>
    </xf>
    <xf numFmtId="0" fontId="2" fillId="0" borderId="0" xfId="0" applyFont="1" applyFill="1" applyAlignment="1" applyProtection="1">
      <alignment vertical="center" readingOrder="1"/>
    </xf>
    <xf numFmtId="0" fontId="2" fillId="0" borderId="0" xfId="1" applyFont="1" applyBorder="1" applyAlignment="1" applyProtection="1">
      <alignment horizontal="center" vertical="center" wrapText="1"/>
    </xf>
    <xf numFmtId="9" fontId="4" fillId="0" borderId="18" xfId="0" applyNumberFormat="1" applyFont="1" applyFill="1" applyBorder="1" applyAlignment="1" applyProtection="1">
      <alignment horizontal="center" vertical="center" wrapText="1"/>
    </xf>
    <xf numFmtId="0" fontId="2" fillId="0" borderId="23" xfId="1" applyFont="1" applyFill="1" applyBorder="1" applyAlignment="1" applyProtection="1">
      <alignment horizontal="justify" vertical="center" wrapText="1"/>
    </xf>
    <xf numFmtId="0" fontId="1" fillId="0" borderId="0" xfId="1" applyFont="1" applyFill="1" applyBorder="1" applyAlignment="1" applyProtection="1">
      <alignment vertical="center" wrapText="1"/>
    </xf>
    <xf numFmtId="9" fontId="4" fillId="0" borderId="2" xfId="0" applyNumberFormat="1" applyFont="1" applyFill="1" applyBorder="1" applyAlignment="1" applyProtection="1">
      <alignment horizontal="center" vertical="center" wrapText="1"/>
    </xf>
    <xf numFmtId="9" fontId="4" fillId="0" borderId="23" xfId="0" applyNumberFormat="1" applyFont="1" applyFill="1" applyBorder="1" applyAlignment="1" applyProtection="1">
      <alignment horizontal="center" vertical="center" wrapText="1"/>
    </xf>
    <xf numFmtId="0" fontId="2" fillId="0" borderId="19"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16" fillId="2" borderId="0" xfId="1" applyFont="1" applyFill="1" applyBorder="1" applyAlignment="1">
      <alignment vertical="center" wrapText="1"/>
    </xf>
    <xf numFmtId="0" fontId="2" fillId="15" borderId="13" xfId="1" applyFont="1" applyFill="1" applyBorder="1" applyProtection="1"/>
    <xf numFmtId="0" fontId="2" fillId="0" borderId="14" xfId="1" applyFont="1" applyBorder="1" applyAlignment="1" applyProtection="1">
      <alignment vertical="center" wrapText="1"/>
    </xf>
    <xf numFmtId="9" fontId="2" fillId="0" borderId="1" xfId="1" applyNumberFormat="1" applyFont="1" applyBorder="1" applyAlignment="1" applyProtection="1">
      <alignment horizontal="center" vertical="center" wrapText="1"/>
    </xf>
    <xf numFmtId="9" fontId="2" fillId="0" borderId="39" xfId="1" applyNumberFormat="1" applyFont="1" applyBorder="1" applyAlignment="1" applyProtection="1">
      <alignment horizontal="center" vertical="center" wrapText="1"/>
    </xf>
    <xf numFmtId="0" fontId="2" fillId="15" borderId="6" xfId="1" applyFont="1" applyFill="1" applyBorder="1" applyAlignment="1" applyProtection="1"/>
    <xf numFmtId="0" fontId="2" fillId="15" borderId="17" xfId="1" applyFont="1" applyFill="1" applyBorder="1" applyProtection="1"/>
    <xf numFmtId="0" fontId="10" fillId="12" borderId="1" xfId="0" applyFont="1" applyFill="1" applyBorder="1" applyAlignment="1">
      <alignment horizontal="center" vertical="center" wrapText="1"/>
    </xf>
    <xf numFmtId="0" fontId="35" fillId="0" borderId="0" xfId="0" applyFont="1"/>
    <xf numFmtId="0" fontId="0" fillId="0" borderId="2" xfId="0" applyBorder="1" applyAlignment="1">
      <alignment vertical="center"/>
    </xf>
    <xf numFmtId="0" fontId="0" fillId="0" borderId="34"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18" xfId="0" applyBorder="1" applyAlignment="1">
      <alignment vertical="center" wrapText="1"/>
    </xf>
    <xf numFmtId="0" fontId="3" fillId="0" borderId="5" xfId="0" applyFont="1" applyBorder="1"/>
    <xf numFmtId="0" fontId="3" fillId="0" borderId="15" xfId="0" applyFont="1" applyBorder="1"/>
    <xf numFmtId="0" fontId="3" fillId="0" borderId="12" xfId="0" applyFont="1" applyBorder="1"/>
    <xf numFmtId="0" fontId="17" fillId="5" borderId="17" xfId="0" applyFont="1" applyFill="1" applyBorder="1" applyAlignment="1">
      <alignment vertical="center" wrapText="1"/>
    </xf>
    <xf numFmtId="0" fontId="10" fillId="12" borderId="2" xfId="0" applyFont="1" applyFill="1" applyBorder="1" applyAlignment="1">
      <alignment horizontal="center" vertical="center" wrapText="1"/>
    </xf>
    <xf numFmtId="0" fontId="3" fillId="0" borderId="2" xfId="0" applyFont="1" applyBorder="1"/>
    <xf numFmtId="0" fontId="3" fillId="0" borderId="2"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xf numFmtId="0" fontId="3" fillId="0" borderId="3" xfId="0" applyFont="1" applyBorder="1" applyAlignment="1">
      <alignment horizontal="center" vertical="center"/>
    </xf>
    <xf numFmtId="0" fontId="10" fillId="12" borderId="13"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0" fillId="0" borderId="0" xfId="0"/>
    <xf numFmtId="0" fontId="20" fillId="0" borderId="2" xfId="0" applyFont="1" applyFill="1" applyBorder="1" applyAlignment="1" applyProtection="1">
      <alignment horizontal="left" vertical="center" wrapText="1"/>
      <protection locked="0"/>
    </xf>
    <xf numFmtId="0" fontId="2" fillId="0" borderId="2" xfId="1" applyFont="1" applyBorder="1" applyAlignment="1" applyProtection="1">
      <alignment horizontal="justify" vertical="center" wrapText="1"/>
      <protection locked="0"/>
    </xf>
    <xf numFmtId="0" fontId="1" fillId="0" borderId="2" xfId="1" applyFont="1" applyFill="1" applyBorder="1" applyAlignment="1" applyProtection="1">
      <alignment horizontal="center" vertical="center" wrapText="1"/>
    </xf>
    <xf numFmtId="0" fontId="35" fillId="0" borderId="2" xfId="0" applyFont="1" applyBorder="1" applyAlignment="1" applyProtection="1">
      <alignment wrapText="1"/>
    </xf>
    <xf numFmtId="0" fontId="4" fillId="0" borderId="2" xfId="0" applyFont="1" applyBorder="1" applyAlignment="1" applyProtection="1">
      <alignment wrapText="1"/>
    </xf>
    <xf numFmtId="0" fontId="35" fillId="0" borderId="1" xfId="0" applyFont="1" applyBorder="1" applyAlignment="1" applyProtection="1">
      <alignment wrapText="1"/>
    </xf>
    <xf numFmtId="9" fontId="4" fillId="0" borderId="2" xfId="0" applyNumberFormat="1" applyFont="1" applyBorder="1" applyAlignment="1" applyProtection="1">
      <alignment wrapText="1"/>
    </xf>
    <xf numFmtId="0" fontId="4" fillId="0" borderId="1" xfId="0" applyFont="1" applyBorder="1" applyAlignment="1" applyProtection="1">
      <alignment wrapText="1"/>
    </xf>
    <xf numFmtId="0" fontId="35" fillId="0" borderId="2" xfId="0" applyFont="1" applyBorder="1" applyAlignment="1" applyProtection="1">
      <alignment horizontal="center" wrapText="1"/>
    </xf>
    <xf numFmtId="0" fontId="4" fillId="0" borderId="25" xfId="0" applyFont="1" applyBorder="1" applyAlignment="1" applyProtection="1">
      <alignment wrapText="1"/>
    </xf>
    <xf numFmtId="0" fontId="35" fillId="0" borderId="0" xfId="0" applyFont="1" applyAlignment="1" applyProtection="1">
      <alignment wrapText="1"/>
    </xf>
    <xf numFmtId="0" fontId="35" fillId="0" borderId="0" xfId="0" applyFont="1" applyBorder="1" applyAlignment="1" applyProtection="1">
      <alignment wrapText="1"/>
    </xf>
    <xf numFmtId="0" fontId="4" fillId="0" borderId="26" xfId="0" applyFont="1" applyBorder="1" applyAlignment="1" applyProtection="1">
      <alignment wrapText="1"/>
    </xf>
    <xf numFmtId="0" fontId="4" fillId="0" borderId="34" xfId="0" applyFont="1" applyBorder="1" applyAlignment="1" applyProtection="1">
      <alignment wrapText="1"/>
    </xf>
    <xf numFmtId="0" fontId="4" fillId="0" borderId="21" xfId="0" applyFont="1" applyBorder="1" applyAlignment="1" applyProtection="1">
      <alignment wrapText="1"/>
    </xf>
    <xf numFmtId="0" fontId="4" fillId="0" borderId="20" xfId="0" applyFont="1" applyBorder="1" applyAlignment="1" applyProtection="1">
      <alignment wrapText="1"/>
    </xf>
    <xf numFmtId="0" fontId="2" fillId="15" borderId="21" xfId="1" applyFont="1" applyFill="1" applyBorder="1" applyAlignment="1" applyProtection="1">
      <alignment wrapText="1"/>
    </xf>
    <xf numFmtId="0" fontId="4" fillId="0" borderId="22" xfId="0" applyFont="1" applyBorder="1" applyAlignment="1" applyProtection="1">
      <alignment wrapText="1"/>
    </xf>
    <xf numFmtId="0" fontId="4" fillId="0" borderId="24" xfId="0" applyFont="1" applyBorder="1" applyAlignment="1" applyProtection="1">
      <alignment wrapText="1"/>
    </xf>
    <xf numFmtId="0" fontId="4" fillId="0" borderId="54" xfId="0" applyFont="1" applyBorder="1" applyAlignment="1" applyProtection="1">
      <alignment wrapText="1"/>
    </xf>
    <xf numFmtId="0" fontId="4" fillId="0" borderId="39" xfId="0" applyFont="1" applyBorder="1" applyAlignment="1" applyProtection="1">
      <alignment wrapText="1"/>
    </xf>
    <xf numFmtId="0" fontId="2" fillId="15" borderId="22" xfId="1" applyFont="1" applyFill="1" applyBorder="1" applyAlignment="1" applyProtection="1">
      <alignment wrapText="1"/>
    </xf>
    <xf numFmtId="0" fontId="38" fillId="0" borderId="24" xfId="0" applyFont="1" applyBorder="1" applyAlignment="1" applyProtection="1">
      <alignment horizontal="left" vertical="center" wrapText="1"/>
    </xf>
    <xf numFmtId="0" fontId="2" fillId="0" borderId="19" xfId="0" applyFont="1" applyBorder="1" applyAlignment="1" applyProtection="1">
      <alignment wrapText="1"/>
    </xf>
    <xf numFmtId="0" fontId="2" fillId="0" borderId="24" xfId="0" applyFont="1" applyBorder="1" applyAlignment="1" applyProtection="1">
      <alignment horizontal="left" vertical="center" wrapText="1"/>
    </xf>
    <xf numFmtId="0" fontId="2" fillId="0" borderId="39" xfId="0" applyFont="1" applyBorder="1" applyAlignment="1" applyProtection="1">
      <alignment wrapText="1"/>
    </xf>
    <xf numFmtId="0" fontId="2" fillId="0" borderId="2" xfId="0" applyFont="1" applyBorder="1" applyAlignment="1" applyProtection="1">
      <alignment wrapText="1"/>
    </xf>
    <xf numFmtId="9" fontId="30" fillId="2" borderId="18" xfId="0" applyNumberFormat="1" applyFont="1" applyFill="1" applyBorder="1" applyAlignment="1" applyProtection="1">
      <alignment horizontal="center" vertical="center" wrapText="1"/>
    </xf>
    <xf numFmtId="9" fontId="30" fillId="2" borderId="2" xfId="0" applyNumberFormat="1" applyFont="1" applyFill="1" applyBorder="1" applyAlignment="1" applyProtection="1">
      <alignment horizontal="center" vertical="center" wrapText="1"/>
    </xf>
    <xf numFmtId="9" fontId="30" fillId="2" borderId="23" xfId="0" applyNumberFormat="1" applyFont="1" applyFill="1" applyBorder="1" applyAlignment="1" applyProtection="1">
      <alignment horizontal="center" vertical="center" wrapText="1"/>
    </xf>
    <xf numFmtId="0" fontId="30" fillId="5" borderId="18" xfId="0" applyFont="1" applyFill="1" applyBorder="1" applyAlignment="1" applyProtection="1">
      <alignment horizontal="center" vertical="center" wrapText="1"/>
      <protection locked="0"/>
    </xf>
    <xf numFmtId="0" fontId="30" fillId="5" borderId="2" xfId="0" applyFont="1" applyFill="1" applyBorder="1" applyAlignment="1" applyProtection="1">
      <alignment horizontal="center" vertical="center" wrapText="1"/>
      <protection locked="0"/>
    </xf>
    <xf numFmtId="0" fontId="30" fillId="5" borderId="23"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9" fontId="30" fillId="5" borderId="18" xfId="0" applyNumberFormat="1" applyFont="1" applyFill="1" applyBorder="1" applyAlignment="1" applyProtection="1">
      <alignment horizontal="center" vertical="center" wrapText="1"/>
      <protection locked="0"/>
    </xf>
    <xf numFmtId="9" fontId="30" fillId="5" borderId="2" xfId="0" applyNumberFormat="1" applyFont="1" applyFill="1" applyBorder="1" applyAlignment="1" applyProtection="1">
      <alignment horizontal="center" vertical="center" wrapText="1"/>
      <protection locked="0"/>
    </xf>
    <xf numFmtId="9" fontId="30" fillId="5" borderId="23" xfId="0" applyNumberFormat="1" applyFont="1" applyFill="1" applyBorder="1" applyAlignment="1" applyProtection="1">
      <alignment horizontal="center" vertical="center" wrapText="1"/>
      <protection locked="0"/>
    </xf>
    <xf numFmtId="9" fontId="11" fillId="5" borderId="18" xfId="0" applyNumberFormat="1" applyFont="1" applyFill="1" applyBorder="1" applyAlignment="1" applyProtection="1">
      <alignment horizontal="center" vertical="center" wrapText="1"/>
      <protection locked="0"/>
    </xf>
    <xf numFmtId="9" fontId="11" fillId="5" borderId="2" xfId="0" applyNumberFormat="1" applyFont="1" applyFill="1" applyBorder="1" applyAlignment="1" applyProtection="1">
      <alignment horizontal="center" vertical="center" wrapText="1"/>
      <protection locked="0"/>
    </xf>
    <xf numFmtId="0" fontId="32" fillId="20" borderId="21" xfId="0" applyFont="1" applyFill="1" applyBorder="1" applyAlignment="1" applyProtection="1">
      <alignment horizontal="center" vertical="center" wrapText="1"/>
    </xf>
    <xf numFmtId="0" fontId="32" fillId="5" borderId="21" xfId="0"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9" fontId="32" fillId="0" borderId="20" xfId="0" applyNumberFormat="1" applyFont="1" applyBorder="1" applyAlignment="1" applyProtection="1">
      <alignment horizontal="center" vertical="center" wrapText="1"/>
    </xf>
    <xf numFmtId="9" fontId="32" fillId="0" borderId="2" xfId="0" applyNumberFormat="1" applyFont="1" applyBorder="1" applyAlignment="1" applyProtection="1">
      <alignment horizontal="center" vertical="center" wrapText="1"/>
    </xf>
    <xf numFmtId="0" fontId="32" fillId="19" borderId="21" xfId="0" applyFont="1" applyFill="1" applyBorder="1" applyAlignment="1" applyProtection="1">
      <alignment horizontal="center" vertical="center" wrapText="1"/>
    </xf>
    <xf numFmtId="0" fontId="32" fillId="14" borderId="21" xfId="0" applyFont="1" applyFill="1" applyBorder="1" applyAlignment="1" applyProtection="1">
      <alignment horizontal="center" vertical="center" wrapText="1"/>
    </xf>
    <xf numFmtId="0" fontId="32" fillId="11" borderId="21" xfId="0"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0" fillId="12" borderId="57" xfId="0" applyFont="1" applyFill="1" applyBorder="1" applyAlignment="1">
      <alignment horizontal="center" vertical="center" wrapText="1"/>
    </xf>
    <xf numFmtId="0" fontId="17" fillId="5" borderId="4" xfId="0" applyFont="1" applyFill="1" applyBorder="1" applyAlignment="1">
      <alignment vertical="center" wrapText="1"/>
    </xf>
    <xf numFmtId="0" fontId="2" fillId="0" borderId="1" xfId="0" applyFont="1" applyBorder="1" applyAlignment="1">
      <alignment horizontal="left" vertical="center" wrapText="1"/>
    </xf>
    <xf numFmtId="0" fontId="10" fillId="12" borderId="50" xfId="1" applyFont="1" applyFill="1" applyBorder="1" applyAlignment="1" applyProtection="1">
      <alignment vertical="center" wrapText="1"/>
    </xf>
    <xf numFmtId="9" fontId="10" fillId="12" borderId="50" xfId="1" applyNumberFormat="1" applyFont="1" applyFill="1" applyBorder="1" applyAlignment="1" applyProtection="1">
      <alignment horizontal="center" vertical="center" wrapText="1"/>
    </xf>
    <xf numFmtId="0" fontId="11" fillId="0" borderId="38" xfId="0" applyFont="1" applyBorder="1" applyAlignment="1">
      <alignment horizontal="center" vertical="center"/>
    </xf>
    <xf numFmtId="0" fontId="15" fillId="12" borderId="27" xfId="0" applyFont="1" applyFill="1" applyBorder="1" applyAlignment="1">
      <alignment horizontal="center" vertical="center"/>
    </xf>
    <xf numFmtId="0" fontId="10" fillId="12" borderId="50"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2" fillId="0" borderId="18"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8" xfId="0" applyFont="1" applyBorder="1" applyAlignment="1">
      <alignment horizontal="justify"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2"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justify"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11" fillId="0" borderId="38"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23" xfId="0" applyFont="1" applyFill="1" applyBorder="1" applyAlignment="1">
      <alignment horizontal="justify" vertical="center" wrapText="1"/>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3" fillId="0" borderId="38" xfId="0" applyFont="1" applyBorder="1"/>
    <xf numFmtId="0" fontId="3" fillId="0" borderId="53" xfId="0" applyFont="1" applyBorder="1"/>
    <xf numFmtId="0" fontId="3" fillId="0" borderId="20" xfId="0" applyFont="1" applyBorder="1"/>
    <xf numFmtId="0" fontId="3" fillId="0" borderId="55" xfId="0" applyFont="1" applyBorder="1"/>
    <xf numFmtId="0" fontId="3" fillId="0" borderId="23" xfId="0" applyFont="1" applyBorder="1" applyAlignment="1">
      <alignment horizontal="center" vertical="top" wrapText="1"/>
    </xf>
    <xf numFmtId="0" fontId="3" fillId="0" borderId="23" xfId="0" applyFont="1" applyBorder="1" applyAlignment="1">
      <alignment horizontal="center" vertical="center"/>
    </xf>
    <xf numFmtId="0" fontId="3" fillId="0" borderId="23" xfId="0" applyFont="1" applyBorder="1"/>
    <xf numFmtId="0" fontId="3" fillId="0" borderId="24" xfId="0" applyFont="1" applyBorder="1"/>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3" xfId="0" applyFont="1" applyBorder="1" applyAlignment="1">
      <alignment horizontal="center" vertical="center" wrapText="1"/>
    </xf>
    <xf numFmtId="9" fontId="30" fillId="2" borderId="36" xfId="0" applyNumberFormat="1" applyFont="1" applyFill="1" applyBorder="1" applyAlignment="1" applyProtection="1">
      <alignment horizontal="center" vertical="center" wrapText="1"/>
    </xf>
    <xf numFmtId="9" fontId="30" fillId="2" borderId="25" xfId="0" applyNumberFormat="1" applyFont="1" applyFill="1" applyBorder="1" applyAlignment="1" applyProtection="1">
      <alignment horizontal="center" vertical="center" wrapText="1"/>
    </xf>
    <xf numFmtId="9" fontId="30" fillId="2" borderId="43" xfId="0" applyNumberFormat="1" applyFont="1" applyFill="1" applyBorder="1" applyAlignment="1" applyProtection="1">
      <alignment horizontal="center" vertical="center" wrapText="1"/>
    </xf>
    <xf numFmtId="0" fontId="14" fillId="0" borderId="35" xfId="0" applyFont="1" applyBorder="1" applyAlignment="1">
      <alignment horizontal="center" vertical="center"/>
    </xf>
    <xf numFmtId="0" fontId="14" fillId="0" borderId="38" xfId="0" applyFont="1" applyBorder="1" applyAlignment="1">
      <alignment horizontal="center" vertical="center"/>
    </xf>
    <xf numFmtId="0" fontId="14" fillId="0" borderId="47" xfId="0" applyFont="1" applyBorder="1" applyAlignment="1">
      <alignment horizontal="center" vertical="center"/>
    </xf>
    <xf numFmtId="0" fontId="14" fillId="0" borderId="35"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7" xfId="0" applyFont="1" applyFill="1" applyBorder="1" applyAlignment="1">
      <alignment horizontal="center" vertical="center"/>
    </xf>
    <xf numFmtId="0" fontId="3" fillId="0" borderId="47" xfId="0" applyFont="1" applyBorder="1"/>
    <xf numFmtId="0" fontId="10" fillId="12" borderId="27" xfId="0" applyFont="1" applyFill="1" applyBorder="1" applyAlignment="1">
      <alignment horizontal="center" vertical="center" wrapText="1"/>
    </xf>
    <xf numFmtId="0" fontId="0" fillId="0" borderId="2" xfId="0"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wrapText="1"/>
    </xf>
    <xf numFmtId="10"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0"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5" fillId="10" borderId="2" xfId="0" applyFont="1" applyFill="1" applyBorder="1" applyAlignment="1" applyProtection="1">
      <alignment horizontal="center" vertical="center" wrapText="1" readingOrder="1"/>
    </xf>
    <xf numFmtId="0" fontId="2" fillId="15" borderId="0" xfId="1" applyFont="1" applyFill="1" applyBorder="1" applyProtection="1"/>
    <xf numFmtId="0" fontId="1" fillId="0" borderId="0" xfId="1" applyFont="1" applyFill="1" applyBorder="1" applyAlignment="1" applyProtection="1">
      <alignment horizontal="center" vertical="center" wrapText="1"/>
    </xf>
    <xf numFmtId="0" fontId="2" fillId="0" borderId="9" xfId="1" applyFont="1" applyBorder="1" applyAlignment="1" applyProtection="1">
      <alignment vertical="center" wrapText="1"/>
    </xf>
    <xf numFmtId="0" fontId="2" fillId="0" borderId="4" xfId="1" applyFont="1" applyBorder="1" applyAlignment="1" applyProtection="1">
      <alignment vertical="center" wrapText="1"/>
    </xf>
    <xf numFmtId="0" fontId="2" fillId="0" borderId="8" xfId="1" applyFont="1" applyBorder="1" applyAlignment="1" applyProtection="1">
      <alignment vertical="center" wrapText="1"/>
    </xf>
    <xf numFmtId="0" fontId="1" fillId="0" borderId="2" xfId="1" applyFont="1" applyBorder="1" applyAlignment="1" applyProtection="1">
      <alignment vertical="center" wrapText="1"/>
    </xf>
    <xf numFmtId="0" fontId="24" fillId="0" borderId="2" xfId="0" applyFont="1" applyBorder="1" applyAlignment="1" applyProtection="1">
      <alignment horizontal="center" vertical="center" wrapText="1" readingOrder="1"/>
    </xf>
    <xf numFmtId="0" fontId="24" fillId="0" borderId="20" xfId="0" applyFont="1" applyBorder="1" applyAlignment="1" applyProtection="1">
      <alignment horizontal="center" vertical="center" wrapText="1" readingOrder="1"/>
    </xf>
    <xf numFmtId="0" fontId="2" fillId="0" borderId="0" xfId="1" applyFont="1" applyBorder="1" applyAlignment="1" applyProtection="1">
      <alignment horizontal="justify" vertical="center" wrapText="1"/>
    </xf>
    <xf numFmtId="0" fontId="25" fillId="16" borderId="2" xfId="0" applyFont="1" applyFill="1" applyBorder="1" applyAlignment="1" applyProtection="1">
      <alignment horizontal="center" vertical="center" wrapText="1" readingOrder="1"/>
    </xf>
    <xf numFmtId="0" fontId="2" fillId="11" borderId="20" xfId="0" applyFont="1" applyFill="1" applyBorder="1" applyAlignment="1" applyProtection="1">
      <alignment horizontal="center" vertical="center" wrapText="1" readingOrder="1"/>
    </xf>
    <xf numFmtId="0" fontId="24" fillId="0" borderId="23" xfId="0" applyFont="1" applyBorder="1" applyAlignment="1" applyProtection="1">
      <alignment horizontal="center" vertical="center" wrapText="1" readingOrder="1"/>
    </xf>
    <xf numFmtId="0" fontId="25" fillId="16" borderId="23" xfId="0" applyFont="1" applyFill="1" applyBorder="1" applyAlignment="1" applyProtection="1">
      <alignment horizontal="center" vertical="center" wrapText="1" readingOrder="1"/>
    </xf>
    <xf numFmtId="0" fontId="2" fillId="11" borderId="24" xfId="0" applyFont="1" applyFill="1" applyBorder="1" applyAlignment="1" applyProtection="1">
      <alignment horizontal="center" vertical="center" wrapText="1" readingOrder="1"/>
    </xf>
    <xf numFmtId="0" fontId="25" fillId="5" borderId="2" xfId="0" applyFont="1" applyFill="1" applyBorder="1" applyAlignment="1" applyProtection="1">
      <alignment horizontal="center" vertical="center" wrapText="1" readingOrder="1"/>
    </xf>
    <xf numFmtId="0" fontId="25" fillId="5" borderId="23" xfId="0" applyFont="1" applyFill="1" applyBorder="1" applyAlignment="1" applyProtection="1">
      <alignment horizontal="center" vertical="center" wrapText="1" readingOrder="1"/>
    </xf>
    <xf numFmtId="0" fontId="25" fillId="10" borderId="23" xfId="0" applyFont="1" applyFill="1" applyBorder="1" applyAlignment="1" applyProtection="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0" fillId="12" borderId="28" xfId="1" applyFont="1" applyFill="1" applyBorder="1" applyAlignment="1" applyProtection="1">
      <alignment horizontal="center" vertical="center" wrapText="1"/>
    </xf>
    <xf numFmtId="0" fontId="40" fillId="12" borderId="6" xfId="1" applyFont="1" applyFill="1" applyBorder="1" applyAlignment="1" applyProtection="1">
      <alignment horizontal="center" vertical="center" wrapText="1"/>
    </xf>
    <xf numFmtId="0" fontId="40" fillId="12" borderId="29" xfId="1" applyFont="1" applyFill="1" applyBorder="1" applyAlignment="1" applyProtection="1">
      <alignment horizontal="center" vertical="center" wrapText="1"/>
    </xf>
    <xf numFmtId="0" fontId="40" fillId="12" borderId="30" xfId="1" applyFont="1" applyFill="1" applyBorder="1" applyAlignment="1" applyProtection="1">
      <alignment horizontal="center" vertical="center" wrapText="1"/>
    </xf>
    <xf numFmtId="0" fontId="40" fillId="12" borderId="31" xfId="1" applyFont="1" applyFill="1" applyBorder="1" applyAlignment="1" applyProtection="1">
      <alignment horizontal="center" vertical="center" wrapText="1"/>
    </xf>
    <xf numFmtId="9" fontId="40" fillId="12" borderId="32" xfId="1" applyNumberFormat="1" applyFont="1" applyFill="1" applyBorder="1" applyAlignment="1" applyProtection="1">
      <alignment horizontal="center" vertical="center" wrapText="1"/>
    </xf>
    <xf numFmtId="9" fontId="40" fillId="12" borderId="29" xfId="1" applyNumberFormat="1" applyFont="1" applyFill="1" applyBorder="1" applyAlignment="1" applyProtection="1">
      <alignment horizontal="center" vertical="center" wrapText="1"/>
    </xf>
    <xf numFmtId="9" fontId="40" fillId="12" borderId="33" xfId="1" applyNumberFormat="1" applyFont="1" applyFill="1" applyBorder="1" applyAlignment="1" applyProtection="1">
      <alignment horizontal="center" vertical="center" wrapText="1"/>
    </xf>
    <xf numFmtId="9" fontId="40" fillId="12" borderId="30" xfId="1" applyNumberFormat="1" applyFont="1" applyFill="1" applyBorder="1" applyAlignment="1" applyProtection="1">
      <alignment horizontal="center" vertical="center" wrapText="1"/>
    </xf>
    <xf numFmtId="0" fontId="10" fillId="12" borderId="27" xfId="1" applyFont="1" applyFill="1" applyBorder="1" applyAlignment="1" applyProtection="1">
      <alignment horizontal="center" vertical="center" wrapText="1"/>
    </xf>
    <xf numFmtId="0" fontId="10" fillId="12" borderId="50" xfId="1" applyFont="1" applyFill="1" applyBorder="1" applyAlignment="1" applyProtection="1">
      <alignment horizontal="center" vertical="center" wrapText="1"/>
    </xf>
    <xf numFmtId="0" fontId="10" fillId="12" borderId="51" xfId="1" applyFont="1" applyFill="1" applyBorder="1" applyAlignment="1" applyProtection="1">
      <alignment horizontal="center" vertical="center" wrapText="1"/>
    </xf>
    <xf numFmtId="0" fontId="10" fillId="12" borderId="44" xfId="1" applyFont="1" applyFill="1" applyBorder="1" applyAlignment="1" applyProtection="1">
      <alignment horizontal="center" vertical="center" wrapText="1"/>
    </xf>
    <xf numFmtId="1" fontId="1" fillId="6"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1" fillId="0" borderId="2" xfId="0" applyFont="1" applyBorder="1" applyAlignment="1">
      <alignment horizontal="center" vertical="center" wrapText="1"/>
    </xf>
    <xf numFmtId="0" fontId="5" fillId="0" borderId="2" xfId="0" applyFont="1" applyBorder="1" applyAlignment="1">
      <alignment horizontal="center" vertical="center"/>
    </xf>
    <xf numFmtId="0" fontId="30" fillId="2" borderId="61" xfId="1" applyFont="1" applyFill="1" applyBorder="1" applyAlignment="1" applyProtection="1">
      <alignment horizontal="left" vertical="center" wrapText="1"/>
    </xf>
    <xf numFmtId="0" fontId="30" fillId="2" borderId="3" xfId="1" applyFont="1" applyFill="1" applyBorder="1" applyAlignment="1" applyProtection="1">
      <alignment horizontal="left" vertical="center" wrapText="1"/>
    </xf>
    <xf numFmtId="0" fontId="20" fillId="2" borderId="3" xfId="1" applyFont="1" applyFill="1" applyBorder="1" applyAlignment="1" applyProtection="1">
      <alignment horizontal="center" vertical="center" wrapText="1"/>
    </xf>
    <xf numFmtId="0" fontId="11" fillId="2" borderId="3" xfId="1" applyFont="1" applyFill="1" applyBorder="1" applyAlignment="1" applyProtection="1">
      <alignment horizontal="justify" vertical="center" wrapText="1"/>
    </xf>
    <xf numFmtId="0" fontId="31" fillId="0" borderId="53" xfId="1" applyNumberFormat="1" applyFont="1" applyFill="1" applyBorder="1" applyAlignment="1" applyProtection="1">
      <alignment horizontal="center" vertical="center" wrapText="1"/>
    </xf>
    <xf numFmtId="9" fontId="0" fillId="0" borderId="58" xfId="0" applyNumberFormat="1" applyBorder="1" applyAlignment="1" applyProtection="1">
      <alignment horizontal="center" vertical="center" wrapText="1"/>
    </xf>
    <xf numFmtId="9" fontId="0" fillId="0" borderId="56" xfId="0" applyNumberFormat="1" applyBorder="1" applyAlignment="1" applyProtection="1">
      <alignment horizontal="center" vertical="center" wrapText="1"/>
    </xf>
    <xf numFmtId="9" fontId="0" fillId="18" borderId="61" xfId="0" applyNumberFormat="1" applyFill="1" applyBorder="1" applyAlignment="1" applyProtection="1">
      <alignment horizontal="center" vertical="center" wrapText="1"/>
      <protection locked="0"/>
    </xf>
    <xf numFmtId="9" fontId="0" fillId="0" borderId="3" xfId="0" applyNumberFormat="1" applyBorder="1" applyAlignment="1" applyProtection="1">
      <alignment horizontal="center" vertical="center" wrapText="1"/>
    </xf>
    <xf numFmtId="9" fontId="0" fillId="0" borderId="62" xfId="0" applyNumberFormat="1" applyBorder="1" applyAlignment="1" applyProtection="1">
      <alignment horizontal="center" vertical="center" wrapText="1"/>
    </xf>
    <xf numFmtId="9" fontId="23" fillId="0" borderId="61" xfId="0" applyNumberFormat="1" applyFont="1" applyBorder="1" applyAlignment="1" applyProtection="1">
      <alignment horizontal="center" vertical="center" wrapText="1"/>
    </xf>
    <xf numFmtId="9" fontId="23" fillId="0" borderId="55" xfId="0" applyNumberFormat="1" applyFont="1" applyBorder="1" applyAlignment="1" applyProtection="1">
      <alignment horizontal="center" vertical="center" wrapText="1"/>
    </xf>
    <xf numFmtId="0" fontId="2" fillId="0" borderId="50" xfId="1" applyFont="1" applyFill="1" applyBorder="1" applyAlignment="1" applyProtection="1">
      <alignment horizontal="justify" vertical="center" wrapText="1"/>
    </xf>
    <xf numFmtId="9" fontId="4" fillId="0" borderId="3" xfId="0" applyNumberFormat="1" applyFont="1" applyFill="1" applyBorder="1" applyAlignment="1" applyProtection="1">
      <alignment horizontal="center" vertical="center" wrapText="1"/>
    </xf>
    <xf numFmtId="0" fontId="2" fillId="0" borderId="55" xfId="1" applyFont="1" applyFill="1" applyBorder="1" applyAlignment="1" applyProtection="1">
      <alignment horizontal="center" vertical="center" wrapText="1"/>
    </xf>
    <xf numFmtId="0" fontId="3" fillId="0" borderId="3" xfId="0" applyFont="1" applyBorder="1" applyAlignment="1">
      <alignment horizontal="center" vertical="top" wrapText="1"/>
    </xf>
    <xf numFmtId="0" fontId="0" fillId="0" borderId="61"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1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14" fillId="0" borderId="18" xfId="0" applyFont="1" applyBorder="1" applyAlignment="1">
      <alignment horizontal="justify" vertical="center" wrapText="1"/>
    </xf>
    <xf numFmtId="0" fontId="1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vertical="center"/>
    </xf>
    <xf numFmtId="0" fontId="2" fillId="11" borderId="2" xfId="0" applyFont="1" applyFill="1" applyBorder="1" applyAlignment="1">
      <alignment horizontal="center" vertical="center" wrapText="1"/>
    </xf>
    <xf numFmtId="0" fontId="30" fillId="11" borderId="21" xfId="1" applyFont="1" applyFill="1" applyBorder="1" applyAlignment="1" applyProtection="1">
      <alignment horizontal="left" vertical="center" wrapText="1"/>
    </xf>
    <xf numFmtId="0" fontId="30" fillId="11" borderId="2" xfId="1" applyFont="1" applyFill="1" applyBorder="1" applyAlignment="1" applyProtection="1">
      <alignment horizontal="left" vertical="center" wrapText="1"/>
    </xf>
    <xf numFmtId="0" fontId="20" fillId="11" borderId="2" xfId="1" applyFont="1" applyFill="1" applyBorder="1" applyAlignment="1" applyProtection="1">
      <alignment horizontal="center" vertical="center" wrapText="1"/>
    </xf>
    <xf numFmtId="0" fontId="11" fillId="11" borderId="2" xfId="1" applyFont="1" applyFill="1" applyBorder="1" applyAlignment="1" applyProtection="1">
      <alignment horizontal="justify" vertical="center" wrapText="1"/>
    </xf>
    <xf numFmtId="0" fontId="11" fillId="11" borderId="2" xfId="0" applyFont="1" applyFill="1" applyBorder="1" applyAlignment="1">
      <alignment horizontal="justify" vertical="center" wrapText="1"/>
    </xf>
    <xf numFmtId="0" fontId="11" fillId="11" borderId="18" xfId="0" applyFont="1" applyFill="1" applyBorder="1" applyAlignment="1">
      <alignment horizontal="center" vertical="center" wrapText="1"/>
    </xf>
    <xf numFmtId="0" fontId="11" fillId="11" borderId="18" xfId="0" applyFont="1" applyFill="1" applyBorder="1" applyAlignment="1">
      <alignment horizontal="justify" vertical="center" wrapText="1"/>
    </xf>
    <xf numFmtId="0" fontId="11" fillId="11" borderId="2"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11" borderId="23" xfId="0" applyFont="1" applyFill="1" applyBorder="1" applyAlignment="1">
      <alignment horizontal="justify" vertical="center" wrapText="1"/>
    </xf>
    <xf numFmtId="0" fontId="2" fillId="11" borderId="18"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1" fillId="11" borderId="47" xfId="0" applyFont="1" applyFill="1" applyBorder="1" applyAlignment="1">
      <alignment horizontal="center" vertical="center" wrapText="1"/>
    </xf>
    <xf numFmtId="0" fontId="30" fillId="11" borderId="18" xfId="0" applyFont="1" applyFill="1" applyBorder="1" applyAlignment="1" applyProtection="1">
      <alignment horizontal="center" vertical="center" wrapText="1"/>
      <protection locked="0"/>
    </xf>
    <xf numFmtId="9" fontId="30" fillId="11" borderId="18" xfId="0" applyNumberFormat="1" applyFont="1" applyFill="1" applyBorder="1" applyAlignment="1" applyProtection="1">
      <alignment horizontal="center" vertical="center" wrapText="1"/>
    </xf>
    <xf numFmtId="9" fontId="30" fillId="11" borderId="18" xfId="0" applyNumberFormat="1" applyFont="1" applyFill="1" applyBorder="1" applyAlignment="1" applyProtection="1">
      <alignment horizontal="center" vertical="center" wrapText="1"/>
      <protection locked="0"/>
    </xf>
    <xf numFmtId="9" fontId="30" fillId="11" borderId="36" xfId="0" applyNumberFormat="1" applyFont="1" applyFill="1" applyBorder="1" applyAlignment="1" applyProtection="1">
      <alignment horizontal="center" vertical="center" wrapText="1"/>
    </xf>
    <xf numFmtId="0" fontId="14" fillId="11" borderId="35" xfId="0" applyFont="1" applyFill="1" applyBorder="1" applyAlignment="1">
      <alignment horizontal="center" vertical="center"/>
    </xf>
    <xf numFmtId="0" fontId="11" fillId="11" borderId="18" xfId="0" applyFont="1" applyFill="1" applyBorder="1" applyAlignment="1">
      <alignment horizontal="center" vertical="center"/>
    </xf>
    <xf numFmtId="0" fontId="11" fillId="11" borderId="19" xfId="0" applyFont="1" applyFill="1" applyBorder="1" applyAlignment="1">
      <alignment horizontal="center" vertical="center"/>
    </xf>
    <xf numFmtId="0" fontId="30" fillId="11" borderId="2" xfId="0" applyFont="1" applyFill="1" applyBorder="1" applyAlignment="1" applyProtection="1">
      <alignment horizontal="center" vertical="center" wrapText="1"/>
      <protection locked="0"/>
    </xf>
    <xf numFmtId="9" fontId="30" fillId="11" borderId="2" xfId="0" applyNumberFormat="1" applyFont="1" applyFill="1" applyBorder="1" applyAlignment="1" applyProtection="1">
      <alignment horizontal="center" vertical="center" wrapText="1"/>
    </xf>
    <xf numFmtId="9" fontId="30" fillId="11" borderId="2" xfId="0" applyNumberFormat="1" applyFont="1" applyFill="1" applyBorder="1" applyAlignment="1" applyProtection="1">
      <alignment horizontal="center" vertical="center" wrapText="1"/>
      <protection locked="0"/>
    </xf>
    <xf numFmtId="9" fontId="30" fillId="11" borderId="25" xfId="0" applyNumberFormat="1" applyFont="1" applyFill="1" applyBorder="1" applyAlignment="1" applyProtection="1">
      <alignment horizontal="center" vertical="center" wrapText="1"/>
    </xf>
    <xf numFmtId="0" fontId="14" fillId="11" borderId="38"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30" fillId="11" borderId="23" xfId="0" applyFont="1" applyFill="1" applyBorder="1" applyAlignment="1" applyProtection="1">
      <alignment horizontal="center" vertical="center" wrapText="1"/>
      <protection locked="0"/>
    </xf>
    <xf numFmtId="9" fontId="30" fillId="11" borderId="23" xfId="0" applyNumberFormat="1" applyFont="1" applyFill="1" applyBorder="1" applyAlignment="1" applyProtection="1">
      <alignment horizontal="center" vertical="center" wrapText="1"/>
    </xf>
    <xf numFmtId="9" fontId="30" fillId="11" borderId="23" xfId="0" applyNumberFormat="1" applyFont="1" applyFill="1" applyBorder="1" applyAlignment="1" applyProtection="1">
      <alignment horizontal="center" vertical="center" wrapText="1"/>
      <protection locked="0"/>
    </xf>
    <xf numFmtId="9" fontId="30" fillId="11" borderId="43" xfId="0" applyNumberFormat="1" applyFont="1" applyFill="1" applyBorder="1" applyAlignment="1" applyProtection="1">
      <alignment horizontal="center" vertical="center" wrapText="1"/>
    </xf>
    <xf numFmtId="0" fontId="14" fillId="11" borderId="47" xfId="0" applyFont="1" applyFill="1" applyBorder="1" applyAlignment="1">
      <alignment horizontal="center" vertical="center"/>
    </xf>
    <xf numFmtId="0" fontId="11" fillId="11" borderId="23" xfId="0" applyFont="1" applyFill="1" applyBorder="1" applyAlignment="1">
      <alignment horizontal="center" vertical="center"/>
    </xf>
    <xf numFmtId="0" fontId="11" fillId="11" borderId="24" xfId="0" applyFont="1" applyFill="1" applyBorder="1" applyAlignment="1">
      <alignment horizontal="center" vertical="center"/>
    </xf>
    <xf numFmtId="0" fontId="2" fillId="11" borderId="0" xfId="0" applyFont="1" applyFill="1" applyProtection="1">
      <protection locked="0"/>
    </xf>
    <xf numFmtId="0" fontId="20" fillId="11" borderId="0" xfId="0" applyFont="1" applyFill="1"/>
    <xf numFmtId="0" fontId="2" fillId="0" borderId="0" xfId="2"/>
    <xf numFmtId="0" fontId="31" fillId="11" borderId="38" xfId="1" applyNumberFormat="1" applyFont="1" applyFill="1" applyBorder="1" applyAlignment="1" applyProtection="1">
      <alignment horizontal="center" vertical="center" wrapText="1"/>
    </xf>
    <xf numFmtId="9" fontId="0" fillId="11" borderId="26" xfId="0" applyNumberFormat="1" applyFill="1" applyBorder="1" applyAlignment="1" applyProtection="1">
      <alignment horizontal="center" vertical="center" wrapText="1"/>
    </xf>
    <xf numFmtId="9" fontId="0" fillId="11" borderId="39" xfId="0" applyNumberFormat="1" applyFill="1" applyBorder="1" applyAlignment="1" applyProtection="1">
      <alignment horizontal="center" vertical="center" wrapText="1"/>
    </xf>
    <xf numFmtId="9" fontId="0" fillId="11" borderId="21" xfId="0" applyNumberFormat="1" applyFill="1" applyBorder="1" applyAlignment="1" applyProtection="1">
      <alignment horizontal="center" vertical="center" wrapText="1"/>
      <protection locked="0"/>
    </xf>
    <xf numFmtId="9" fontId="0" fillId="11" borderId="2" xfId="0" applyNumberFormat="1" applyFill="1" applyBorder="1" applyAlignment="1" applyProtection="1">
      <alignment horizontal="center" vertical="center" wrapText="1"/>
    </xf>
    <xf numFmtId="9" fontId="0" fillId="11" borderId="25" xfId="0" applyNumberFormat="1" applyFill="1" applyBorder="1" applyAlignment="1" applyProtection="1">
      <alignment horizontal="center" vertical="center" wrapText="1"/>
    </xf>
    <xf numFmtId="9" fontId="23" fillId="11" borderId="21" xfId="0" applyNumberFormat="1" applyFont="1" applyFill="1" applyBorder="1" applyAlignment="1" applyProtection="1">
      <alignment horizontal="center" vertical="center" wrapText="1"/>
    </xf>
    <xf numFmtId="9" fontId="23" fillId="11" borderId="20" xfId="0" applyNumberFormat="1" applyFont="1" applyFill="1" applyBorder="1" applyAlignment="1" applyProtection="1">
      <alignment horizontal="center" vertical="center" wrapText="1"/>
    </xf>
    <xf numFmtId="0" fontId="0" fillId="0" borderId="9" xfId="0" applyBorder="1"/>
    <xf numFmtId="0" fontId="0" fillId="0" borderId="4" xfId="0" applyBorder="1"/>
    <xf numFmtId="0" fontId="0" fillId="0" borderId="5" xfId="0" applyBorder="1"/>
    <xf numFmtId="0" fontId="0" fillId="0" borderId="8" xfId="0" applyBorder="1"/>
    <xf numFmtId="0" fontId="0" fillId="0" borderId="15" xfId="0" applyBorder="1"/>
    <xf numFmtId="0" fontId="0" fillId="0" borderId="0" xfId="0" applyBorder="1"/>
    <xf numFmtId="0" fontId="0" fillId="0" borderId="0" xfId="0" applyBorder="1" applyAlignment="1">
      <alignment horizontal="center"/>
    </xf>
    <xf numFmtId="0" fontId="0" fillId="0" borderId="10" xfId="0" applyBorder="1"/>
    <xf numFmtId="0" fontId="0" fillId="0" borderId="11" xfId="0" applyBorder="1"/>
    <xf numFmtId="0" fontId="0" fillId="0" borderId="12" xfId="0" applyBorder="1"/>
    <xf numFmtId="0" fontId="2" fillId="0" borderId="0" xfId="2" applyBorder="1" applyAlignment="1"/>
    <xf numFmtId="0" fontId="17" fillId="7" borderId="17" xfId="0" applyFont="1" applyFill="1" applyBorder="1" applyAlignment="1">
      <alignment horizontal="center" vertical="center" wrapText="1"/>
    </xf>
    <xf numFmtId="0" fontId="34" fillId="0" borderId="0" xfId="3"/>
    <xf numFmtId="0" fontId="48" fillId="21" borderId="28" xfId="6" applyFont="1" applyFill="1" applyBorder="1" applyAlignment="1">
      <alignment horizontal="center" vertical="center"/>
    </xf>
    <xf numFmtId="0" fontId="49" fillId="21" borderId="28" xfId="6" applyFont="1" applyFill="1" applyBorder="1" applyAlignment="1">
      <alignment horizontal="center" vertical="center"/>
    </xf>
    <xf numFmtId="0" fontId="50" fillId="21" borderId="13" xfId="0" applyFont="1" applyFill="1" applyBorder="1"/>
    <xf numFmtId="0" fontId="51" fillId="21" borderId="28" xfId="6" applyFont="1" applyFill="1" applyBorder="1" applyAlignment="1">
      <alignment horizontal="center" wrapText="1"/>
    </xf>
    <xf numFmtId="0" fontId="51" fillId="21" borderId="28" xfId="6" applyFont="1" applyFill="1" applyBorder="1" applyAlignment="1">
      <alignment horizontal="center" vertical="center"/>
    </xf>
    <xf numFmtId="0" fontId="51" fillId="21" borderId="28" xfId="6" applyFont="1" applyFill="1" applyBorder="1" applyAlignment="1">
      <alignment vertical="center"/>
    </xf>
    <xf numFmtId="0" fontId="11" fillId="2" borderId="18" xfId="0" applyFont="1" applyFill="1" applyBorder="1" applyAlignment="1">
      <alignment horizontal="center" vertical="center" wrapText="1"/>
    </xf>
    <xf numFmtId="0" fontId="11" fillId="0" borderId="2" xfId="0" applyFont="1" applyBorder="1" applyAlignment="1">
      <alignment horizontal="center" vertical="center" wrapText="1"/>
    </xf>
    <xf numFmtId="0" fontId="52" fillId="21" borderId="28" xfId="6" applyFont="1" applyFill="1" applyBorder="1" applyAlignment="1">
      <alignment horizontal="center" vertical="center"/>
    </xf>
    <xf numFmtId="0" fontId="30" fillId="2" borderId="63" xfId="1" applyFont="1" applyFill="1" applyBorder="1" applyAlignment="1" applyProtection="1">
      <alignment horizontal="left" vertical="center" wrapText="1"/>
    </xf>
    <xf numFmtId="0" fontId="30" fillId="2" borderId="64" xfId="1" applyFont="1" applyFill="1" applyBorder="1" applyAlignment="1" applyProtection="1">
      <alignment horizontal="left" vertical="center" wrapText="1"/>
    </xf>
    <xf numFmtId="0" fontId="20" fillId="2" borderId="64" xfId="1" applyFont="1" applyFill="1" applyBorder="1" applyAlignment="1" applyProtection="1">
      <alignment horizontal="center" vertical="center" wrapText="1"/>
    </xf>
    <xf numFmtId="0" fontId="11" fillId="2" borderId="64" xfId="1" applyFont="1" applyFill="1" applyBorder="1" applyAlignment="1" applyProtection="1">
      <alignment horizontal="justify" vertical="center" wrapText="1"/>
    </xf>
    <xf numFmtId="0" fontId="31" fillId="0" borderId="59" xfId="1" applyNumberFormat="1" applyFont="1" applyFill="1" applyBorder="1" applyAlignment="1" applyProtection="1">
      <alignment horizontal="center" vertical="center" wrapText="1"/>
    </xf>
    <xf numFmtId="9" fontId="0" fillId="18" borderId="63" xfId="0" applyNumberFormat="1" applyFill="1" applyBorder="1" applyAlignment="1" applyProtection="1">
      <alignment horizontal="center" vertical="center" wrapText="1"/>
      <protection locked="0"/>
    </xf>
    <xf numFmtId="9" fontId="0" fillId="0" borderId="64" xfId="0" applyNumberFormat="1" applyBorder="1" applyAlignment="1" applyProtection="1">
      <alignment horizontal="center" vertical="center" wrapText="1"/>
    </xf>
    <xf numFmtId="9" fontId="23" fillId="0" borderId="63" xfId="0" applyNumberFormat="1" applyFont="1" applyBorder="1" applyAlignment="1" applyProtection="1">
      <alignment horizontal="center" vertical="center" wrapText="1"/>
    </xf>
    <xf numFmtId="9" fontId="23" fillId="0" borderId="56" xfId="0" applyNumberFormat="1" applyFont="1" applyBorder="1" applyAlignment="1" applyProtection="1">
      <alignment horizontal="center" vertical="center" wrapText="1"/>
    </xf>
    <xf numFmtId="164" fontId="40" fillId="12" borderId="29" xfId="7" applyNumberFormat="1" applyFont="1" applyFill="1" applyBorder="1" applyAlignment="1" applyProtection="1">
      <alignment horizontal="center" vertical="center" wrapText="1"/>
    </xf>
    <xf numFmtId="164" fontId="20" fillId="18" borderId="35" xfId="7" applyNumberFormat="1" applyFont="1" applyFill="1" applyBorder="1" applyAlignment="1" applyProtection="1">
      <alignment horizontal="center" vertical="center" wrapText="1"/>
      <protection locked="0"/>
    </xf>
    <xf numFmtId="164" fontId="20" fillId="18" borderId="38" xfId="7" applyNumberFormat="1" applyFont="1" applyFill="1" applyBorder="1" applyAlignment="1" applyProtection="1">
      <alignment horizontal="center" vertical="center" wrapText="1"/>
      <protection locked="0"/>
    </xf>
    <xf numFmtId="164" fontId="20" fillId="2" borderId="38" xfId="7" applyNumberFormat="1" applyFont="1" applyFill="1" applyBorder="1" applyAlignment="1" applyProtection="1">
      <alignment horizontal="center" vertical="center" wrapText="1"/>
      <protection locked="0"/>
    </xf>
    <xf numFmtId="164" fontId="20" fillId="11" borderId="38" xfId="7" applyNumberFormat="1" applyFont="1" applyFill="1" applyBorder="1" applyAlignment="1" applyProtection="1">
      <alignment horizontal="center" vertical="center" wrapText="1"/>
      <protection locked="0"/>
    </xf>
    <xf numFmtId="164" fontId="20" fillId="18" borderId="53" xfId="7" applyNumberFormat="1" applyFont="1" applyFill="1" applyBorder="1" applyAlignment="1" applyProtection="1">
      <alignment horizontal="center" vertical="center" wrapText="1"/>
      <protection locked="0"/>
    </xf>
    <xf numFmtId="164" fontId="0" fillId="0" borderId="0" xfId="7" applyNumberFormat="1" applyFont="1" applyAlignment="1">
      <alignment horizontal="center" vertical="center" wrapText="1"/>
    </xf>
    <xf numFmtId="164" fontId="0" fillId="0" borderId="1" xfId="7" applyNumberFormat="1" applyFont="1" applyBorder="1" applyAlignment="1">
      <alignment horizontal="center" vertical="center" wrapText="1"/>
    </xf>
    <xf numFmtId="164" fontId="0" fillId="0" borderId="2" xfId="7" applyNumberFormat="1" applyFont="1" applyBorder="1" applyAlignment="1">
      <alignment horizontal="center" vertical="center" wrapText="1"/>
    </xf>
    <xf numFmtId="164" fontId="0" fillId="0" borderId="23" xfId="7" applyNumberFormat="1" applyFont="1" applyBorder="1" applyAlignment="1">
      <alignment horizontal="center" vertical="center" wrapText="1"/>
    </xf>
    <xf numFmtId="0" fontId="3" fillId="0" borderId="0" xfId="0" applyFont="1" applyAlignment="1">
      <alignment horizontal="justify" vertical="center" wrapText="1"/>
    </xf>
    <xf numFmtId="0" fontId="45" fillId="21" borderId="9" xfId="6" applyFont="1" applyFill="1" applyBorder="1" applyAlignment="1">
      <alignment horizontal="center" vertical="center"/>
    </xf>
    <xf numFmtId="0" fontId="45" fillId="21" borderId="5" xfId="6" applyFont="1" applyFill="1" applyBorder="1" applyAlignment="1">
      <alignment horizontal="center" vertical="center"/>
    </xf>
    <xf numFmtId="0" fontId="45" fillId="21" borderId="8" xfId="6" applyFont="1" applyFill="1" applyBorder="1" applyAlignment="1">
      <alignment horizontal="center" vertical="center"/>
    </xf>
    <xf numFmtId="0" fontId="45" fillId="21" borderId="15" xfId="6" applyFont="1" applyFill="1" applyBorder="1" applyAlignment="1">
      <alignment horizontal="center" vertical="center"/>
    </xf>
    <xf numFmtId="0" fontId="45" fillId="21" borderId="10" xfId="6" applyFont="1" applyFill="1" applyBorder="1" applyAlignment="1">
      <alignment horizontal="center" vertical="center"/>
    </xf>
    <xf numFmtId="0" fontId="45" fillId="21" borderId="12" xfId="6" applyFont="1" applyFill="1" applyBorder="1" applyAlignment="1">
      <alignment horizontal="center" vertical="center"/>
    </xf>
    <xf numFmtId="0" fontId="16" fillId="12" borderId="9" xfId="1" applyFont="1" applyFill="1" applyBorder="1" applyAlignment="1">
      <alignment horizontal="center" vertical="center"/>
    </xf>
    <xf numFmtId="0" fontId="16" fillId="12" borderId="4" xfId="1" applyFont="1" applyFill="1" applyBorder="1" applyAlignment="1">
      <alignment horizontal="center" vertical="center"/>
    </xf>
    <xf numFmtId="0" fontId="16" fillId="12" borderId="5" xfId="1" applyFont="1" applyFill="1" applyBorder="1" applyAlignment="1">
      <alignment horizontal="center" vertical="center"/>
    </xf>
    <xf numFmtId="0" fontId="16" fillId="12" borderId="8" xfId="1" applyFont="1" applyFill="1" applyBorder="1" applyAlignment="1">
      <alignment horizontal="center" vertical="center"/>
    </xf>
    <xf numFmtId="0" fontId="16" fillId="12" borderId="0" xfId="1" applyFont="1" applyFill="1" applyBorder="1" applyAlignment="1">
      <alignment horizontal="center" vertical="center"/>
    </xf>
    <xf numFmtId="0" fontId="16" fillId="12" borderId="15" xfId="1" applyFont="1" applyFill="1" applyBorder="1" applyAlignment="1">
      <alignment horizontal="center" vertical="center"/>
    </xf>
    <xf numFmtId="0" fontId="16" fillId="12" borderId="10" xfId="1" applyFont="1" applyFill="1" applyBorder="1" applyAlignment="1">
      <alignment horizontal="center" vertical="center"/>
    </xf>
    <xf numFmtId="0" fontId="16" fillId="12" borderId="11" xfId="1" applyFont="1" applyFill="1" applyBorder="1" applyAlignment="1">
      <alignment horizontal="center" vertical="center"/>
    </xf>
    <xf numFmtId="0" fontId="16" fillId="12" borderId="12" xfId="1" applyFont="1" applyFill="1" applyBorder="1" applyAlignment="1">
      <alignment horizontal="center" vertical="center"/>
    </xf>
    <xf numFmtId="0" fontId="47" fillId="21" borderId="9" xfId="0" applyFont="1" applyFill="1" applyBorder="1" applyAlignment="1">
      <alignment horizontal="center" vertical="center"/>
    </xf>
    <xf numFmtId="0" fontId="46" fillId="21" borderId="4" xfId="0" applyFont="1" applyFill="1" applyBorder="1" applyAlignment="1">
      <alignment horizontal="center" vertical="center"/>
    </xf>
    <xf numFmtId="0" fontId="46" fillId="21" borderId="5" xfId="0" applyFont="1" applyFill="1" applyBorder="1" applyAlignment="1">
      <alignment horizontal="center" vertical="center"/>
    </xf>
    <xf numFmtId="0" fontId="46" fillId="21" borderId="8" xfId="0" applyFont="1" applyFill="1" applyBorder="1" applyAlignment="1">
      <alignment horizontal="center" vertical="center"/>
    </xf>
    <xf numFmtId="0" fontId="46" fillId="21" borderId="0" xfId="0" applyFont="1" applyFill="1" applyBorder="1" applyAlignment="1">
      <alignment horizontal="center" vertical="center"/>
    </xf>
    <xf numFmtId="0" fontId="46" fillId="21" borderId="15" xfId="0" applyFont="1" applyFill="1" applyBorder="1" applyAlignment="1">
      <alignment horizontal="center" vertical="center"/>
    </xf>
    <xf numFmtId="0" fontId="46" fillId="21" borderId="10" xfId="0" applyFont="1" applyFill="1" applyBorder="1" applyAlignment="1">
      <alignment horizontal="center" vertical="center"/>
    </xf>
    <xf numFmtId="0" fontId="46" fillId="21" borderId="11" xfId="0" applyFont="1" applyFill="1" applyBorder="1" applyAlignment="1">
      <alignment horizontal="center" vertical="center"/>
    </xf>
    <xf numFmtId="0" fontId="46" fillId="21" borderId="12" xfId="0" applyFont="1" applyFill="1" applyBorder="1" applyAlignment="1">
      <alignment horizontal="center" vertical="center"/>
    </xf>
    <xf numFmtId="0" fontId="44" fillId="21" borderId="9" xfId="6" applyFont="1" applyFill="1" applyBorder="1" applyAlignment="1">
      <alignment horizontal="center" vertical="center"/>
    </xf>
    <xf numFmtId="0" fontId="44" fillId="21" borderId="4" xfId="6" applyFont="1" applyFill="1" applyBorder="1" applyAlignment="1">
      <alignment horizontal="center" vertical="center"/>
    </xf>
    <xf numFmtId="0" fontId="44" fillId="21" borderId="5" xfId="6" applyFont="1" applyFill="1" applyBorder="1" applyAlignment="1">
      <alignment horizontal="center" vertical="center"/>
    </xf>
    <xf numFmtId="0" fontId="44" fillId="21" borderId="10" xfId="6" applyFont="1" applyFill="1" applyBorder="1" applyAlignment="1">
      <alignment horizontal="center" vertical="center"/>
    </xf>
    <xf numFmtId="0" fontId="44" fillId="21" borderId="11" xfId="6" applyFont="1" applyFill="1" applyBorder="1" applyAlignment="1">
      <alignment horizontal="center" vertical="center"/>
    </xf>
    <xf numFmtId="0" fontId="44" fillId="21" borderId="12" xfId="6" applyFont="1" applyFill="1" applyBorder="1" applyAlignment="1">
      <alignment horizontal="center" vertical="center"/>
    </xf>
    <xf numFmtId="0" fontId="48" fillId="21" borderId="9" xfId="6" applyFont="1" applyFill="1" applyBorder="1" applyAlignment="1">
      <alignment horizontal="center" vertical="center"/>
    </xf>
    <xf numFmtId="0" fontId="48" fillId="21" borderId="5" xfId="6" applyFont="1" applyFill="1" applyBorder="1" applyAlignment="1">
      <alignment horizontal="center" vertical="center"/>
    </xf>
    <xf numFmtId="0" fontId="48" fillId="21" borderId="10" xfId="6" applyFont="1" applyFill="1" applyBorder="1" applyAlignment="1">
      <alignment horizontal="center" vertical="center"/>
    </xf>
    <xf numFmtId="0" fontId="48" fillId="21" borderId="12" xfId="6" applyFont="1" applyFill="1" applyBorder="1" applyAlignment="1">
      <alignment horizontal="center" vertical="center"/>
    </xf>
    <xf numFmtId="0" fontId="19" fillId="12" borderId="6" xfId="0" applyFont="1" applyFill="1" applyBorder="1" applyAlignment="1">
      <alignment horizontal="center" vertical="center"/>
    </xf>
    <xf numFmtId="0" fontId="19" fillId="12" borderId="17" xfId="0" applyFont="1" applyFill="1" applyBorder="1" applyAlignment="1">
      <alignment horizontal="center" vertical="center"/>
    </xf>
    <xf numFmtId="0" fontId="19" fillId="12" borderId="7" xfId="0" applyFont="1" applyFill="1" applyBorder="1" applyAlignment="1">
      <alignment horizontal="center" vertical="center"/>
    </xf>
    <xf numFmtId="0" fontId="18" fillId="0" borderId="0" xfId="0" applyFont="1" applyAlignment="1">
      <alignment horizontal="justify"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13" fillId="12" borderId="5" xfId="1" applyFont="1" applyFill="1" applyBorder="1" applyAlignment="1">
      <alignment horizontal="center" vertical="center" wrapText="1"/>
    </xf>
    <xf numFmtId="0" fontId="13" fillId="12" borderId="8" xfId="1" applyFont="1" applyFill="1" applyBorder="1" applyAlignment="1">
      <alignment horizontal="center" vertical="center" wrapText="1"/>
    </xf>
    <xf numFmtId="0" fontId="13" fillId="12" borderId="0" xfId="1" applyFont="1" applyFill="1" applyBorder="1" applyAlignment="1">
      <alignment horizontal="center" vertical="center" wrapText="1"/>
    </xf>
    <xf numFmtId="0" fontId="13" fillId="12" borderId="15" xfId="1" applyFont="1" applyFill="1" applyBorder="1" applyAlignment="1">
      <alignment horizontal="center" vertical="center" wrapText="1"/>
    </xf>
    <xf numFmtId="0" fontId="13" fillId="12" borderId="10" xfId="1" applyFont="1" applyFill="1" applyBorder="1" applyAlignment="1">
      <alignment horizontal="center" vertical="center" wrapText="1"/>
    </xf>
    <xf numFmtId="0" fontId="13" fillId="12" borderId="11" xfId="1" applyFont="1" applyFill="1" applyBorder="1" applyAlignment="1">
      <alignment horizontal="center" vertical="center" wrapText="1"/>
    </xf>
    <xf numFmtId="0" fontId="13" fillId="12" borderId="12" xfId="1" applyFont="1" applyFill="1" applyBorder="1" applyAlignment="1">
      <alignment horizontal="center"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18" fillId="0" borderId="0" xfId="0" applyFont="1" applyAlignment="1">
      <alignment horizontal="justify" vertical="top" wrapText="1"/>
    </xf>
    <xf numFmtId="0" fontId="33" fillId="7" borderId="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16" fillId="12" borderId="9" xfId="1" applyFont="1" applyFill="1" applyBorder="1" applyAlignment="1">
      <alignment horizontal="center" vertical="center" wrapText="1"/>
    </xf>
    <xf numFmtId="0" fontId="16" fillId="12" borderId="4" xfId="1" applyFont="1" applyFill="1" applyBorder="1" applyAlignment="1">
      <alignment horizontal="center" vertical="center" wrapText="1"/>
    </xf>
    <xf numFmtId="0" fontId="16" fillId="12" borderId="5" xfId="1" applyFont="1" applyFill="1" applyBorder="1" applyAlignment="1">
      <alignment horizontal="center" vertical="center" wrapText="1"/>
    </xf>
    <xf numFmtId="0" fontId="16" fillId="12" borderId="8" xfId="1" applyFont="1" applyFill="1" applyBorder="1" applyAlignment="1">
      <alignment horizontal="center" vertical="center" wrapText="1"/>
    </xf>
    <xf numFmtId="0" fontId="16" fillId="12" borderId="0" xfId="1" applyFont="1" applyFill="1" applyBorder="1" applyAlignment="1">
      <alignment horizontal="center" vertical="center" wrapText="1"/>
    </xf>
    <xf numFmtId="0" fontId="16" fillId="12" borderId="15" xfId="1" applyFont="1" applyFill="1" applyBorder="1" applyAlignment="1">
      <alignment horizontal="center" vertical="center" wrapText="1"/>
    </xf>
    <xf numFmtId="0" fontId="16" fillId="12" borderId="10" xfId="1" applyFont="1" applyFill="1" applyBorder="1" applyAlignment="1">
      <alignment horizontal="center" vertical="center" wrapText="1"/>
    </xf>
    <xf numFmtId="0" fontId="16" fillId="12" borderId="11" xfId="1" applyFont="1" applyFill="1" applyBorder="1" applyAlignment="1">
      <alignment horizontal="center" vertical="center" wrapText="1"/>
    </xf>
    <xf numFmtId="0" fontId="16" fillId="12" borderId="12"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2" fillId="0" borderId="2" xfId="0" applyFont="1" applyBorder="1" applyAlignment="1">
      <alignment horizontal="center" vertical="center"/>
    </xf>
    <xf numFmtId="0" fontId="20" fillId="0" borderId="58" xfId="0" applyFont="1" applyBorder="1" applyAlignment="1">
      <alignment horizontal="center" wrapText="1"/>
    </xf>
    <xf numFmtId="0" fontId="20" fillId="0" borderId="0" xfId="0" applyFont="1" applyAlignment="1">
      <alignment horizontal="center" wrapText="1"/>
    </xf>
    <xf numFmtId="0" fontId="17" fillId="0" borderId="40" xfId="0" applyFont="1" applyBorder="1" applyAlignment="1" applyProtection="1">
      <alignment horizontal="center" vertical="center" wrapText="1"/>
    </xf>
    <xf numFmtId="0" fontId="17" fillId="0" borderId="41"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37" fillId="7" borderId="9" xfId="0" applyFont="1" applyFill="1" applyBorder="1" applyAlignment="1" applyProtection="1">
      <alignment horizontal="center" vertical="center" wrapText="1"/>
    </xf>
    <xf numFmtId="0" fontId="37" fillId="7" borderId="4" xfId="0" applyFont="1" applyFill="1" applyBorder="1" applyAlignment="1" applyProtection="1">
      <alignment horizontal="center" vertical="center" wrapText="1"/>
    </xf>
    <xf numFmtId="0" fontId="37" fillId="7" borderId="5" xfId="0" applyFont="1" applyFill="1" applyBorder="1" applyAlignment="1" applyProtection="1">
      <alignment horizontal="center" vertical="center" wrapText="1"/>
    </xf>
    <xf numFmtId="0" fontId="37" fillId="7" borderId="10" xfId="0" applyFont="1" applyFill="1" applyBorder="1" applyAlignment="1" applyProtection="1">
      <alignment horizontal="center" vertical="center" wrapText="1"/>
    </xf>
    <xf numFmtId="0" fontId="37" fillId="7" borderId="11" xfId="0" applyFont="1" applyFill="1" applyBorder="1" applyAlignment="1" applyProtection="1">
      <alignment horizontal="center" vertical="center" wrapText="1"/>
    </xf>
    <xf numFmtId="0" fontId="37" fillId="7" borderId="12" xfId="0" applyFont="1" applyFill="1" applyBorder="1" applyAlignment="1" applyProtection="1">
      <alignment horizontal="center" vertical="center" wrapText="1"/>
    </xf>
    <xf numFmtId="0" fontId="37" fillId="7" borderId="6" xfId="0" applyFont="1" applyFill="1" applyBorder="1" applyAlignment="1" applyProtection="1">
      <alignment horizontal="center" vertical="center" wrapText="1"/>
    </xf>
    <xf numFmtId="0" fontId="37" fillId="7" borderId="17" xfId="0" applyFont="1" applyFill="1" applyBorder="1" applyAlignment="1" applyProtection="1">
      <alignment horizontal="center" vertical="center" wrapText="1"/>
    </xf>
    <xf numFmtId="0" fontId="37" fillId="7" borderId="7" xfId="0" applyFont="1" applyFill="1" applyBorder="1" applyAlignment="1" applyProtection="1">
      <alignment horizontal="center" vertical="center" wrapText="1"/>
    </xf>
    <xf numFmtId="0" fontId="29" fillId="7" borderId="9" xfId="1" applyFont="1" applyFill="1" applyBorder="1" applyAlignment="1" applyProtection="1">
      <alignment horizontal="center" vertical="center" wrapText="1"/>
    </xf>
    <xf numFmtId="0" fontId="29" fillId="7" borderId="4" xfId="1" applyFont="1" applyFill="1" applyBorder="1" applyAlignment="1" applyProtection="1">
      <alignment horizontal="center" vertical="center" wrapText="1"/>
    </xf>
    <xf numFmtId="0" fontId="29" fillId="7" borderId="5" xfId="1" applyFont="1" applyFill="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37" fillId="7" borderId="6" xfId="1" applyFont="1" applyFill="1" applyBorder="1" applyAlignment="1" applyProtection="1">
      <alignment horizontal="center" vertical="center"/>
    </xf>
    <xf numFmtId="0" fontId="37" fillId="7" borderId="17" xfId="1" applyFont="1" applyFill="1" applyBorder="1" applyAlignment="1" applyProtection="1">
      <alignment horizontal="center" vertical="center"/>
    </xf>
    <xf numFmtId="0" fontId="37" fillId="7" borderId="7" xfId="1" applyFont="1" applyFill="1" applyBorder="1" applyAlignment="1" applyProtection="1">
      <alignment horizontal="center" vertical="center"/>
    </xf>
    <xf numFmtId="0" fontId="1" fillId="0" borderId="33" xfId="1" applyFont="1" applyBorder="1" applyAlignment="1" applyProtection="1">
      <alignment horizontal="center" vertical="center" wrapText="1"/>
    </xf>
    <xf numFmtId="0" fontId="1" fillId="0" borderId="30" xfId="1" applyFont="1" applyBorder="1" applyAlignment="1" applyProtection="1">
      <alignment horizontal="center" vertical="center" wrapText="1"/>
    </xf>
    <xf numFmtId="0" fontId="37" fillId="7" borderId="29" xfId="1" applyFont="1" applyFill="1" applyBorder="1" applyAlignment="1" applyProtection="1">
      <alignment horizontal="center" vertical="center" wrapText="1"/>
    </xf>
    <xf numFmtId="0" fontId="37" fillId="7" borderId="33" xfId="1" applyFont="1" applyFill="1" applyBorder="1" applyAlignment="1" applyProtection="1">
      <alignment horizontal="center" vertical="center" wrapText="1"/>
    </xf>
    <xf numFmtId="0" fontId="37" fillId="7" borderId="30" xfId="1" applyFont="1" applyFill="1" applyBorder="1" applyAlignment="1" applyProtection="1">
      <alignment horizontal="center" vertical="center" wrapText="1"/>
    </xf>
    <xf numFmtId="0" fontId="1" fillId="0" borderId="18" xfId="1" applyFont="1" applyBorder="1" applyAlignment="1" applyProtection="1">
      <alignment horizontal="center" vertical="center" wrapText="1"/>
    </xf>
    <xf numFmtId="0" fontId="1" fillId="0" borderId="19" xfId="1" applyFont="1" applyBorder="1" applyAlignment="1" applyProtection="1">
      <alignment horizontal="center" vertical="center" wrapText="1"/>
    </xf>
    <xf numFmtId="0" fontId="1" fillId="0" borderId="21" xfId="1" applyFont="1" applyBorder="1" applyAlignment="1" applyProtection="1">
      <alignment horizontal="center" vertical="center" textRotation="90" wrapText="1"/>
    </xf>
    <xf numFmtId="0" fontId="1" fillId="0" borderId="22" xfId="1" applyFont="1" applyBorder="1" applyAlignment="1" applyProtection="1">
      <alignment horizontal="center" vertical="center" textRotation="90" wrapText="1"/>
    </xf>
    <xf numFmtId="0" fontId="1" fillId="0" borderId="37" xfId="1" applyFont="1" applyBorder="1" applyAlignment="1" applyProtection="1">
      <alignment horizontal="center" vertical="center" textRotation="90" wrapText="1"/>
    </xf>
    <xf numFmtId="0" fontId="1" fillId="0" borderId="52" xfId="1" applyFont="1" applyBorder="1" applyAlignment="1" applyProtection="1">
      <alignment horizontal="center" vertical="center" textRotation="90" wrapText="1"/>
    </xf>
    <xf numFmtId="0" fontId="17" fillId="7" borderId="1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5" xfId="0" applyFont="1" applyFill="1" applyBorder="1" applyAlignment="1">
      <alignment horizontal="center" vertical="center" wrapText="1"/>
    </xf>
    <xf numFmtId="9" fontId="35" fillId="0" borderId="19" xfId="0" applyNumberFormat="1" applyFont="1" applyFill="1" applyBorder="1" applyAlignment="1" applyProtection="1">
      <alignment horizontal="center" vertical="center" wrapText="1"/>
    </xf>
    <xf numFmtId="9" fontId="35" fillId="0" borderId="20" xfId="0" applyNumberFormat="1" applyFont="1" applyFill="1" applyBorder="1" applyAlignment="1" applyProtection="1">
      <alignment horizontal="center" vertical="center" wrapText="1"/>
    </xf>
    <xf numFmtId="9" fontId="35" fillId="0" borderId="24" xfId="0" applyNumberFormat="1" applyFont="1" applyFill="1" applyBorder="1" applyAlignment="1" applyProtection="1">
      <alignment horizontal="center" vertical="center" wrapText="1"/>
    </xf>
    <xf numFmtId="9" fontId="35" fillId="0" borderId="34" xfId="0" applyNumberFormat="1" applyFont="1" applyFill="1" applyBorder="1" applyAlignment="1" applyProtection="1">
      <alignment horizontal="center" vertical="center" wrapText="1"/>
    </xf>
    <xf numFmtId="9" fontId="35" fillId="0" borderId="21" xfId="0" applyNumberFormat="1" applyFont="1" applyFill="1" applyBorder="1" applyAlignment="1" applyProtection="1">
      <alignment horizontal="center" vertical="center" wrapText="1"/>
    </xf>
    <xf numFmtId="9" fontId="35" fillId="0" borderId="22" xfId="0" applyNumberFormat="1" applyFont="1" applyFill="1" applyBorder="1" applyAlignment="1" applyProtection="1">
      <alignment horizontal="center" vertical="center" wrapText="1"/>
    </xf>
    <xf numFmtId="1" fontId="1" fillId="6" borderId="2" xfId="0" applyNumberFormat="1" applyFont="1" applyFill="1" applyBorder="1" applyAlignment="1">
      <alignment horizontal="center" vertical="center"/>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9" fontId="35" fillId="11" borderId="34" xfId="0" applyNumberFormat="1" applyFont="1" applyFill="1" applyBorder="1" applyAlignment="1" applyProtection="1">
      <alignment horizontal="center" vertical="center" wrapText="1"/>
    </xf>
    <xf numFmtId="9" fontId="35" fillId="11" borderId="21" xfId="0" applyNumberFormat="1" applyFont="1" applyFill="1" applyBorder="1" applyAlignment="1" applyProtection="1">
      <alignment horizontal="center" vertical="center" wrapText="1"/>
    </xf>
    <xf numFmtId="9" fontId="35" fillId="11" borderId="22" xfId="0" applyNumberFormat="1" applyFont="1" applyFill="1" applyBorder="1" applyAlignment="1" applyProtection="1">
      <alignment horizontal="center" vertical="center" wrapText="1"/>
    </xf>
    <xf numFmtId="9" fontId="35" fillId="11" borderId="19" xfId="0" applyNumberFormat="1" applyFont="1" applyFill="1" applyBorder="1" applyAlignment="1" applyProtection="1">
      <alignment horizontal="center" vertical="center" wrapText="1"/>
    </xf>
    <xf numFmtId="9" fontId="35" fillId="11" borderId="20" xfId="0" applyNumberFormat="1" applyFont="1" applyFill="1" applyBorder="1" applyAlignment="1" applyProtection="1">
      <alignment horizontal="center" vertical="center" wrapText="1"/>
    </xf>
    <xf numFmtId="9" fontId="35" fillId="11" borderId="24" xfId="0" applyNumberFormat="1" applyFont="1" applyFill="1" applyBorder="1" applyAlignment="1" applyProtection="1">
      <alignment horizontal="center" vertical="center" wrapText="1"/>
    </xf>
    <xf numFmtId="9" fontId="14" fillId="0" borderId="51" xfId="0" applyNumberFormat="1"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9" fontId="14" fillId="0" borderId="44" xfId="0" applyNumberFormat="1" applyFont="1" applyBorder="1" applyAlignment="1">
      <alignment horizontal="center" vertical="center" wrapText="1"/>
    </xf>
    <xf numFmtId="0" fontId="14" fillId="0" borderId="56" xfId="0" applyFont="1" applyBorder="1" applyAlignment="1">
      <alignment horizontal="center" vertical="center" wrapText="1"/>
    </xf>
    <xf numFmtId="0" fontId="14" fillId="0" borderId="49" xfId="0" applyFont="1" applyBorder="1" applyAlignment="1">
      <alignment horizontal="center" vertical="center" wrapText="1"/>
    </xf>
    <xf numFmtId="0" fontId="39" fillId="7" borderId="33" xfId="1" applyFont="1" applyFill="1" applyBorder="1" applyAlignment="1" applyProtection="1">
      <alignment horizontal="center" vertical="center" wrapText="1"/>
    </xf>
    <xf numFmtId="0" fontId="39" fillId="7" borderId="30" xfId="1" applyFont="1" applyFill="1" applyBorder="1" applyAlignment="1" applyProtection="1">
      <alignment horizontal="center" vertical="center" wrapText="1"/>
    </xf>
    <xf numFmtId="9" fontId="1" fillId="7" borderId="58" xfId="1" applyNumberFormat="1" applyFont="1" applyFill="1" applyBorder="1" applyAlignment="1" applyProtection="1">
      <alignment horizontal="center" vertical="center" wrapText="1"/>
    </xf>
    <xf numFmtId="9" fontId="1" fillId="7" borderId="0" xfId="1" applyNumberFormat="1" applyFont="1" applyFill="1" applyBorder="1" applyAlignment="1" applyProtection="1">
      <alignment horizontal="center" vertical="center" wrapText="1"/>
    </xf>
    <xf numFmtId="9" fontId="1" fillId="7" borderId="59" xfId="1" applyNumberFormat="1" applyFont="1" applyFill="1" applyBorder="1" applyAlignment="1" applyProtection="1">
      <alignment horizontal="center" vertical="center" wrapText="1"/>
    </xf>
    <xf numFmtId="9" fontId="14" fillId="11" borderId="51" xfId="0" applyNumberFormat="1" applyFont="1" applyFill="1" applyBorder="1" applyAlignment="1">
      <alignment horizontal="center" vertical="center" wrapText="1"/>
    </xf>
    <xf numFmtId="0" fontId="14" fillId="11" borderId="59" xfId="0" applyFont="1" applyFill="1" applyBorder="1" applyAlignment="1">
      <alignment horizontal="center" vertical="center" wrapText="1"/>
    </xf>
    <xf numFmtId="0" fontId="14" fillId="11" borderId="60" xfId="0" applyFont="1" applyFill="1" applyBorder="1" applyAlignment="1">
      <alignment horizontal="center" vertical="center" wrapText="1"/>
    </xf>
    <xf numFmtId="9" fontId="14" fillId="11" borderId="44" xfId="0" applyNumberFormat="1" applyFont="1" applyFill="1" applyBorder="1" applyAlignment="1">
      <alignment horizontal="center" vertical="center" wrapText="1"/>
    </xf>
    <xf numFmtId="0" fontId="14" fillId="11" borderId="56" xfId="0" applyFont="1" applyFill="1" applyBorder="1" applyAlignment="1">
      <alignment horizontal="center" vertical="center" wrapText="1"/>
    </xf>
    <xf numFmtId="0" fontId="14" fillId="11" borderId="49"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11" borderId="34"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2" xfId="0" applyFont="1" applyFill="1" applyBorder="1" applyAlignment="1">
      <alignment horizontal="center" vertical="center" wrapText="1"/>
    </xf>
    <xf numFmtId="1" fontId="1"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1" fillId="0" borderId="54" xfId="0" applyFont="1" applyBorder="1" applyAlignment="1">
      <alignment horizontal="center" vertical="center" wrapText="1"/>
    </xf>
    <xf numFmtId="0" fontId="11" fillId="0" borderId="39" xfId="0" applyFont="1" applyBorder="1" applyAlignment="1">
      <alignment horizontal="center" vertical="center" wrapText="1"/>
    </xf>
    <xf numFmtId="9" fontId="14" fillId="0" borderId="59" xfId="0" applyNumberFormat="1" applyFont="1" applyBorder="1" applyAlignment="1">
      <alignment horizontal="center" vertical="center" wrapText="1"/>
    </xf>
    <xf numFmtId="9" fontId="14" fillId="0" borderId="56" xfId="0" applyNumberFormat="1" applyFont="1" applyBorder="1" applyAlignment="1">
      <alignment horizontal="center" vertical="center" wrapText="1"/>
    </xf>
    <xf numFmtId="0" fontId="1" fillId="0" borderId="25" xfId="1" applyFont="1" applyBorder="1" applyAlignment="1" applyProtection="1">
      <alignment horizontal="center" vertical="center" textRotation="90" wrapText="1"/>
    </xf>
    <xf numFmtId="0" fontId="17" fillId="7" borderId="6" xfId="0" applyFont="1" applyFill="1" applyBorder="1" applyAlignment="1">
      <alignment horizontal="center"/>
    </xf>
    <xf numFmtId="0" fontId="17" fillId="7" borderId="17" xfId="0" applyFont="1" applyFill="1" applyBorder="1" applyAlignment="1">
      <alignment horizontal="center"/>
    </xf>
    <xf numFmtId="0" fontId="17" fillId="7" borderId="7" xfId="0" applyFont="1" applyFill="1" applyBorder="1" applyAlignment="1">
      <alignment horizontal="center"/>
    </xf>
    <xf numFmtId="0" fontId="37" fillId="7" borderId="6" xfId="1" applyFont="1" applyFill="1" applyBorder="1" applyAlignment="1" applyProtection="1">
      <alignment horizontal="center"/>
    </xf>
    <xf numFmtId="0" fontId="37" fillId="7" borderId="17" xfId="1" applyFont="1" applyFill="1" applyBorder="1" applyAlignment="1" applyProtection="1">
      <alignment horizontal="center"/>
    </xf>
    <xf numFmtId="0" fontId="37" fillId="7" borderId="7" xfId="1" applyFont="1" applyFill="1" applyBorder="1" applyAlignment="1" applyProtection="1">
      <alignment horizontal="center"/>
    </xf>
    <xf numFmtId="0" fontId="41" fillId="12" borderId="9" xfId="1" applyFont="1" applyFill="1" applyBorder="1" applyAlignment="1">
      <alignment horizontal="center" vertical="center" wrapText="1"/>
    </xf>
    <xf numFmtId="0" fontId="41" fillId="12" borderId="4" xfId="1" applyFont="1" applyFill="1" applyBorder="1" applyAlignment="1">
      <alignment horizontal="center" vertical="center" wrapText="1"/>
    </xf>
    <xf numFmtId="0" fontId="41" fillId="12" borderId="5" xfId="1" applyFont="1" applyFill="1" applyBorder="1" applyAlignment="1">
      <alignment horizontal="center" vertical="center" wrapText="1"/>
    </xf>
    <xf numFmtId="0" fontId="41" fillId="12" borderId="8" xfId="1" applyFont="1" applyFill="1" applyBorder="1" applyAlignment="1">
      <alignment horizontal="center" vertical="center" wrapText="1"/>
    </xf>
    <xf numFmtId="0" fontId="41" fillId="12" borderId="0" xfId="1" applyFont="1" applyFill="1" applyBorder="1" applyAlignment="1">
      <alignment horizontal="center" vertical="center" wrapText="1"/>
    </xf>
    <xf numFmtId="0" fontId="41" fillId="12" borderId="15" xfId="1" applyFont="1" applyFill="1" applyBorder="1" applyAlignment="1">
      <alignment horizontal="center" vertical="center" wrapText="1"/>
    </xf>
    <xf numFmtId="0" fontId="41" fillId="12" borderId="10" xfId="1" applyFont="1" applyFill="1" applyBorder="1" applyAlignment="1">
      <alignment horizontal="center" vertical="center" wrapText="1"/>
    </xf>
    <xf numFmtId="0" fontId="41" fillId="12" borderId="11" xfId="1" applyFont="1" applyFill="1" applyBorder="1" applyAlignment="1">
      <alignment horizontal="center" vertical="center" wrapText="1"/>
    </xf>
    <xf numFmtId="0" fontId="41" fillId="12" borderId="12" xfId="1" applyFont="1" applyFill="1" applyBorder="1" applyAlignment="1">
      <alignment horizontal="center" vertical="center" wrapText="1"/>
    </xf>
    <xf numFmtId="0" fontId="1" fillId="7" borderId="9" xfId="1" applyFont="1" applyFill="1" applyBorder="1" applyAlignment="1" applyProtection="1">
      <alignment horizontal="center"/>
    </xf>
    <xf numFmtId="0" fontId="1" fillId="7" borderId="4" xfId="1" applyFont="1" applyFill="1" applyBorder="1" applyAlignment="1" applyProtection="1">
      <alignment horizontal="center"/>
    </xf>
    <xf numFmtId="0" fontId="1" fillId="7" borderId="5" xfId="1" applyFont="1" applyFill="1" applyBorder="1" applyAlignment="1" applyProtection="1">
      <alignment horizontal="center"/>
    </xf>
    <xf numFmtId="0" fontId="35" fillId="0" borderId="1" xfId="0" applyFont="1" applyBorder="1" applyAlignment="1" applyProtection="1">
      <alignment horizontal="center" wrapText="1"/>
    </xf>
    <xf numFmtId="0" fontId="35" fillId="0" borderId="2" xfId="0" applyFont="1" applyBorder="1" applyAlignment="1" applyProtection="1">
      <alignment horizontal="center" wrapText="1"/>
    </xf>
    <xf numFmtId="0" fontId="35" fillId="0" borderId="6" xfId="0" applyFont="1" applyBorder="1" applyAlignment="1" applyProtection="1">
      <alignment horizontal="center" wrapText="1"/>
    </xf>
    <xf numFmtId="0" fontId="35" fillId="0" borderId="17" xfId="0" applyFont="1" applyBorder="1" applyAlignment="1" applyProtection="1">
      <alignment horizontal="center" wrapText="1"/>
    </xf>
    <xf numFmtId="0" fontId="35" fillId="0" borderId="7" xfId="0" applyFont="1" applyBorder="1" applyAlignment="1" applyProtection="1">
      <alignment horizontal="center" wrapText="1"/>
    </xf>
    <xf numFmtId="0" fontId="4" fillId="0" borderId="0" xfId="0" applyFont="1" applyAlignment="1" applyProtection="1">
      <alignment horizontal="center" wrapText="1"/>
    </xf>
    <xf numFmtId="0" fontId="12" fillId="2" borderId="2" xfId="0" applyFont="1" applyFill="1" applyBorder="1" applyAlignment="1" applyProtection="1">
      <alignment horizontal="center" vertical="center"/>
      <protection locked="0"/>
    </xf>
    <xf numFmtId="0" fontId="20" fillId="0" borderId="2" xfId="0" applyFont="1" applyBorder="1" applyAlignment="1">
      <alignment horizontal="left" vertical="center" wrapText="1"/>
    </xf>
    <xf numFmtId="0" fontId="12"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pplyProtection="1">
      <alignment horizontal="left" vertical="center" wrapText="1"/>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12" fillId="0" borderId="2" xfId="0"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2" fillId="0" borderId="3" xfId="0" applyFont="1" applyFill="1" applyBorder="1" applyAlignment="1" applyProtection="1">
      <alignment vertical="center"/>
      <protection locked="0"/>
    </xf>
    <xf numFmtId="0" fontId="12" fillId="0" borderId="3" xfId="0" applyFont="1" applyFill="1" applyBorder="1" applyAlignment="1" applyProtection="1">
      <alignment horizontal="center" vertical="center"/>
      <protection locked="0"/>
    </xf>
    <xf numFmtId="0" fontId="12" fillId="2" borderId="2" xfId="0" applyFont="1" applyFill="1" applyBorder="1" applyAlignment="1">
      <alignment vertical="center" wrapText="1"/>
    </xf>
    <xf numFmtId="0" fontId="20" fillId="0" borderId="2" xfId="0" applyFont="1" applyBorder="1" applyAlignment="1">
      <alignment vertical="center" wrapText="1"/>
    </xf>
    <xf numFmtId="0" fontId="12" fillId="2" borderId="3" xfId="0" applyFont="1" applyFill="1" applyBorder="1" applyAlignment="1" applyProtection="1">
      <alignment vertical="center"/>
      <protection locked="0"/>
    </xf>
    <xf numFmtId="0" fontId="20" fillId="2"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2" fillId="0" borderId="2" xfId="0" applyFont="1" applyBorder="1" applyAlignment="1" applyProtection="1">
      <alignment horizontal="left" vertical="center" wrapText="1"/>
      <protection locked="0"/>
    </xf>
    <xf numFmtId="0" fontId="3" fillId="2"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20" fillId="0" borderId="2" xfId="0" applyFont="1" applyFill="1" applyBorder="1" applyAlignment="1">
      <alignment horizontal="center" vertical="center" wrapText="1"/>
    </xf>
    <xf numFmtId="0" fontId="3" fillId="0" borderId="2" xfId="0" applyFont="1" applyBorder="1" applyAlignment="1">
      <alignment horizontal="center"/>
    </xf>
  </cellXfs>
  <cellStyles count="8">
    <cellStyle name="Hipervínculo" xfId="6" builtinId="8"/>
    <cellStyle name="Millares" xfId="7" builtinId="3"/>
    <cellStyle name="Nor}al" xfId="2"/>
    <cellStyle name="Normal" xfId="0" builtinId="0"/>
    <cellStyle name="Normal - Style1 2" xfId="4"/>
    <cellStyle name="Normal 2" xfId="1"/>
    <cellStyle name="Normal 2 2" xfId="5"/>
    <cellStyle name="Normal 3" xfId="3"/>
  </cellStyles>
  <dxfs count="398">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ill>
        <patternFill>
          <bgColor rgb="FFFF0000"/>
        </patternFill>
      </fill>
    </dxf>
    <dxf>
      <fill>
        <patternFill>
          <bgColor theme="9" tint="0.39994506668294322"/>
        </patternFill>
      </fill>
    </dxf>
    <dxf>
      <fill>
        <patternFill>
          <bgColor rgb="FF00B050"/>
        </patternFill>
      </fill>
    </dxf>
    <dxf>
      <fill>
        <patternFill>
          <bgColor theme="9" tint="0.39994506668294322"/>
        </patternFill>
      </fill>
    </dxf>
    <dxf>
      <fill>
        <patternFill>
          <bgColor theme="7" tint="0.39994506668294322"/>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s>
  <tableStyles count="0" defaultTableStyle="TableStyleMedium2" defaultPivotStyle="PivotStyleLight16"/>
  <colors>
    <mruColors>
      <color rgb="FFFF9900"/>
      <color rgb="FF6BA42C"/>
      <color rgb="FFFFCC00"/>
      <color rgb="FFFF822D"/>
      <color rgb="FFFFCE33"/>
      <color rgb="FFD2ECB6"/>
      <color rgb="FF538022"/>
      <color rgb="FFFF5353"/>
      <color rgb="FFF0935A"/>
      <color rgb="FFC1AC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11</xdr:row>
      <xdr:rowOff>38100</xdr:rowOff>
    </xdr:from>
    <xdr:to>
      <xdr:col>11</xdr:col>
      <xdr:colOff>104775</xdr:colOff>
      <xdr:row>35</xdr:row>
      <xdr:rowOff>91732</xdr:rowOff>
    </xdr:to>
    <xdr:pic>
      <xdr:nvPicPr>
        <xdr:cNvPr id="4" name="Imagen 3">
          <a:extLst>
            <a:ext uri="{FF2B5EF4-FFF2-40B4-BE49-F238E27FC236}">
              <a16:creationId xmlns:a16="http://schemas.microsoft.com/office/drawing/2014/main" id="{83B453A4-8159-4058-94BF-1FF899AB132C}"/>
            </a:ext>
          </a:extLst>
        </xdr:cNvPr>
        <xdr:cNvPicPr>
          <a:picLocks noChangeAspect="1"/>
        </xdr:cNvPicPr>
      </xdr:nvPicPr>
      <xdr:blipFill>
        <a:blip xmlns:r="http://schemas.openxmlformats.org/officeDocument/2006/relationships" r:embed="rId1"/>
        <a:stretch>
          <a:fillRect/>
        </a:stretch>
      </xdr:blipFill>
      <xdr:spPr>
        <a:xfrm>
          <a:off x="2381250" y="2181225"/>
          <a:ext cx="5753100" cy="4644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249555</xdr:colOff>
      <xdr:row>3</xdr:row>
      <xdr:rowOff>135255</xdr:rowOff>
    </xdr:from>
    <xdr:to>
      <xdr:col>15</xdr:col>
      <xdr:colOff>97155</xdr:colOff>
      <xdr:row>28</xdr:row>
      <xdr:rowOff>173355</xdr:rowOff>
    </xdr:to>
    <xdr:pic>
      <xdr:nvPicPr>
        <xdr:cNvPr id="2" name="Imagen 1" descr="IGAC Móvil - Apps en Google Play">
          <a:extLst>
            <a:ext uri="{FF2B5EF4-FFF2-40B4-BE49-F238E27FC236}">
              <a16:creationId xmlns:a16="http://schemas.microsoft.com/office/drawing/2014/main" id="{005C7BC4-CC10-47FD-A4A2-463D56D16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3455" y="699135"/>
          <a:ext cx="5394960" cy="4846320"/>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100292</xdr:colOff>
      <xdr:row>1</xdr:row>
      <xdr:rowOff>88623</xdr:rowOff>
    </xdr:from>
    <xdr:to>
      <xdr:col>1</xdr:col>
      <xdr:colOff>762001</xdr:colOff>
      <xdr:row>4</xdr:row>
      <xdr:rowOff>149908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7527" y="88623"/>
          <a:ext cx="661709" cy="789668"/>
        </a:xfrm>
        <a:prstGeom prst="rect">
          <a:avLst/>
        </a:prstGeom>
      </xdr:spPr>
    </xdr:pic>
    <xdr:clientData/>
  </xdr:twoCellAnchor>
  <xdr:twoCellAnchor editAs="oneCell">
    <xdr:from>
      <xdr:col>7</xdr:col>
      <xdr:colOff>0</xdr:colOff>
      <xdr:row>84</xdr:row>
      <xdr:rowOff>0</xdr:rowOff>
    </xdr:from>
    <xdr:to>
      <xdr:col>7</xdr:col>
      <xdr:colOff>304800</xdr:colOff>
      <xdr:row>85</xdr:row>
      <xdr:rowOff>102940</xdr:rowOff>
    </xdr:to>
    <xdr:sp macro="" textlink="">
      <xdr:nvSpPr>
        <xdr:cNvPr id="1025" name="AutoShape 1" descr="Pdf icono gratis">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6705600" y="18392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571040</xdr:colOff>
      <xdr:row>18</xdr:row>
      <xdr:rowOff>45435</xdr:rowOff>
    </xdr:from>
    <xdr:to>
      <xdr:col>11</xdr:col>
      <xdr:colOff>447776</xdr:colOff>
      <xdr:row>29</xdr:row>
      <xdr:rowOff>66317</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4881" y="3578086"/>
          <a:ext cx="3806952" cy="2179092"/>
        </a:xfrm>
        <a:prstGeom prst="rect">
          <a:avLst/>
        </a:prstGeom>
      </xdr:spPr>
    </xdr:pic>
    <xdr:clientData/>
  </xdr:twoCellAnchor>
  <xdr:twoCellAnchor editAs="oneCell">
    <xdr:from>
      <xdr:col>1</xdr:col>
      <xdr:colOff>883812</xdr:colOff>
      <xdr:row>30</xdr:row>
      <xdr:rowOff>203486</xdr:rowOff>
    </xdr:from>
    <xdr:to>
      <xdr:col>11</xdr:col>
      <xdr:colOff>244928</xdr:colOff>
      <xdr:row>71</xdr:row>
      <xdr:rowOff>68158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51848" y="6122593"/>
          <a:ext cx="9770581" cy="7729601"/>
        </a:xfrm>
        <a:prstGeom prst="rect">
          <a:avLst/>
        </a:prstGeom>
      </xdr:spPr>
    </xdr:pic>
    <xdr:clientData/>
  </xdr:twoCellAnchor>
  <xdr:twoCellAnchor editAs="oneCell">
    <xdr:from>
      <xdr:col>2</xdr:col>
      <xdr:colOff>317519</xdr:colOff>
      <xdr:row>71</xdr:row>
      <xdr:rowOff>113551</xdr:rowOff>
    </xdr:from>
    <xdr:to>
      <xdr:col>11</xdr:col>
      <xdr:colOff>159812</xdr:colOff>
      <xdr:row>84</xdr:row>
      <xdr:rowOff>68114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270019" y="13992837"/>
          <a:ext cx="9344615" cy="2460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89417</xdr:rowOff>
    </xdr:from>
    <xdr:to>
      <xdr:col>0</xdr:col>
      <xdr:colOff>1079500</xdr:colOff>
      <xdr:row>4</xdr:row>
      <xdr:rowOff>441325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6200" y="165617"/>
          <a:ext cx="1003300" cy="12282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1</xdr:row>
      <xdr:rowOff>89416</xdr:rowOff>
    </xdr:from>
    <xdr:to>
      <xdr:col>0</xdr:col>
      <xdr:colOff>1029107</xdr:colOff>
      <xdr:row>4</xdr:row>
      <xdr:rowOff>369093</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 y="291822"/>
          <a:ext cx="952908" cy="851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1</xdr:row>
      <xdr:rowOff>89416</xdr:rowOff>
    </xdr:from>
    <xdr:to>
      <xdr:col>0</xdr:col>
      <xdr:colOff>1023697</xdr:colOff>
      <xdr:row>4</xdr:row>
      <xdr:rowOff>339026</xdr:rowOff>
    </xdr:to>
    <xdr:pic>
      <xdr:nvPicPr>
        <xdr:cNvPr id="2" name="Imagen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6199" y="283145"/>
          <a:ext cx="947498" cy="10406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69274</xdr:colOff>
      <xdr:row>1</xdr:row>
      <xdr:rowOff>37462</xdr:rowOff>
    </xdr:from>
    <xdr:to>
      <xdr:col>0</xdr:col>
      <xdr:colOff>1004456</xdr:colOff>
      <xdr:row>4</xdr:row>
      <xdr:rowOff>311727</xdr:rowOff>
    </xdr:to>
    <xdr:pic>
      <xdr:nvPicPr>
        <xdr:cNvPr id="4" name="Imagen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69274" y="106735"/>
          <a:ext cx="935182" cy="12094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6504</xdr:colOff>
      <xdr:row>1</xdr:row>
      <xdr:rowOff>77800</xdr:rowOff>
    </xdr:from>
    <xdr:to>
      <xdr:col>0</xdr:col>
      <xdr:colOff>736321</xdr:colOff>
      <xdr:row>4</xdr:row>
      <xdr:rowOff>243932</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504" y="275270"/>
          <a:ext cx="729817" cy="8398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95250</xdr:colOff>
      <xdr:row>1</xdr:row>
      <xdr:rowOff>114301</xdr:rowOff>
    </xdr:from>
    <xdr:to>
      <xdr:col>14</xdr:col>
      <xdr:colOff>333375</xdr:colOff>
      <xdr:row>14</xdr:row>
      <xdr:rowOff>151021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705850" y="304801"/>
          <a:ext cx="3286125" cy="25132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73179</xdr:colOff>
      <xdr:row>1</xdr:row>
      <xdr:rowOff>49225</xdr:rowOff>
    </xdr:from>
    <xdr:to>
      <xdr:col>0</xdr:col>
      <xdr:colOff>647700</xdr:colOff>
      <xdr:row>4</xdr:row>
      <xdr:rowOff>158208</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3179" y="249250"/>
          <a:ext cx="574521" cy="680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Grupo%20GC%20Consultores\Downloads\Riesgos%20IGAC%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DAVID\Downloads\Borrador%20Plan%20de%20Acci&#243;n%20Anual%20(PAA)%202020%20-%20IG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 val="Hoja3"/>
    </sheetNames>
    <sheetDataSet>
      <sheetData sheetId="0" refreshError="1"/>
      <sheetData sheetId="1" refreshError="1"/>
      <sheetData sheetId="2" refreshError="1">
        <row r="9">
          <cell r="Z9" t="str">
            <v>Menor a 10 SMLMV</v>
          </cell>
          <cell r="AA9" t="str">
            <v>El riesgo afecta la imagen de algún área de la organización.</v>
          </cell>
        </row>
        <row r="10">
          <cell r="Z10" t="str">
            <v>Entre 10 y 50 SMLMV</v>
          </cell>
          <cell r="AA10" t="str">
            <v>El riesgo afecta la imagen de la entidad internamente, de conocimiento general nivel interno, de junta directiva y accionistas y/o de proveedores.</v>
          </cell>
        </row>
        <row r="11">
          <cell r="Z11" t="str">
            <v>Entre 50 y 100 SMLMV</v>
          </cell>
          <cell r="AA11" t="str">
            <v>El riesgo afecta la imagen de la entidad con algunos usuarios de relevancia frente al logro de los objetivos.</v>
          </cell>
        </row>
        <row r="12">
          <cell r="Z12" t="str">
            <v>Entre 100 y 500 SMLMV</v>
          </cell>
          <cell r="AA12" t="str">
            <v>El riesgo afecta la imagen de la entidad con efecto publicitario sostenido a nivel de sector administrativo, nivel departamental o municipal.</v>
          </cell>
        </row>
        <row r="13">
          <cell r="Z13" t="str">
            <v>Mayor a 500 SMLMV</v>
          </cell>
          <cell r="AA13" t="str">
            <v>El riesgo afecta la imagen de la entidad a nivel nacional, con efecto publicitario sostenido a nivel país</v>
          </cell>
        </row>
        <row r="14">
          <cell r="Z14" t="str">
            <v>N/A</v>
          </cell>
          <cell r="AA14"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A_SERVCIUDA"/>
      <sheetName val="Listas"/>
    </sheetNames>
    <sheetDataSet>
      <sheetData sheetId="0">
        <row r="5">
          <cell r="C5" t="str">
            <v>SERVICIO_AL_CIUDADANO_Y_PARTICIPACION</v>
          </cell>
        </row>
      </sheetData>
      <sheetData sheetId="1">
        <row r="2">
          <cell r="F2" t="str">
            <v>SERVICIO_AL_CIUDADANO_Y_PARTICIPACION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Normal="100" workbookViewId="0">
      <selection activeCell="O23" sqref="O23"/>
    </sheetView>
  </sheetViews>
  <sheetFormatPr baseColWidth="10" defaultRowHeight="14.5" x14ac:dyDescent="0.35"/>
  <cols>
    <col min="1" max="1" width="6.1796875" style="207" customWidth="1"/>
    <col min="15" max="15" width="5.54296875" customWidth="1"/>
  </cols>
  <sheetData>
    <row r="1" spans="1:18" ht="15" thickBot="1" x14ac:dyDescent="0.4">
      <c r="A1"/>
    </row>
    <row r="2" spans="1:18" ht="15" thickBot="1" x14ac:dyDescent="0.4">
      <c r="A2" s="460"/>
      <c r="B2" s="448"/>
      <c r="C2" s="449"/>
      <c r="D2" s="449"/>
      <c r="E2" s="449"/>
      <c r="F2" s="449"/>
      <c r="G2" s="449"/>
      <c r="H2" s="449"/>
      <c r="I2" s="449"/>
      <c r="J2" s="449"/>
      <c r="K2" s="449"/>
      <c r="L2" s="449"/>
      <c r="M2" s="449"/>
      <c r="N2" s="449"/>
      <c r="O2" s="449"/>
      <c r="P2" s="449"/>
      <c r="Q2" s="449"/>
      <c r="R2" s="450"/>
    </row>
    <row r="3" spans="1:18" ht="15" customHeight="1" x14ac:dyDescent="0.35">
      <c r="A3" s="460"/>
      <c r="B3" s="496" t="s">
        <v>685</v>
      </c>
      <c r="C3" s="497"/>
      <c r="D3" s="497"/>
      <c r="E3" s="497"/>
      <c r="F3" s="497"/>
      <c r="G3" s="497"/>
      <c r="H3" s="497"/>
      <c r="I3" s="497"/>
      <c r="J3" s="497"/>
      <c r="K3" s="497"/>
      <c r="L3" s="497"/>
      <c r="M3" s="497"/>
      <c r="N3" s="498"/>
      <c r="O3" s="453"/>
      <c r="P3" s="453"/>
      <c r="Q3" s="453"/>
      <c r="R3" s="452"/>
    </row>
    <row r="4" spans="1:18" ht="15" customHeight="1" x14ac:dyDescent="0.35">
      <c r="A4" s="460"/>
      <c r="B4" s="499"/>
      <c r="C4" s="500"/>
      <c r="D4" s="500"/>
      <c r="E4" s="500"/>
      <c r="F4" s="500"/>
      <c r="G4" s="500"/>
      <c r="H4" s="500"/>
      <c r="I4" s="500"/>
      <c r="J4" s="500"/>
      <c r="K4" s="500"/>
      <c r="L4" s="500"/>
      <c r="M4" s="500"/>
      <c r="N4" s="501"/>
      <c r="O4" s="453"/>
      <c r="P4" s="453"/>
      <c r="Q4" s="453"/>
      <c r="R4" s="452"/>
    </row>
    <row r="5" spans="1:18" ht="15" customHeight="1" x14ac:dyDescent="0.35">
      <c r="A5" s="460"/>
      <c r="B5" s="499"/>
      <c r="C5" s="500"/>
      <c r="D5" s="500"/>
      <c r="E5" s="500"/>
      <c r="F5" s="500"/>
      <c r="G5" s="500"/>
      <c r="H5" s="500"/>
      <c r="I5" s="500"/>
      <c r="J5" s="500"/>
      <c r="K5" s="500"/>
      <c r="L5" s="500"/>
      <c r="M5" s="500"/>
      <c r="N5" s="501"/>
      <c r="O5" s="453"/>
      <c r="P5" s="453"/>
      <c r="Q5" s="453"/>
      <c r="R5" s="452"/>
    </row>
    <row r="6" spans="1:18" ht="15.75" customHeight="1" thickBot="1" x14ac:dyDescent="0.4">
      <c r="A6" s="460"/>
      <c r="B6" s="502"/>
      <c r="C6" s="503"/>
      <c r="D6" s="503"/>
      <c r="E6" s="503"/>
      <c r="F6" s="503"/>
      <c r="G6" s="503"/>
      <c r="H6" s="503"/>
      <c r="I6" s="503"/>
      <c r="J6" s="503"/>
      <c r="K6" s="503"/>
      <c r="L6" s="503"/>
      <c r="M6" s="503"/>
      <c r="N6" s="504"/>
      <c r="O6" s="453"/>
      <c r="P6" s="453"/>
      <c r="Q6" s="453"/>
      <c r="R6" s="452"/>
    </row>
    <row r="7" spans="1:18" ht="15" thickBot="1" x14ac:dyDescent="0.4">
      <c r="A7" s="460"/>
      <c r="B7" s="451"/>
      <c r="C7" s="453"/>
      <c r="D7" s="453"/>
      <c r="E7" s="453"/>
      <c r="F7" s="453"/>
      <c r="G7" s="453"/>
      <c r="H7" s="453"/>
      <c r="I7" s="453"/>
      <c r="J7" s="453"/>
      <c r="K7" s="453"/>
      <c r="L7" s="453"/>
      <c r="M7" s="453"/>
      <c r="N7" s="453"/>
      <c r="O7" s="453"/>
      <c r="P7" s="453"/>
      <c r="Q7" s="453"/>
      <c r="R7" s="452"/>
    </row>
    <row r="8" spans="1:18" x14ac:dyDescent="0.35">
      <c r="A8" s="460"/>
      <c r="B8" s="451"/>
      <c r="C8" s="505" t="s">
        <v>1035</v>
      </c>
      <c r="D8" s="506"/>
      <c r="E8" s="506"/>
      <c r="F8" s="506"/>
      <c r="G8" s="506"/>
      <c r="H8" s="506"/>
      <c r="I8" s="506"/>
      <c r="J8" s="506"/>
      <c r="K8" s="506"/>
      <c r="L8" s="506"/>
      <c r="M8" s="507"/>
      <c r="N8" s="453"/>
      <c r="O8" s="453"/>
      <c r="P8" s="453"/>
      <c r="Q8" s="453"/>
      <c r="R8" s="452"/>
    </row>
    <row r="9" spans="1:18" ht="15" customHeight="1" x14ac:dyDescent="0.35">
      <c r="A9" s="460"/>
      <c r="B9" s="451"/>
      <c r="C9" s="508"/>
      <c r="D9" s="509"/>
      <c r="E9" s="509"/>
      <c r="F9" s="509"/>
      <c r="G9" s="509"/>
      <c r="H9" s="509"/>
      <c r="I9" s="509"/>
      <c r="J9" s="509"/>
      <c r="K9" s="509"/>
      <c r="L9" s="509"/>
      <c r="M9" s="510"/>
      <c r="N9" s="453"/>
      <c r="O9" s="453"/>
      <c r="R9" s="452"/>
    </row>
    <row r="10" spans="1:18" ht="15" customHeight="1" x14ac:dyDescent="0.35">
      <c r="A10" s="460"/>
      <c r="B10" s="451"/>
      <c r="C10" s="508"/>
      <c r="D10" s="509"/>
      <c r="E10" s="509"/>
      <c r="F10" s="509"/>
      <c r="G10" s="509"/>
      <c r="H10" s="509"/>
      <c r="I10" s="509"/>
      <c r="J10" s="509"/>
      <c r="K10" s="509"/>
      <c r="L10" s="509"/>
      <c r="M10" s="510"/>
      <c r="N10" s="453"/>
      <c r="O10" s="453"/>
      <c r="R10" s="452"/>
    </row>
    <row r="11" spans="1:18" ht="15.75" customHeight="1" thickBot="1" x14ac:dyDescent="0.4">
      <c r="A11" s="460"/>
      <c r="B11" s="451"/>
      <c r="C11" s="511"/>
      <c r="D11" s="512"/>
      <c r="E11" s="512"/>
      <c r="F11" s="512"/>
      <c r="G11" s="512"/>
      <c r="H11" s="512"/>
      <c r="I11" s="512"/>
      <c r="J11" s="512"/>
      <c r="K11" s="512"/>
      <c r="L11" s="512"/>
      <c r="M11" s="513"/>
      <c r="N11" s="453"/>
      <c r="O11" s="453"/>
      <c r="R11" s="452"/>
    </row>
    <row r="12" spans="1:18" ht="15" customHeight="1" x14ac:dyDescent="0.35">
      <c r="A12" s="460"/>
      <c r="B12" s="451"/>
      <c r="C12" s="453"/>
      <c r="D12" s="453"/>
      <c r="E12" s="453"/>
      <c r="F12" s="453"/>
      <c r="G12" s="453"/>
      <c r="H12" s="453"/>
      <c r="I12" s="453"/>
      <c r="J12" s="453"/>
      <c r="K12" s="453"/>
      <c r="L12" s="453"/>
      <c r="M12" s="453"/>
      <c r="N12" s="453"/>
      <c r="O12" s="453"/>
      <c r="R12" s="452"/>
    </row>
    <row r="13" spans="1:18" ht="15.75" customHeight="1" x14ac:dyDescent="0.35">
      <c r="A13" s="460"/>
      <c r="B13" s="451"/>
      <c r="C13" s="453"/>
      <c r="D13" s="453"/>
      <c r="E13" s="453"/>
      <c r="F13" s="453"/>
      <c r="G13" s="453"/>
      <c r="H13" s="453"/>
      <c r="I13" s="453"/>
      <c r="J13" s="453"/>
      <c r="K13" s="453"/>
      <c r="L13" s="453"/>
      <c r="M13" s="453"/>
      <c r="N13" s="453"/>
      <c r="O13" s="453"/>
      <c r="R13" s="452"/>
    </row>
    <row r="14" spans="1:18" x14ac:dyDescent="0.35">
      <c r="A14" s="460"/>
      <c r="B14" s="451"/>
      <c r="C14" s="453"/>
      <c r="D14" s="453"/>
      <c r="E14" s="453"/>
      <c r="F14" s="453"/>
      <c r="G14" s="453"/>
      <c r="H14" s="453"/>
      <c r="I14" s="453"/>
      <c r="J14" s="453"/>
      <c r="K14" s="453"/>
      <c r="L14" s="453"/>
      <c r="M14" s="453"/>
      <c r="N14" s="453"/>
      <c r="O14" s="453"/>
      <c r="P14" s="453"/>
      <c r="Q14" s="453"/>
      <c r="R14" s="452"/>
    </row>
    <row r="15" spans="1:18" x14ac:dyDescent="0.35">
      <c r="A15" s="460"/>
      <c r="B15" s="451"/>
      <c r="C15" s="453"/>
      <c r="D15" s="453"/>
      <c r="E15" s="453"/>
      <c r="F15" s="453"/>
      <c r="G15" s="453"/>
      <c r="H15" s="453"/>
      <c r="I15" s="453"/>
      <c r="J15" s="453"/>
      <c r="K15" s="453"/>
      <c r="L15" s="453"/>
      <c r="M15" s="453"/>
      <c r="N15" s="453"/>
      <c r="O15" s="453"/>
      <c r="P15" s="453"/>
      <c r="Q15" s="453"/>
      <c r="R15" s="452"/>
    </row>
    <row r="16" spans="1:18" x14ac:dyDescent="0.35">
      <c r="A16" s="460"/>
      <c r="B16" s="451"/>
      <c r="C16" s="453"/>
      <c r="D16" s="453"/>
      <c r="E16" s="453"/>
      <c r="F16" s="453"/>
      <c r="G16" s="453"/>
      <c r="H16" s="453"/>
      <c r="I16" s="453"/>
      <c r="J16" s="453"/>
      <c r="K16" s="453"/>
      <c r="L16" s="453"/>
      <c r="M16" s="453"/>
      <c r="N16" s="453"/>
      <c r="O16" s="453"/>
      <c r="P16" s="453"/>
      <c r="Q16" s="453"/>
      <c r="R16" s="452"/>
    </row>
    <row r="17" spans="1:18" x14ac:dyDescent="0.35">
      <c r="A17" s="460"/>
      <c r="B17" s="451"/>
      <c r="C17" s="453"/>
      <c r="D17" s="453"/>
      <c r="E17" s="453"/>
      <c r="F17" s="453"/>
      <c r="G17" s="453"/>
      <c r="H17" s="453"/>
      <c r="I17" s="453"/>
      <c r="J17" s="453"/>
      <c r="K17" s="453"/>
      <c r="L17" s="453"/>
      <c r="M17" s="453"/>
      <c r="N17" s="453"/>
      <c r="O17" s="453"/>
      <c r="R17" s="452"/>
    </row>
    <row r="18" spans="1:18" x14ac:dyDescent="0.35">
      <c r="A18" s="460"/>
      <c r="B18" s="451"/>
      <c r="C18" s="453"/>
      <c r="D18" s="453"/>
      <c r="E18" s="453"/>
      <c r="F18" s="453"/>
      <c r="G18" s="453"/>
      <c r="H18" s="453"/>
      <c r="I18" s="453"/>
      <c r="J18" s="453"/>
      <c r="K18" s="453"/>
      <c r="L18" s="453"/>
      <c r="M18" s="453"/>
      <c r="N18" s="453"/>
      <c r="O18" s="453"/>
      <c r="R18" s="452"/>
    </row>
    <row r="19" spans="1:18" x14ac:dyDescent="0.35">
      <c r="A19" s="460"/>
      <c r="B19" s="451"/>
      <c r="C19" s="453"/>
      <c r="D19" s="453"/>
      <c r="E19" s="453"/>
      <c r="F19" s="453"/>
      <c r="G19" s="453"/>
      <c r="H19" s="453"/>
      <c r="I19" s="453"/>
      <c r="J19" s="453"/>
      <c r="K19" s="453"/>
      <c r="L19" s="453"/>
      <c r="M19" s="453"/>
      <c r="N19" s="453"/>
      <c r="O19" s="453"/>
      <c r="R19" s="452"/>
    </row>
    <row r="20" spans="1:18" x14ac:dyDescent="0.35">
      <c r="A20" s="460"/>
      <c r="B20" s="451"/>
      <c r="C20" s="453"/>
      <c r="D20" s="453"/>
      <c r="E20" s="453"/>
      <c r="F20" s="453"/>
      <c r="G20" s="453"/>
      <c r="H20" s="453"/>
      <c r="I20" s="453"/>
      <c r="J20" s="453"/>
      <c r="K20" s="453"/>
      <c r="L20" s="453"/>
      <c r="M20" s="453"/>
      <c r="N20" s="453"/>
      <c r="O20" s="453"/>
      <c r="R20" s="452"/>
    </row>
    <row r="21" spans="1:18" x14ac:dyDescent="0.35">
      <c r="A21" s="460"/>
      <c r="B21" s="451"/>
      <c r="C21" s="453"/>
      <c r="D21" s="453"/>
      <c r="E21" s="453"/>
      <c r="F21" s="453"/>
      <c r="G21" s="453"/>
      <c r="H21" s="453"/>
      <c r="I21" s="453"/>
      <c r="J21" s="453"/>
      <c r="K21" s="453"/>
      <c r="L21" s="453"/>
      <c r="M21" s="453"/>
      <c r="N21" s="453"/>
      <c r="O21" s="453"/>
      <c r="P21" s="453"/>
      <c r="Q21" s="453"/>
      <c r="R21" s="452"/>
    </row>
    <row r="22" spans="1:18" x14ac:dyDescent="0.35">
      <c r="A22" s="460"/>
      <c r="B22" s="451"/>
      <c r="C22" s="453"/>
      <c r="D22" s="453"/>
      <c r="E22" s="453"/>
      <c r="F22" s="453"/>
      <c r="G22" s="453"/>
      <c r="H22" s="453"/>
      <c r="I22" s="453"/>
      <c r="J22" s="453"/>
      <c r="K22" s="453"/>
      <c r="L22" s="453"/>
      <c r="M22" s="453"/>
      <c r="N22" s="453"/>
      <c r="O22" s="453"/>
      <c r="P22" s="453"/>
      <c r="Q22" s="453"/>
      <c r="R22" s="452"/>
    </row>
    <row r="23" spans="1:18" x14ac:dyDescent="0.35">
      <c r="A23" s="460"/>
      <c r="B23" s="451"/>
      <c r="C23" s="453"/>
      <c r="D23" s="453"/>
      <c r="E23" s="453"/>
      <c r="F23" s="453"/>
      <c r="G23" s="453"/>
      <c r="H23" s="453"/>
      <c r="I23" s="453"/>
      <c r="J23" s="453"/>
      <c r="K23" s="453"/>
      <c r="L23" s="453"/>
      <c r="M23" s="453"/>
      <c r="N23" s="453"/>
      <c r="O23" s="453"/>
      <c r="P23" s="453"/>
      <c r="Q23" s="453"/>
      <c r="R23" s="452"/>
    </row>
    <row r="24" spans="1:18" x14ac:dyDescent="0.35">
      <c r="A24" s="460"/>
      <c r="B24" s="451"/>
      <c r="C24" s="453"/>
      <c r="D24" s="453"/>
      <c r="E24" s="453"/>
      <c r="F24" s="453"/>
      <c r="G24" s="453"/>
      <c r="H24" s="453"/>
      <c r="I24" s="453"/>
      <c r="J24" s="453"/>
      <c r="K24" s="453"/>
      <c r="L24" s="453"/>
      <c r="M24" s="453"/>
      <c r="N24" s="453"/>
      <c r="O24" s="453"/>
      <c r="P24" s="453"/>
      <c r="Q24" s="453"/>
      <c r="R24" s="452"/>
    </row>
    <row r="25" spans="1:18" x14ac:dyDescent="0.35">
      <c r="A25" s="460"/>
      <c r="B25" s="451"/>
      <c r="C25" s="453"/>
      <c r="D25" s="453"/>
      <c r="E25" s="453"/>
      <c r="F25" s="453"/>
      <c r="G25" s="453"/>
      <c r="H25" s="453"/>
      <c r="I25" s="453"/>
      <c r="J25" s="453"/>
      <c r="K25" s="453"/>
      <c r="L25" s="453"/>
      <c r="M25" s="453"/>
      <c r="N25" s="453"/>
      <c r="O25" s="453"/>
      <c r="P25" s="453"/>
      <c r="Q25" s="453"/>
      <c r="R25" s="452"/>
    </row>
    <row r="26" spans="1:18" x14ac:dyDescent="0.35">
      <c r="A26" s="460"/>
      <c r="B26" s="451"/>
      <c r="C26" s="453"/>
      <c r="D26" s="453"/>
      <c r="E26" s="453"/>
      <c r="F26" s="453"/>
      <c r="G26" s="453"/>
      <c r="H26" s="453"/>
      <c r="I26" s="453"/>
      <c r="J26" s="453"/>
      <c r="K26" s="453"/>
      <c r="L26" s="453"/>
      <c r="M26" s="453"/>
      <c r="N26" s="453"/>
      <c r="O26" s="453"/>
      <c r="P26" s="453"/>
      <c r="Q26" s="453"/>
      <c r="R26" s="452"/>
    </row>
    <row r="27" spans="1:18" x14ac:dyDescent="0.35">
      <c r="A27" s="460"/>
      <c r="B27" s="451"/>
      <c r="C27" s="453"/>
      <c r="D27" s="453"/>
      <c r="E27" s="453"/>
      <c r="F27" s="453"/>
      <c r="G27" s="453"/>
      <c r="H27" s="453"/>
      <c r="I27" s="453"/>
      <c r="J27" s="453"/>
      <c r="K27" s="453"/>
      <c r="L27" s="453"/>
      <c r="M27" s="453"/>
      <c r="N27" s="453"/>
      <c r="O27" s="453"/>
      <c r="P27" s="453"/>
      <c r="Q27" s="453"/>
      <c r="R27" s="452"/>
    </row>
    <row r="28" spans="1:18" x14ac:dyDescent="0.35">
      <c r="A28" s="460"/>
      <c r="B28" s="451"/>
      <c r="C28" s="453"/>
      <c r="D28" s="453"/>
      <c r="E28" s="453"/>
      <c r="F28" s="453"/>
      <c r="G28" s="453"/>
      <c r="H28" s="453"/>
      <c r="I28" s="453"/>
      <c r="J28" s="453"/>
      <c r="K28" s="453"/>
      <c r="L28" s="453"/>
      <c r="M28" s="453"/>
      <c r="N28" s="453"/>
      <c r="O28" s="453"/>
      <c r="P28" s="453"/>
      <c r="Q28" s="453"/>
      <c r="R28" s="452"/>
    </row>
    <row r="29" spans="1:18" x14ac:dyDescent="0.35">
      <c r="A29" s="460"/>
      <c r="B29" s="451"/>
      <c r="C29" s="453"/>
      <c r="D29" s="453"/>
      <c r="E29" s="453"/>
      <c r="F29" s="453"/>
      <c r="G29" s="453"/>
      <c r="H29" s="453"/>
      <c r="I29" s="453"/>
      <c r="J29" s="453"/>
      <c r="K29" s="453"/>
      <c r="L29" s="453"/>
      <c r="M29" s="453"/>
      <c r="N29" s="453"/>
      <c r="O29" s="453"/>
      <c r="P29" s="453"/>
      <c r="Q29" s="453"/>
      <c r="R29" s="452"/>
    </row>
    <row r="30" spans="1:18" x14ac:dyDescent="0.35">
      <c r="A30" s="460"/>
      <c r="B30" s="451"/>
      <c r="C30" s="453"/>
      <c r="D30" s="453"/>
      <c r="E30" s="453"/>
      <c r="F30" s="453"/>
      <c r="G30" s="453"/>
      <c r="H30" s="453"/>
      <c r="I30" s="453"/>
      <c r="J30" s="453"/>
      <c r="K30" s="453"/>
      <c r="L30" s="453"/>
      <c r="M30" s="453"/>
      <c r="N30" s="453"/>
      <c r="O30" s="453"/>
      <c r="P30" s="453"/>
      <c r="Q30" s="453"/>
      <c r="R30" s="452"/>
    </row>
    <row r="31" spans="1:18" x14ac:dyDescent="0.35">
      <c r="A31" s="460"/>
      <c r="B31" s="451"/>
      <c r="C31" s="453"/>
      <c r="D31" s="453"/>
      <c r="E31" s="453"/>
      <c r="F31" s="453"/>
      <c r="G31" s="453"/>
      <c r="H31" s="453"/>
      <c r="I31" s="453"/>
      <c r="J31" s="453"/>
      <c r="K31" s="453"/>
      <c r="L31" s="453"/>
      <c r="M31" s="453"/>
      <c r="N31" s="453"/>
      <c r="O31" s="453"/>
      <c r="P31" s="453"/>
      <c r="Q31" s="453"/>
      <c r="R31" s="452"/>
    </row>
    <row r="32" spans="1:18" ht="15" thickBot="1" x14ac:dyDescent="0.4">
      <c r="A32" s="460"/>
      <c r="B32" s="451"/>
      <c r="C32" s="453"/>
      <c r="D32" s="453"/>
      <c r="E32" s="453"/>
      <c r="F32" s="453"/>
      <c r="G32" s="453"/>
      <c r="H32" s="453"/>
      <c r="I32" s="453"/>
      <c r="J32" s="453"/>
      <c r="K32" s="453"/>
      <c r="L32" s="453"/>
      <c r="M32" s="453"/>
      <c r="N32" s="453"/>
      <c r="O32" s="453"/>
      <c r="P32" s="453"/>
      <c r="Q32" s="453"/>
      <c r="R32" s="452"/>
    </row>
    <row r="33" spans="1:18" x14ac:dyDescent="0.35">
      <c r="A33" s="460"/>
      <c r="B33" s="451"/>
      <c r="C33" s="453"/>
      <c r="D33" s="453"/>
      <c r="E33" s="453"/>
      <c r="F33" s="453"/>
      <c r="G33" s="453"/>
      <c r="H33" s="453"/>
      <c r="I33" s="453"/>
      <c r="J33" s="453"/>
      <c r="K33" s="453"/>
      <c r="L33" s="453"/>
      <c r="M33" s="453"/>
      <c r="N33" s="453"/>
      <c r="O33" s="453"/>
      <c r="P33" s="453"/>
      <c r="Q33" s="490" t="s">
        <v>1033</v>
      </c>
      <c r="R33" s="491"/>
    </row>
    <row r="34" spans="1:18" ht="15" customHeight="1" x14ac:dyDescent="0.35">
      <c r="A34" s="460"/>
      <c r="B34" s="451"/>
      <c r="C34" s="453"/>
      <c r="D34" s="453"/>
      <c r="E34" s="453"/>
      <c r="F34" s="453"/>
      <c r="G34" s="453"/>
      <c r="H34" s="453"/>
      <c r="I34" s="453"/>
      <c r="J34" s="453"/>
      <c r="K34" s="453"/>
      <c r="L34" s="453"/>
      <c r="M34" s="453"/>
      <c r="N34" s="453"/>
      <c r="O34" s="453"/>
      <c r="P34" s="453"/>
      <c r="Q34" s="492"/>
      <c r="R34" s="493"/>
    </row>
    <row r="35" spans="1:18" ht="15" customHeight="1" x14ac:dyDescent="0.35">
      <c r="A35" s="460"/>
      <c r="B35" s="451"/>
      <c r="C35" s="453"/>
      <c r="D35" s="453"/>
      <c r="E35" s="453"/>
      <c r="F35" s="453"/>
      <c r="G35" s="453"/>
      <c r="H35" s="453"/>
      <c r="I35" s="453"/>
      <c r="J35" s="453"/>
      <c r="K35" s="453"/>
      <c r="L35" s="453"/>
      <c r="M35" s="453"/>
      <c r="N35" s="453"/>
      <c r="O35" s="453"/>
      <c r="P35" s="453"/>
      <c r="Q35" s="492"/>
      <c r="R35" s="493"/>
    </row>
    <row r="36" spans="1:18" ht="15.75" customHeight="1" thickBot="1" x14ac:dyDescent="0.4">
      <c r="A36" s="460"/>
      <c r="B36" s="455"/>
      <c r="C36" s="456"/>
      <c r="D36" s="456"/>
      <c r="E36" s="456"/>
      <c r="F36" s="456"/>
      <c r="G36" s="456"/>
      <c r="H36" s="456"/>
      <c r="I36" s="456"/>
      <c r="J36" s="456"/>
      <c r="K36" s="456"/>
      <c r="L36" s="456"/>
      <c r="M36" s="456"/>
      <c r="N36" s="456"/>
      <c r="O36" s="456"/>
      <c r="P36" s="456"/>
      <c r="Q36" s="494"/>
      <c r="R36" s="495"/>
    </row>
  </sheetData>
  <mergeCells count="3">
    <mergeCell ref="Q33:R36"/>
    <mergeCell ref="B3:N6"/>
    <mergeCell ref="C8:M11"/>
  </mergeCells>
  <hyperlinks>
    <hyperlink ref="Q33:R36" location="OPCIONES!A1" display=" OPCION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topLeftCell="A13" workbookViewId="0">
      <selection activeCell="C9" sqref="C9:G10"/>
    </sheetView>
  </sheetViews>
  <sheetFormatPr baseColWidth="10" defaultRowHeight="14.5" x14ac:dyDescent="0.35"/>
  <cols>
    <col min="1" max="1" width="6.1796875" style="207" customWidth="1"/>
    <col min="4" max="4" width="17.54296875" customWidth="1"/>
    <col min="5" max="5" width="16.453125" customWidth="1"/>
    <col min="6" max="6" width="23.1796875" customWidth="1"/>
    <col min="7" max="7" width="23.54296875" customWidth="1"/>
  </cols>
  <sheetData>
    <row r="1" spans="2:16" ht="15" thickBot="1" x14ac:dyDescent="0.4"/>
    <row r="2" spans="2:16" x14ac:dyDescent="0.35">
      <c r="B2" s="520" t="s">
        <v>1024</v>
      </c>
      <c r="C2" s="521"/>
      <c r="D2" s="449"/>
      <c r="E2" s="449"/>
      <c r="F2" s="449"/>
      <c r="G2" s="449"/>
      <c r="H2" s="449"/>
      <c r="I2" s="449"/>
      <c r="J2" s="449"/>
      <c r="K2" s="449"/>
      <c r="L2" s="449"/>
      <c r="M2" s="449"/>
      <c r="N2" s="449"/>
      <c r="O2" s="449"/>
      <c r="P2" s="450"/>
    </row>
    <row r="3" spans="2:16" ht="15" thickBot="1" x14ac:dyDescent="0.4">
      <c r="B3" s="522"/>
      <c r="C3" s="523"/>
      <c r="D3" s="453"/>
      <c r="E3" s="453"/>
      <c r="F3" s="453"/>
      <c r="G3" s="453"/>
      <c r="H3" s="453"/>
      <c r="I3" s="453"/>
      <c r="J3" s="453"/>
      <c r="K3" s="453"/>
      <c r="L3" s="453"/>
      <c r="M3" s="453"/>
      <c r="N3" s="453"/>
      <c r="O3" s="453"/>
      <c r="P3" s="452"/>
    </row>
    <row r="4" spans="2:16" ht="15" thickBot="1" x14ac:dyDescent="0.4">
      <c r="B4" s="451"/>
      <c r="C4" s="453"/>
      <c r="D4" s="453"/>
      <c r="E4" s="453"/>
      <c r="F4" s="453"/>
      <c r="G4" s="453"/>
      <c r="H4" s="453"/>
      <c r="I4" s="453"/>
      <c r="J4" s="453"/>
      <c r="K4" s="453"/>
      <c r="L4" s="453"/>
      <c r="M4" s="453"/>
      <c r="N4" s="453"/>
      <c r="O4" s="453"/>
      <c r="P4" s="452"/>
    </row>
    <row r="5" spans="2:16" ht="15" thickBot="1" x14ac:dyDescent="0.4">
      <c r="B5" s="448"/>
      <c r="C5" s="449"/>
      <c r="D5" s="449"/>
      <c r="E5" s="449"/>
      <c r="F5" s="449"/>
      <c r="G5" s="449"/>
      <c r="H5" s="450"/>
      <c r="I5" s="453"/>
      <c r="J5" s="453"/>
      <c r="K5" s="453"/>
      <c r="L5" s="453"/>
      <c r="M5" s="453"/>
      <c r="N5" s="453"/>
      <c r="O5" s="453"/>
      <c r="P5" s="452"/>
    </row>
    <row r="6" spans="2:16" x14ac:dyDescent="0.35">
      <c r="B6" s="451"/>
      <c r="C6" s="514" t="s">
        <v>1025</v>
      </c>
      <c r="D6" s="515"/>
      <c r="E6" s="515"/>
      <c r="F6" s="515"/>
      <c r="G6" s="516"/>
      <c r="H6" s="452"/>
      <c r="I6" s="453"/>
      <c r="J6" s="453"/>
      <c r="K6" s="453"/>
      <c r="L6" s="453"/>
      <c r="M6" s="453"/>
      <c r="N6" s="453"/>
      <c r="O6" s="453"/>
      <c r="P6" s="452"/>
    </row>
    <row r="7" spans="2:16" ht="15" thickBot="1" x14ac:dyDescent="0.4">
      <c r="B7" s="451"/>
      <c r="C7" s="517"/>
      <c r="D7" s="518"/>
      <c r="E7" s="518"/>
      <c r="F7" s="518"/>
      <c r="G7" s="519"/>
      <c r="H7" s="452"/>
      <c r="I7" s="453"/>
      <c r="J7" s="453"/>
      <c r="K7" s="453"/>
      <c r="L7" s="453"/>
      <c r="M7" s="453"/>
      <c r="N7" s="453"/>
      <c r="O7" s="453"/>
      <c r="P7" s="452"/>
    </row>
    <row r="8" spans="2:16" ht="15" thickBot="1" x14ac:dyDescent="0.4">
      <c r="B8" s="451"/>
      <c r="C8" s="453"/>
      <c r="D8" s="453"/>
      <c r="E8" s="453"/>
      <c r="F8" s="453"/>
      <c r="G8" s="453"/>
      <c r="H8" s="452"/>
      <c r="I8" s="453"/>
      <c r="J8" s="453"/>
      <c r="K8" s="453"/>
      <c r="L8" s="453"/>
      <c r="M8" s="453"/>
      <c r="N8" s="453"/>
      <c r="O8" s="453"/>
      <c r="P8" s="452"/>
    </row>
    <row r="9" spans="2:16" ht="15" customHeight="1" x14ac:dyDescent="0.35">
      <c r="B9" s="451"/>
      <c r="C9" s="514" t="s">
        <v>1026</v>
      </c>
      <c r="D9" s="515"/>
      <c r="E9" s="515"/>
      <c r="F9" s="515"/>
      <c r="G9" s="516"/>
      <c r="H9" s="452"/>
      <c r="I9" s="453"/>
      <c r="J9" s="453"/>
      <c r="K9" s="453"/>
      <c r="L9" s="453"/>
      <c r="M9" s="453"/>
      <c r="N9" s="453"/>
      <c r="O9" s="453"/>
      <c r="P9" s="452"/>
    </row>
    <row r="10" spans="2:16" ht="15.75" customHeight="1" thickBot="1" x14ac:dyDescent="0.4">
      <c r="B10" s="451"/>
      <c r="C10" s="517"/>
      <c r="D10" s="518"/>
      <c r="E10" s="518"/>
      <c r="F10" s="518"/>
      <c r="G10" s="519"/>
      <c r="H10" s="452"/>
      <c r="I10" s="453"/>
      <c r="J10" s="453"/>
      <c r="K10" s="453"/>
      <c r="L10" s="453"/>
      <c r="M10" s="453"/>
      <c r="N10" s="453"/>
      <c r="O10" s="453"/>
      <c r="P10" s="452"/>
    </row>
    <row r="11" spans="2:16" ht="15" thickBot="1" x14ac:dyDescent="0.4">
      <c r="B11" s="451"/>
      <c r="C11" s="453"/>
      <c r="D11" s="453"/>
      <c r="E11" s="453"/>
      <c r="F11" s="453"/>
      <c r="G11" s="453"/>
      <c r="H11" s="452"/>
      <c r="I11" s="453"/>
      <c r="J11" s="453"/>
      <c r="K11" s="453"/>
      <c r="L11" s="453"/>
      <c r="M11" s="453"/>
      <c r="N11" s="453"/>
      <c r="O11" s="453"/>
      <c r="P11" s="452"/>
    </row>
    <row r="12" spans="2:16" ht="15" customHeight="1" x14ac:dyDescent="0.35">
      <c r="B12" s="451"/>
      <c r="C12" s="514" t="s">
        <v>1027</v>
      </c>
      <c r="D12" s="515"/>
      <c r="E12" s="515"/>
      <c r="F12" s="515"/>
      <c r="G12" s="516"/>
      <c r="H12" s="452"/>
      <c r="I12" s="453"/>
      <c r="J12" s="453"/>
      <c r="K12" s="453"/>
      <c r="L12" s="453"/>
      <c r="M12" s="453"/>
      <c r="N12" s="453"/>
      <c r="O12" s="453"/>
      <c r="P12" s="452"/>
    </row>
    <row r="13" spans="2:16" ht="15.75" customHeight="1" thickBot="1" x14ac:dyDescent="0.4">
      <c r="B13" s="451"/>
      <c r="C13" s="517"/>
      <c r="D13" s="518"/>
      <c r="E13" s="518"/>
      <c r="F13" s="518"/>
      <c r="G13" s="519"/>
      <c r="H13" s="452"/>
      <c r="I13" s="458"/>
      <c r="J13" s="458"/>
      <c r="K13" s="458"/>
      <c r="L13" s="458"/>
      <c r="M13" s="458"/>
      <c r="N13" s="453"/>
      <c r="O13" s="453"/>
      <c r="P13" s="452"/>
    </row>
    <row r="14" spans="2:16" ht="15" thickBot="1" x14ac:dyDescent="0.4">
      <c r="B14" s="451"/>
      <c r="C14" s="453"/>
      <c r="D14" s="453"/>
      <c r="E14" s="453"/>
      <c r="F14" s="453"/>
      <c r="G14" s="453"/>
      <c r="H14" s="452"/>
      <c r="I14" s="458"/>
      <c r="J14" s="458"/>
      <c r="K14" s="458"/>
      <c r="L14" s="458"/>
      <c r="M14" s="458"/>
      <c r="N14" s="453"/>
      <c r="O14" s="453"/>
      <c r="P14" s="452"/>
    </row>
    <row r="15" spans="2:16" ht="15" customHeight="1" x14ac:dyDescent="0.35">
      <c r="B15" s="451"/>
      <c r="C15" s="514" t="s">
        <v>1028</v>
      </c>
      <c r="D15" s="515"/>
      <c r="E15" s="515"/>
      <c r="F15" s="515"/>
      <c r="G15" s="516"/>
      <c r="H15" s="452"/>
      <c r="I15" s="453"/>
      <c r="J15" s="453"/>
      <c r="K15" s="453"/>
      <c r="L15" s="453"/>
      <c r="M15" s="453"/>
      <c r="N15" s="453"/>
      <c r="O15" s="453"/>
      <c r="P15" s="452"/>
    </row>
    <row r="16" spans="2:16" ht="15.75" customHeight="1" thickBot="1" x14ac:dyDescent="0.4">
      <c r="B16" s="451"/>
      <c r="C16" s="517"/>
      <c r="D16" s="518"/>
      <c r="E16" s="518"/>
      <c r="F16" s="518"/>
      <c r="G16" s="519"/>
      <c r="H16" s="452"/>
      <c r="I16" s="453"/>
      <c r="J16" s="453"/>
      <c r="K16" s="453"/>
      <c r="L16" s="453"/>
      <c r="M16" s="453"/>
      <c r="N16" s="453"/>
      <c r="O16" s="453"/>
      <c r="P16" s="452"/>
    </row>
    <row r="17" spans="2:16" s="207" customFormat="1" ht="15" thickBot="1" x14ac:dyDescent="0.4">
      <c r="B17" s="451"/>
      <c r="C17" s="454"/>
      <c r="D17" s="454"/>
      <c r="E17" s="454"/>
      <c r="F17" s="454"/>
      <c r="G17" s="454"/>
      <c r="H17" s="452"/>
      <c r="I17" s="453"/>
      <c r="J17"/>
      <c r="K17" s="453"/>
      <c r="L17" s="453"/>
      <c r="M17" s="453"/>
      <c r="N17" s="453"/>
      <c r="O17" s="453"/>
      <c r="P17" s="452"/>
    </row>
    <row r="18" spans="2:16" s="207" customFormat="1" ht="15" customHeight="1" x14ac:dyDescent="0.35">
      <c r="B18" s="451"/>
      <c r="C18" s="514" t="s">
        <v>1031</v>
      </c>
      <c r="D18" s="515"/>
      <c r="E18" s="515"/>
      <c r="F18" s="515"/>
      <c r="G18" s="516"/>
      <c r="H18" s="452"/>
      <c r="I18" s="453"/>
      <c r="J18" s="453"/>
      <c r="K18" s="453"/>
      <c r="L18" s="453"/>
      <c r="M18" s="453"/>
      <c r="N18" s="453"/>
      <c r="O18" s="453"/>
      <c r="P18" s="452"/>
    </row>
    <row r="19" spans="2:16" s="207" customFormat="1" ht="15.75" customHeight="1" thickBot="1" x14ac:dyDescent="0.4">
      <c r="B19" s="451"/>
      <c r="C19" s="517"/>
      <c r="D19" s="518"/>
      <c r="E19" s="518"/>
      <c r="F19" s="518"/>
      <c r="G19" s="519"/>
      <c r="H19" s="452"/>
      <c r="I19" s="453"/>
      <c r="J19" s="453"/>
      <c r="K19" s="453"/>
      <c r="L19" s="453"/>
      <c r="M19" s="453"/>
      <c r="N19" s="453"/>
      <c r="O19" s="453"/>
      <c r="P19" s="452"/>
    </row>
    <row r="20" spans="2:16" ht="15" thickBot="1" x14ac:dyDescent="0.4">
      <c r="B20" s="451"/>
      <c r="C20" s="453"/>
      <c r="D20" s="453"/>
      <c r="E20" s="453"/>
      <c r="F20" s="453"/>
      <c r="G20" s="453"/>
      <c r="H20" s="452"/>
      <c r="I20" s="453"/>
      <c r="J20" s="453"/>
      <c r="K20" s="453"/>
      <c r="L20" s="453"/>
      <c r="M20" s="453"/>
      <c r="N20" s="453"/>
      <c r="O20" s="453"/>
      <c r="P20" s="452"/>
    </row>
    <row r="21" spans="2:16" ht="15" customHeight="1" x14ac:dyDescent="0.35">
      <c r="B21" s="451"/>
      <c r="C21" s="514" t="s">
        <v>1029</v>
      </c>
      <c r="D21" s="515"/>
      <c r="E21" s="515"/>
      <c r="F21" s="515"/>
      <c r="G21" s="516"/>
      <c r="H21" s="452"/>
      <c r="I21" s="453"/>
      <c r="J21" s="453"/>
      <c r="K21" s="453"/>
      <c r="L21" s="453"/>
      <c r="M21" s="453"/>
      <c r="N21" s="453"/>
      <c r="O21" s="453"/>
      <c r="P21" s="452"/>
    </row>
    <row r="22" spans="2:16" ht="15.75" customHeight="1" thickBot="1" x14ac:dyDescent="0.4">
      <c r="B22" s="451"/>
      <c r="C22" s="517"/>
      <c r="D22" s="518"/>
      <c r="E22" s="518"/>
      <c r="F22" s="518"/>
      <c r="G22" s="519"/>
      <c r="H22" s="452"/>
      <c r="I22" s="453"/>
      <c r="J22" s="453"/>
      <c r="K22" s="453"/>
      <c r="L22" s="453"/>
      <c r="M22" s="453"/>
      <c r="N22" s="453"/>
      <c r="O22" s="453"/>
      <c r="P22" s="452"/>
    </row>
    <row r="23" spans="2:16" ht="15" thickBot="1" x14ac:dyDescent="0.4">
      <c r="B23" s="451"/>
      <c r="C23" s="453"/>
      <c r="D23" s="453"/>
      <c r="E23" s="453"/>
      <c r="F23" s="453"/>
      <c r="G23" s="453"/>
      <c r="H23" s="452"/>
      <c r="I23" s="453"/>
      <c r="J23" s="453"/>
      <c r="K23" s="453"/>
      <c r="L23" s="453"/>
      <c r="M23" s="453"/>
      <c r="N23" s="453"/>
      <c r="O23" s="453"/>
      <c r="P23" s="452"/>
    </row>
    <row r="24" spans="2:16" ht="15" customHeight="1" x14ac:dyDescent="0.35">
      <c r="B24" s="451"/>
      <c r="C24" s="514" t="s">
        <v>1030</v>
      </c>
      <c r="D24" s="515"/>
      <c r="E24" s="515"/>
      <c r="F24" s="515"/>
      <c r="G24" s="516"/>
      <c r="H24" s="452"/>
      <c r="I24" s="453"/>
      <c r="J24" s="453"/>
      <c r="K24" s="453"/>
      <c r="L24" s="453"/>
      <c r="M24" s="453"/>
      <c r="N24" s="453"/>
      <c r="O24" s="453"/>
      <c r="P24" s="452"/>
    </row>
    <row r="25" spans="2:16" ht="15.75" customHeight="1" thickBot="1" x14ac:dyDescent="0.4">
      <c r="B25" s="451"/>
      <c r="C25" s="517"/>
      <c r="D25" s="518"/>
      <c r="E25" s="518"/>
      <c r="F25" s="518"/>
      <c r="G25" s="519"/>
      <c r="H25" s="452"/>
      <c r="I25" s="453"/>
      <c r="J25" s="453"/>
      <c r="K25" s="453"/>
      <c r="L25" s="453"/>
      <c r="M25" s="453"/>
      <c r="N25" s="453"/>
      <c r="O25" s="453"/>
      <c r="P25" s="452"/>
    </row>
    <row r="26" spans="2:16" ht="15" thickBot="1" x14ac:dyDescent="0.4">
      <c r="B26" s="451"/>
      <c r="C26" s="453"/>
      <c r="D26" s="453"/>
      <c r="E26" s="453"/>
      <c r="F26" s="453"/>
      <c r="G26" s="453"/>
      <c r="H26" s="452"/>
      <c r="I26" s="453"/>
      <c r="J26" s="453"/>
      <c r="K26" s="453"/>
      <c r="L26" s="453"/>
      <c r="M26" s="453"/>
      <c r="N26" s="453"/>
      <c r="O26" s="453"/>
      <c r="P26" s="452"/>
    </row>
    <row r="27" spans="2:16" ht="15" customHeight="1" x14ac:dyDescent="0.35">
      <c r="B27" s="451"/>
      <c r="C27" s="514" t="s">
        <v>1032</v>
      </c>
      <c r="D27" s="515"/>
      <c r="E27" s="515"/>
      <c r="F27" s="515"/>
      <c r="G27" s="516"/>
      <c r="H27" s="452"/>
      <c r="I27" s="453"/>
      <c r="J27" s="453"/>
      <c r="K27" s="453"/>
      <c r="L27" s="453"/>
      <c r="M27" s="453"/>
      <c r="N27" s="453"/>
      <c r="O27" s="453"/>
      <c r="P27" s="452"/>
    </row>
    <row r="28" spans="2:16" ht="15.75" customHeight="1" thickBot="1" x14ac:dyDescent="0.4">
      <c r="B28" s="451"/>
      <c r="C28" s="517"/>
      <c r="D28" s="518"/>
      <c r="E28" s="518"/>
      <c r="F28" s="518"/>
      <c r="G28" s="519"/>
      <c r="H28" s="452"/>
      <c r="I28" s="453"/>
      <c r="J28" s="453"/>
      <c r="K28" s="453"/>
      <c r="L28" s="453"/>
      <c r="M28" s="453"/>
      <c r="N28" s="453"/>
      <c r="O28" s="453"/>
      <c r="P28" s="452"/>
    </row>
    <row r="29" spans="2:16" ht="15" thickBot="1" x14ac:dyDescent="0.4">
      <c r="B29" s="455"/>
      <c r="C29" s="456"/>
      <c r="D29" s="456"/>
      <c r="E29" s="456"/>
      <c r="F29" s="456"/>
      <c r="G29" s="456"/>
      <c r="H29" s="457"/>
      <c r="I29" s="453"/>
      <c r="J29" s="453"/>
      <c r="K29" s="453"/>
      <c r="L29" s="453"/>
      <c r="M29" s="453"/>
      <c r="N29" s="453"/>
      <c r="O29" s="453"/>
      <c r="P29" s="452"/>
    </row>
    <row r="30" spans="2:16" x14ac:dyDescent="0.35">
      <c r="B30" s="451"/>
      <c r="C30" s="453"/>
      <c r="D30" s="453"/>
      <c r="E30" s="453"/>
      <c r="F30" s="453"/>
      <c r="G30" s="453"/>
      <c r="H30" s="453"/>
      <c r="I30" s="453"/>
      <c r="J30" s="453"/>
      <c r="K30" s="453"/>
      <c r="L30" s="453"/>
      <c r="M30" s="453"/>
      <c r="N30" s="453"/>
      <c r="O30" s="453"/>
      <c r="P30" s="452"/>
    </row>
    <row r="31" spans="2:16" x14ac:dyDescent="0.35">
      <c r="B31" s="451"/>
      <c r="C31" s="453"/>
      <c r="D31" s="453"/>
      <c r="E31" s="453"/>
      <c r="F31" s="453"/>
      <c r="G31" s="453"/>
      <c r="H31" s="453"/>
      <c r="I31" s="453"/>
      <c r="J31" s="453"/>
      <c r="K31" s="453"/>
      <c r="L31" s="453"/>
      <c r="M31" s="453"/>
      <c r="N31" s="453"/>
      <c r="O31" s="453"/>
      <c r="P31" s="452"/>
    </row>
    <row r="32" spans="2:16" x14ac:dyDescent="0.35">
      <c r="B32" s="451"/>
      <c r="C32" s="453"/>
      <c r="D32" s="453"/>
      <c r="E32" s="453"/>
      <c r="F32" s="453"/>
      <c r="G32" s="453"/>
      <c r="H32" s="453"/>
      <c r="I32" s="453"/>
      <c r="J32" s="453"/>
      <c r="K32" s="453"/>
      <c r="L32" s="453"/>
      <c r="M32" s="453"/>
      <c r="N32" s="453"/>
      <c r="O32" s="453"/>
      <c r="P32" s="452"/>
    </row>
    <row r="33" spans="2:16" ht="15" thickBot="1" x14ac:dyDescent="0.4">
      <c r="B33" s="455"/>
      <c r="C33" s="456"/>
      <c r="D33" s="456"/>
      <c r="E33" s="456"/>
      <c r="F33" s="456"/>
      <c r="G33" s="456"/>
      <c r="H33" s="456"/>
      <c r="I33" s="456"/>
      <c r="J33" s="456"/>
      <c r="K33" s="456"/>
      <c r="L33" s="456"/>
      <c r="M33" s="456"/>
      <c r="N33" s="456"/>
      <c r="O33" s="456"/>
      <c r="P33" s="457"/>
    </row>
  </sheetData>
  <mergeCells count="9">
    <mergeCell ref="C21:G22"/>
    <mergeCell ref="C24:G25"/>
    <mergeCell ref="C18:G19"/>
    <mergeCell ref="C27:G28"/>
    <mergeCell ref="B2:C3"/>
    <mergeCell ref="C6:G7"/>
    <mergeCell ref="C9:G10"/>
    <mergeCell ref="C12:G13"/>
    <mergeCell ref="C15:G16"/>
  </mergeCells>
  <hyperlinks>
    <hyperlink ref="C6:G7" location="INICIO!A1" display="INICIO"/>
    <hyperlink ref="C9:G10" location="'CONTEXTO E IDENTIFICACIÓN'!A1" display="CONTEXTO E IDENTIFICACIÓN"/>
    <hyperlink ref="C12:G13" location="'PROB E IMPACTO INHERENTE'!A1" display="PROB E IMPACTO INHERENTE"/>
    <hyperlink ref="C15:G16" location="'MAPA DE CALOR INHERENTE'!A1" display="MAPA DE CALOR INHERENTE"/>
    <hyperlink ref="C18:G19" location="'VALORACIÓN DEL CONTROL'!A1" display="VALORACIÓN DEL CONTROL"/>
    <hyperlink ref="C21:G22" location="'MAPA DE CALOR RESIDUAL'!A1" display="MAPA DE CALOR RESIDUAL"/>
    <hyperlink ref="C24:G25" location="'MAPAS INHERENTE Y RESIDUAL'!A1" display="MAPAS INHERENTE Y RESIDUAL"/>
    <hyperlink ref="C27:G28" location="FÓRMULAS!A1" display="FÓRMULAS"/>
    <hyperlink ref="B2:C3" location="MENU!A1" display="MENÚ PRINCIPAL"/>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N91"/>
  <sheetViews>
    <sheetView showGridLines="0" zoomScale="84" zoomScaleNormal="84" zoomScaleSheetLayoutView="85" workbookViewId="0"/>
  </sheetViews>
  <sheetFormatPr baseColWidth="10" defaultColWidth="0" defaultRowHeight="0" customHeight="1" zeroHeight="1" x14ac:dyDescent="0.35"/>
  <cols>
    <col min="1" max="1" width="15.453125" customWidth="1"/>
    <col min="2" max="2" width="13.453125" customWidth="1"/>
    <col min="3" max="3" width="26.1796875" customWidth="1"/>
    <col min="4" max="4" width="23.453125" bestFit="1" customWidth="1"/>
    <col min="5" max="5" width="3.81640625" customWidth="1"/>
    <col min="6" max="6" width="12.54296875" bestFit="1" customWidth="1"/>
    <col min="7" max="7" width="21.54296875" customWidth="1"/>
    <col min="8" max="8" width="12.1796875" customWidth="1"/>
    <col min="9" max="10" width="15.54296875" customWidth="1"/>
    <col min="11" max="12" width="11.453125" customWidth="1"/>
    <col min="13" max="13" width="6.453125" customWidth="1"/>
    <col min="14" max="14" width="2.81640625" customWidth="1"/>
    <col min="15" max="16384" width="11.453125" hidden="1"/>
  </cols>
  <sheetData>
    <row r="1" spans="1:13" ht="5.5" customHeight="1" thickBot="1" x14ac:dyDescent="0.4"/>
    <row r="2" spans="1:13" ht="27.25" customHeight="1" thickBot="1" x14ac:dyDescent="0.4">
      <c r="A2" s="461" t="s">
        <v>1034</v>
      </c>
      <c r="B2" s="537"/>
      <c r="C2" s="528" t="s">
        <v>685</v>
      </c>
      <c r="D2" s="529"/>
      <c r="E2" s="529"/>
      <c r="F2" s="529"/>
      <c r="G2" s="529"/>
      <c r="H2" s="529"/>
      <c r="I2" s="529"/>
      <c r="J2" s="529"/>
      <c r="K2" s="529"/>
      <c r="L2" s="529"/>
      <c r="M2" s="530"/>
    </row>
    <row r="3" spans="1:13" ht="15" customHeight="1" x14ac:dyDescent="0.35">
      <c r="B3" s="538"/>
      <c r="C3" s="531"/>
      <c r="D3" s="532"/>
      <c r="E3" s="532"/>
      <c r="F3" s="532"/>
      <c r="G3" s="532"/>
      <c r="H3" s="532"/>
      <c r="I3" s="532"/>
      <c r="J3" s="532"/>
      <c r="K3" s="532"/>
      <c r="L3" s="532"/>
      <c r="M3" s="533"/>
    </row>
    <row r="4" spans="1:13" ht="15" customHeight="1" x14ac:dyDescent="0.35">
      <c r="B4" s="538"/>
      <c r="C4" s="531"/>
      <c r="D4" s="532"/>
      <c r="E4" s="532"/>
      <c r="F4" s="532"/>
      <c r="G4" s="532"/>
      <c r="H4" s="532"/>
      <c r="I4" s="532"/>
      <c r="J4" s="532"/>
      <c r="K4" s="532"/>
      <c r="L4" s="532"/>
      <c r="M4" s="533"/>
    </row>
    <row r="5" spans="1:13" ht="16" customHeight="1" thickBot="1" x14ac:dyDescent="0.4">
      <c r="B5" s="539"/>
      <c r="C5" s="534"/>
      <c r="D5" s="535"/>
      <c r="E5" s="535"/>
      <c r="F5" s="535"/>
      <c r="G5" s="535"/>
      <c r="H5" s="535"/>
      <c r="I5" s="535"/>
      <c r="J5" s="535"/>
      <c r="K5" s="535"/>
      <c r="L5" s="535"/>
      <c r="M5" s="536"/>
    </row>
    <row r="6" spans="1:13" ht="15" thickBot="1" x14ac:dyDescent="0.4"/>
    <row r="7" spans="1:13" ht="16" thickBot="1" x14ac:dyDescent="0.4">
      <c r="B7" s="524" t="s">
        <v>318</v>
      </c>
      <c r="C7" s="525"/>
      <c r="D7" s="526"/>
    </row>
    <row r="8" spans="1:13" ht="6.75" customHeight="1" x14ac:dyDescent="0.45">
      <c r="B8" s="17"/>
    </row>
    <row r="9" spans="1:13" ht="16" customHeight="1" x14ac:dyDescent="0.35">
      <c r="B9" s="527" t="s">
        <v>684</v>
      </c>
      <c r="C9" s="527"/>
      <c r="D9" s="527"/>
      <c r="E9" s="527"/>
      <c r="F9" s="527"/>
      <c r="G9" s="527"/>
      <c r="H9" s="527"/>
      <c r="I9" s="527"/>
      <c r="J9" s="527"/>
      <c r="K9" s="527"/>
      <c r="L9" s="527"/>
      <c r="M9" s="527"/>
    </row>
    <row r="10" spans="1:13" ht="16" customHeight="1" x14ac:dyDescent="0.35">
      <c r="B10" s="527"/>
      <c r="C10" s="527"/>
      <c r="D10" s="527"/>
      <c r="E10" s="527"/>
      <c r="F10" s="527"/>
      <c r="G10" s="527"/>
      <c r="H10" s="527"/>
      <c r="I10" s="527"/>
      <c r="J10" s="527"/>
      <c r="K10" s="527"/>
      <c r="L10" s="527"/>
      <c r="M10" s="527"/>
    </row>
    <row r="11" spans="1:13" ht="16" customHeight="1" x14ac:dyDescent="0.35">
      <c r="B11" s="527"/>
      <c r="C11" s="527"/>
      <c r="D11" s="527"/>
      <c r="E11" s="527"/>
      <c r="F11" s="527"/>
      <c r="G11" s="527"/>
      <c r="H11" s="527"/>
      <c r="I11" s="527"/>
      <c r="J11" s="527"/>
      <c r="K11" s="527"/>
      <c r="L11" s="527"/>
      <c r="M11" s="527"/>
    </row>
    <row r="12" spans="1:13" ht="16" customHeight="1" x14ac:dyDescent="0.35">
      <c r="B12" s="527"/>
      <c r="C12" s="527"/>
      <c r="D12" s="527"/>
      <c r="E12" s="527"/>
      <c r="F12" s="527"/>
      <c r="G12" s="527"/>
      <c r="H12" s="527"/>
      <c r="I12" s="527"/>
      <c r="J12" s="527"/>
      <c r="K12" s="527"/>
      <c r="L12" s="527"/>
      <c r="M12" s="527"/>
    </row>
    <row r="13" spans="1:13" ht="16" customHeight="1" x14ac:dyDescent="0.35">
      <c r="B13" s="527"/>
      <c r="C13" s="527"/>
      <c r="D13" s="527"/>
      <c r="E13" s="527"/>
      <c r="F13" s="527"/>
      <c r="G13" s="527"/>
      <c r="H13" s="527"/>
      <c r="I13" s="527"/>
      <c r="J13" s="527"/>
      <c r="K13" s="527"/>
      <c r="L13" s="527"/>
      <c r="M13" s="527"/>
    </row>
    <row r="14" spans="1:13" ht="16" customHeight="1" x14ac:dyDescent="0.35">
      <c r="B14" s="527"/>
      <c r="C14" s="527"/>
      <c r="D14" s="527"/>
      <c r="E14" s="527"/>
      <c r="F14" s="527"/>
      <c r="G14" s="527"/>
      <c r="H14" s="527"/>
      <c r="I14" s="527"/>
      <c r="J14" s="527"/>
      <c r="K14" s="527"/>
      <c r="L14" s="527"/>
      <c r="M14" s="527"/>
    </row>
    <row r="15" spans="1:13" ht="16" customHeight="1" x14ac:dyDescent="0.35">
      <c r="B15" s="527" t="s">
        <v>686</v>
      </c>
      <c r="C15" s="527"/>
      <c r="D15" s="527"/>
      <c r="E15" s="527"/>
      <c r="F15" s="527"/>
      <c r="G15" s="527"/>
      <c r="H15" s="527"/>
      <c r="I15" s="527"/>
      <c r="J15" s="527"/>
      <c r="K15" s="527"/>
      <c r="L15" s="527"/>
      <c r="M15" s="527"/>
    </row>
    <row r="16" spans="1:13" ht="16" customHeight="1" x14ac:dyDescent="0.35">
      <c r="B16" s="527"/>
      <c r="C16" s="527"/>
      <c r="D16" s="527"/>
      <c r="E16" s="527"/>
      <c r="F16" s="527"/>
      <c r="G16" s="527"/>
      <c r="H16" s="527"/>
      <c r="I16" s="527"/>
      <c r="J16" s="527"/>
      <c r="K16" s="527"/>
      <c r="L16" s="527"/>
      <c r="M16" s="527"/>
    </row>
    <row r="17" spans="2:13" ht="16" customHeight="1" x14ac:dyDescent="0.35">
      <c r="B17" s="527"/>
      <c r="C17" s="527"/>
      <c r="D17" s="527"/>
      <c r="E17" s="527"/>
      <c r="F17" s="527"/>
      <c r="G17" s="527"/>
      <c r="H17" s="527"/>
      <c r="I17" s="527"/>
      <c r="J17" s="527"/>
      <c r="K17" s="527"/>
      <c r="L17" s="527"/>
      <c r="M17" s="527"/>
    </row>
    <row r="18" spans="2:13" ht="16" customHeight="1" x14ac:dyDescent="0.35">
      <c r="B18" s="527"/>
      <c r="C18" s="527"/>
      <c r="D18" s="527"/>
      <c r="E18" s="527"/>
      <c r="F18" s="527"/>
      <c r="G18" s="527"/>
      <c r="H18" s="527"/>
      <c r="I18" s="527"/>
      <c r="J18" s="527"/>
      <c r="K18" s="527"/>
      <c r="L18" s="527"/>
      <c r="M18" s="527"/>
    </row>
    <row r="19" spans="2:13" ht="16" customHeight="1" x14ac:dyDescent="0.35">
      <c r="B19" s="540" t="s">
        <v>326</v>
      </c>
      <c r="C19" s="540"/>
      <c r="D19" s="540"/>
      <c r="E19" s="540"/>
      <c r="F19" s="540"/>
      <c r="G19" s="540"/>
      <c r="H19" s="28"/>
      <c r="I19" s="28"/>
      <c r="J19" s="28"/>
      <c r="K19" s="28"/>
      <c r="L19" s="28"/>
      <c r="M19" s="28"/>
    </row>
    <row r="20" spans="2:13" ht="16" customHeight="1" x14ac:dyDescent="0.35">
      <c r="B20" s="540"/>
      <c r="C20" s="540"/>
      <c r="D20" s="540"/>
      <c r="E20" s="540"/>
      <c r="F20" s="540"/>
      <c r="G20" s="540"/>
      <c r="H20" s="28"/>
      <c r="I20" s="28"/>
      <c r="J20" s="28"/>
      <c r="K20" s="28"/>
      <c r="L20" s="28"/>
      <c r="M20" s="28"/>
    </row>
    <row r="21" spans="2:13" ht="16" customHeight="1" x14ac:dyDescent="0.35">
      <c r="B21" s="540"/>
      <c r="C21" s="540"/>
      <c r="D21" s="540"/>
      <c r="E21" s="540"/>
      <c r="F21" s="540"/>
      <c r="G21" s="540"/>
      <c r="H21" s="28"/>
      <c r="I21" s="28"/>
      <c r="J21" s="28"/>
      <c r="K21" s="28"/>
      <c r="L21" s="28"/>
      <c r="M21" s="28"/>
    </row>
    <row r="22" spans="2:13" ht="16" customHeight="1" x14ac:dyDescent="0.35">
      <c r="B22" s="540"/>
      <c r="C22" s="540"/>
      <c r="D22" s="540"/>
      <c r="E22" s="540"/>
      <c r="F22" s="540"/>
      <c r="G22" s="540"/>
      <c r="H22" s="28"/>
      <c r="I22" s="28"/>
      <c r="J22" s="28"/>
      <c r="K22" s="28"/>
      <c r="L22" s="28"/>
      <c r="M22" s="28"/>
    </row>
    <row r="23" spans="2:13" ht="16" customHeight="1" x14ac:dyDescent="0.35">
      <c r="B23" s="540"/>
      <c r="C23" s="540"/>
      <c r="D23" s="540"/>
      <c r="E23" s="540"/>
      <c r="F23" s="540"/>
      <c r="G23" s="540"/>
      <c r="H23" s="28"/>
      <c r="I23" s="28"/>
      <c r="J23" s="28"/>
      <c r="K23" s="28"/>
      <c r="L23" s="28"/>
      <c r="M23" s="28"/>
    </row>
    <row r="24" spans="2:13" ht="16" customHeight="1" x14ac:dyDescent="0.35">
      <c r="B24" s="540"/>
      <c r="C24" s="540"/>
      <c r="D24" s="540"/>
      <c r="E24" s="540"/>
      <c r="F24" s="540"/>
      <c r="G24" s="540"/>
      <c r="H24" s="28"/>
      <c r="I24" s="28"/>
      <c r="J24" s="28"/>
      <c r="K24" s="28"/>
      <c r="L24" s="28"/>
      <c r="M24" s="28"/>
    </row>
    <row r="25" spans="2:13" ht="16" customHeight="1" x14ac:dyDescent="0.35">
      <c r="B25" s="540"/>
      <c r="C25" s="540"/>
      <c r="D25" s="540"/>
      <c r="E25" s="540"/>
      <c r="F25" s="540"/>
      <c r="G25" s="540"/>
      <c r="H25" s="28"/>
      <c r="I25" s="28"/>
      <c r="J25" s="28"/>
      <c r="K25" s="28"/>
      <c r="L25" s="28"/>
      <c r="M25" s="28"/>
    </row>
    <row r="26" spans="2:13" ht="16" customHeight="1" x14ac:dyDescent="0.35">
      <c r="B26" s="540"/>
      <c r="C26" s="540"/>
      <c r="D26" s="540"/>
      <c r="E26" s="540"/>
      <c r="F26" s="540"/>
      <c r="G26" s="540"/>
    </row>
    <row r="27" spans="2:13" ht="16" customHeight="1" thickBot="1" x14ac:dyDescent="0.5">
      <c r="B27" s="17"/>
    </row>
    <row r="28" spans="2:13" ht="16" thickBot="1" x14ac:dyDescent="0.4">
      <c r="B28" s="524" t="s">
        <v>316</v>
      </c>
      <c r="C28" s="525"/>
      <c r="D28" s="526"/>
    </row>
    <row r="29" spans="2:13" ht="9.25" customHeight="1" x14ac:dyDescent="0.45">
      <c r="B29" s="30"/>
      <c r="C29" s="15"/>
      <c r="D29" s="15"/>
      <c r="E29" s="15"/>
      <c r="F29" s="15"/>
      <c r="G29" s="15"/>
      <c r="H29" s="15"/>
      <c r="I29" s="15"/>
    </row>
    <row r="30" spans="2:13" ht="18.5" x14ac:dyDescent="0.35">
      <c r="B30" s="31" t="s">
        <v>327</v>
      </c>
      <c r="C30" s="31"/>
      <c r="D30" s="31"/>
      <c r="E30" s="31"/>
      <c r="F30" s="31"/>
      <c r="G30" s="31"/>
      <c r="H30" s="15"/>
      <c r="I30" s="15"/>
    </row>
    <row r="31" spans="2:13" ht="18.5" x14ac:dyDescent="0.35">
      <c r="B31" s="31"/>
      <c r="C31" s="31"/>
      <c r="D31" s="31"/>
      <c r="E31" s="31"/>
      <c r="F31" s="31"/>
      <c r="G31" s="31"/>
      <c r="H31" s="15"/>
      <c r="I31" s="15"/>
    </row>
    <row r="32" spans="2:13" ht="15" customHeight="1" x14ac:dyDescent="0.35">
      <c r="B32" s="29"/>
      <c r="C32" s="29"/>
      <c r="D32" s="29"/>
      <c r="E32" s="29"/>
      <c r="F32" s="29"/>
      <c r="G32" s="29"/>
    </row>
    <row r="33" spans="2:13" ht="15" customHeight="1" x14ac:dyDescent="0.35">
      <c r="B33" s="29"/>
      <c r="C33" s="29"/>
      <c r="D33" s="29"/>
      <c r="E33" s="29"/>
      <c r="F33" s="29"/>
      <c r="G33" s="29"/>
    </row>
    <row r="34" spans="2:13" ht="15" customHeight="1" x14ac:dyDescent="0.35">
      <c r="B34" s="29"/>
      <c r="C34" s="29"/>
      <c r="D34" s="29"/>
      <c r="E34" s="29"/>
      <c r="F34" s="29"/>
      <c r="G34" s="29"/>
    </row>
    <row r="35" spans="2:13" ht="15" customHeight="1" x14ac:dyDescent="0.35">
      <c r="B35" s="29"/>
      <c r="C35" s="29"/>
      <c r="D35" s="29"/>
      <c r="E35" s="29"/>
      <c r="F35" s="29"/>
      <c r="G35" s="29"/>
      <c r="M35" t="s">
        <v>931</v>
      </c>
    </row>
    <row r="36" spans="2:13" ht="15" customHeight="1" x14ac:dyDescent="0.35">
      <c r="B36" s="29"/>
      <c r="C36" s="29"/>
      <c r="D36" s="29"/>
      <c r="E36" s="29"/>
      <c r="F36" s="29"/>
      <c r="G36" s="29"/>
    </row>
    <row r="37" spans="2:13" ht="15" customHeight="1" x14ac:dyDescent="0.35">
      <c r="B37" s="29"/>
      <c r="C37" s="29"/>
      <c r="D37" s="29"/>
      <c r="E37" s="29"/>
      <c r="F37" s="29"/>
      <c r="G37" s="29"/>
    </row>
    <row r="38" spans="2:13" ht="15" customHeight="1" x14ac:dyDescent="0.35">
      <c r="B38" s="29"/>
      <c r="C38" s="29"/>
      <c r="D38" s="29"/>
      <c r="E38" s="29"/>
      <c r="F38" s="29"/>
      <c r="G38" s="29"/>
    </row>
    <row r="39" spans="2:13" ht="15" customHeight="1" x14ac:dyDescent="0.35">
      <c r="B39" s="29"/>
      <c r="C39" s="29"/>
      <c r="D39" s="29"/>
      <c r="E39" s="29"/>
      <c r="F39" s="29"/>
      <c r="G39" s="29"/>
    </row>
    <row r="40" spans="2:13" ht="15" customHeight="1" x14ac:dyDescent="0.35">
      <c r="B40" s="29"/>
      <c r="C40" s="29"/>
      <c r="D40" s="29"/>
      <c r="E40" s="29"/>
      <c r="F40" s="29"/>
      <c r="G40" s="29"/>
    </row>
    <row r="41" spans="2:13" ht="15" customHeight="1" x14ac:dyDescent="0.35">
      <c r="B41" s="29"/>
      <c r="C41" s="29"/>
      <c r="D41" s="29"/>
      <c r="E41" s="29"/>
      <c r="F41" s="29"/>
      <c r="G41" s="29"/>
    </row>
    <row r="42" spans="2:13" ht="15" customHeight="1" x14ac:dyDescent="0.35">
      <c r="B42" s="29"/>
      <c r="C42" s="29"/>
      <c r="D42" s="29"/>
      <c r="E42" s="29"/>
      <c r="F42" s="29"/>
      <c r="G42" s="29"/>
    </row>
    <row r="43" spans="2:13" ht="15" customHeight="1" x14ac:dyDescent="0.35">
      <c r="B43" s="29"/>
      <c r="C43" s="29"/>
      <c r="D43" s="29"/>
      <c r="E43" s="29"/>
      <c r="F43" s="29"/>
      <c r="G43" s="29"/>
    </row>
    <row r="44" spans="2:13" ht="15" customHeight="1" x14ac:dyDescent="0.35">
      <c r="B44" s="29"/>
      <c r="C44" s="29"/>
      <c r="D44" s="29"/>
      <c r="E44" s="29"/>
      <c r="F44" s="29"/>
      <c r="G44" s="29"/>
    </row>
    <row r="45" spans="2:13" ht="15" customHeight="1" x14ac:dyDescent="0.35">
      <c r="B45" s="29"/>
      <c r="C45" s="29"/>
      <c r="D45" s="29"/>
      <c r="E45" s="29"/>
      <c r="F45" s="29"/>
      <c r="G45" s="29"/>
    </row>
    <row r="46" spans="2:13" ht="15" customHeight="1" x14ac:dyDescent="0.35">
      <c r="B46" s="29"/>
      <c r="C46" s="29"/>
      <c r="D46" s="29"/>
      <c r="E46" s="29"/>
      <c r="F46" s="29"/>
      <c r="G46" s="29"/>
    </row>
    <row r="47" spans="2:13" ht="15" customHeight="1" x14ac:dyDescent="0.35">
      <c r="B47" s="29"/>
      <c r="C47" s="29"/>
      <c r="D47" s="29"/>
      <c r="E47" s="29"/>
      <c r="F47" s="29"/>
      <c r="G47" s="29"/>
    </row>
    <row r="48" spans="2:13" ht="15" customHeight="1" x14ac:dyDescent="0.35">
      <c r="B48" s="29"/>
      <c r="C48" s="29"/>
      <c r="D48" s="29"/>
      <c r="E48" s="29"/>
      <c r="F48" s="29"/>
      <c r="G48" s="29"/>
    </row>
    <row r="49" spans="2:7" ht="15" customHeight="1" x14ac:dyDescent="0.35">
      <c r="B49" s="29"/>
      <c r="C49" s="29"/>
      <c r="D49" s="29"/>
      <c r="E49" s="29"/>
      <c r="F49" s="29"/>
      <c r="G49" s="29"/>
    </row>
    <row r="50" spans="2:7" ht="15" customHeight="1" x14ac:dyDescent="0.35">
      <c r="B50" s="29"/>
      <c r="C50" s="29"/>
      <c r="D50" s="29"/>
      <c r="E50" s="29"/>
      <c r="F50" s="29"/>
      <c r="G50" s="29"/>
    </row>
    <row r="51" spans="2:7" ht="15" customHeight="1" x14ac:dyDescent="0.35">
      <c r="B51" s="29"/>
      <c r="C51" s="29"/>
      <c r="D51" s="29"/>
      <c r="E51" s="29"/>
      <c r="F51" s="29"/>
      <c r="G51" s="29"/>
    </row>
    <row r="52" spans="2:7" ht="15" customHeight="1" x14ac:dyDescent="0.35">
      <c r="B52" s="29"/>
      <c r="C52" s="29"/>
      <c r="D52" s="29"/>
      <c r="E52" s="29"/>
      <c r="F52" s="29"/>
      <c r="G52" s="29"/>
    </row>
    <row r="53" spans="2:7" ht="15" customHeight="1" x14ac:dyDescent="0.35">
      <c r="B53" s="29"/>
      <c r="C53" s="29"/>
      <c r="D53" s="29"/>
      <c r="E53" s="29"/>
      <c r="F53" s="29"/>
      <c r="G53" s="29"/>
    </row>
    <row r="54" spans="2:7" ht="15" customHeight="1" x14ac:dyDescent="0.35">
      <c r="B54" s="29"/>
      <c r="C54" s="29"/>
      <c r="D54" s="29"/>
      <c r="E54" s="29"/>
      <c r="F54" s="29"/>
      <c r="G54" s="29"/>
    </row>
    <row r="55" spans="2:7" ht="15" customHeight="1" x14ac:dyDescent="0.35">
      <c r="B55" s="29"/>
      <c r="C55" s="29"/>
      <c r="D55" s="29"/>
      <c r="E55" s="29"/>
      <c r="F55" s="29"/>
      <c r="G55" s="29"/>
    </row>
    <row r="56" spans="2:7" ht="15" customHeight="1" x14ac:dyDescent="0.35">
      <c r="B56" s="29"/>
      <c r="C56" s="29"/>
      <c r="D56" s="29"/>
      <c r="E56" s="29"/>
      <c r="F56" s="29"/>
      <c r="G56" s="29"/>
    </row>
    <row r="57" spans="2:7" ht="15" customHeight="1" x14ac:dyDescent="0.35">
      <c r="B57" s="29"/>
      <c r="C57" s="29"/>
      <c r="D57" s="29"/>
      <c r="E57" s="29"/>
      <c r="F57" s="29"/>
      <c r="G57" s="29"/>
    </row>
    <row r="58" spans="2:7" ht="15" customHeight="1" x14ac:dyDescent="0.35">
      <c r="B58" s="29"/>
      <c r="C58" s="29"/>
      <c r="D58" s="29"/>
      <c r="E58" s="29"/>
      <c r="F58" s="29"/>
      <c r="G58" s="29"/>
    </row>
    <row r="59" spans="2:7" ht="15" customHeight="1" x14ac:dyDescent="0.35">
      <c r="B59" s="29"/>
      <c r="C59" s="29"/>
      <c r="D59" s="29"/>
      <c r="E59" s="29"/>
      <c r="F59" s="29"/>
      <c r="G59" s="29"/>
    </row>
    <row r="60" spans="2:7" ht="15" customHeight="1" x14ac:dyDescent="0.35">
      <c r="B60" s="29"/>
      <c r="C60" s="29"/>
      <c r="D60" s="29"/>
      <c r="E60" s="29"/>
      <c r="F60" s="29"/>
      <c r="G60" s="29"/>
    </row>
    <row r="61" spans="2:7" ht="15" customHeight="1" x14ac:dyDescent="0.35">
      <c r="B61" s="29"/>
      <c r="C61" s="29"/>
      <c r="D61" s="29"/>
      <c r="E61" s="29"/>
      <c r="F61" s="29"/>
      <c r="G61" s="29"/>
    </row>
    <row r="62" spans="2:7" ht="15" customHeight="1" x14ac:dyDescent="0.35">
      <c r="B62" s="29"/>
      <c r="C62" s="29"/>
      <c r="D62" s="29"/>
      <c r="E62" s="29"/>
      <c r="F62" s="29"/>
      <c r="G62" s="29"/>
    </row>
    <row r="63" spans="2:7" ht="15" customHeight="1" x14ac:dyDescent="0.35">
      <c r="B63" s="29"/>
      <c r="C63" s="29"/>
      <c r="D63" s="29"/>
      <c r="E63" s="29"/>
      <c r="F63" s="29"/>
      <c r="G63" s="29"/>
    </row>
    <row r="64" spans="2:7" ht="15" customHeight="1" x14ac:dyDescent="0.35">
      <c r="B64" s="29"/>
      <c r="C64" s="29"/>
      <c r="D64" s="29"/>
      <c r="E64" s="29"/>
      <c r="F64" s="29"/>
      <c r="G64" s="29"/>
    </row>
    <row r="65" spans="2:7" ht="15" customHeight="1" x14ac:dyDescent="0.35">
      <c r="B65" s="29"/>
      <c r="C65" s="29"/>
      <c r="D65" s="29"/>
      <c r="E65" s="29"/>
      <c r="F65" s="29"/>
      <c r="G65" s="29"/>
    </row>
    <row r="66" spans="2:7" ht="15" customHeight="1" x14ac:dyDescent="0.35">
      <c r="B66" s="29"/>
      <c r="C66" s="29"/>
      <c r="D66" s="29"/>
      <c r="E66" s="29"/>
      <c r="F66" s="29"/>
      <c r="G66" s="29"/>
    </row>
    <row r="67" spans="2:7" ht="15" customHeight="1" x14ac:dyDescent="0.35">
      <c r="B67" s="29"/>
      <c r="C67" s="29"/>
      <c r="D67" s="29"/>
      <c r="E67" s="29"/>
      <c r="F67" s="29"/>
      <c r="G67" s="29"/>
    </row>
    <row r="68" spans="2:7" ht="15" customHeight="1" x14ac:dyDescent="0.35">
      <c r="B68" s="29"/>
      <c r="C68" s="29"/>
      <c r="D68" s="29"/>
      <c r="E68" s="29"/>
      <c r="F68" s="29"/>
      <c r="G68" s="29"/>
    </row>
    <row r="69" spans="2:7" ht="15" customHeight="1" x14ac:dyDescent="0.35">
      <c r="B69" s="29"/>
      <c r="C69" s="29"/>
      <c r="D69" s="29"/>
      <c r="E69" s="29"/>
      <c r="F69" s="29"/>
      <c r="G69" s="29"/>
    </row>
    <row r="70" spans="2:7" ht="15" customHeight="1" x14ac:dyDescent="0.35">
      <c r="B70" s="29"/>
      <c r="C70" s="29"/>
      <c r="D70" s="29"/>
      <c r="E70" s="29"/>
      <c r="F70" s="29"/>
      <c r="G70" s="29"/>
    </row>
    <row r="71" spans="2:7" ht="15" customHeight="1" x14ac:dyDescent="0.35">
      <c r="B71" s="29"/>
      <c r="C71" s="29"/>
      <c r="D71" s="29"/>
      <c r="E71" s="29"/>
      <c r="F71" s="29"/>
      <c r="G71" s="29"/>
    </row>
    <row r="72" spans="2:7" ht="15" customHeight="1" x14ac:dyDescent="0.35">
      <c r="B72" s="29"/>
      <c r="C72" s="29"/>
      <c r="D72" s="29"/>
      <c r="E72" s="29"/>
      <c r="F72" s="29"/>
      <c r="G72" s="29"/>
    </row>
    <row r="73" spans="2:7" ht="15" customHeight="1" x14ac:dyDescent="0.35">
      <c r="B73" s="29"/>
      <c r="C73" s="29"/>
      <c r="D73" s="29"/>
      <c r="E73" s="29"/>
      <c r="F73" s="29"/>
      <c r="G73" s="29"/>
    </row>
    <row r="74" spans="2:7" ht="15" customHeight="1" x14ac:dyDescent="0.35">
      <c r="B74" s="29"/>
      <c r="C74" s="29"/>
      <c r="D74" s="29"/>
      <c r="E74" s="29"/>
      <c r="F74" s="29"/>
      <c r="G74" s="29"/>
    </row>
    <row r="75" spans="2:7" ht="15" customHeight="1" x14ac:dyDescent="0.35">
      <c r="B75" s="29"/>
      <c r="C75" s="29"/>
      <c r="D75" s="29"/>
      <c r="E75" s="29"/>
      <c r="F75" s="29"/>
      <c r="G75" s="29"/>
    </row>
    <row r="76" spans="2:7" ht="15" customHeight="1" x14ac:dyDescent="0.35">
      <c r="B76" s="29"/>
      <c r="C76" s="29"/>
      <c r="D76" s="29"/>
      <c r="E76" s="29"/>
      <c r="F76" s="29"/>
      <c r="G76" s="29"/>
    </row>
    <row r="77" spans="2:7" ht="15" customHeight="1" x14ac:dyDescent="0.35">
      <c r="B77" s="29"/>
      <c r="C77" s="29"/>
      <c r="D77" s="29"/>
      <c r="E77" s="29"/>
      <c r="F77" s="29"/>
      <c r="G77" s="29"/>
    </row>
    <row r="78" spans="2:7" ht="15" customHeight="1" x14ac:dyDescent="0.35">
      <c r="B78" s="29"/>
      <c r="C78" s="29"/>
      <c r="D78" s="29"/>
      <c r="E78" s="29"/>
      <c r="F78" s="29"/>
      <c r="G78" s="29"/>
    </row>
    <row r="79" spans="2:7" ht="15" customHeight="1" x14ac:dyDescent="0.35">
      <c r="B79" s="29"/>
      <c r="C79" s="29"/>
      <c r="D79" s="29"/>
      <c r="E79" s="29"/>
      <c r="F79" s="29"/>
      <c r="G79" s="29"/>
    </row>
    <row r="80" spans="2:7" ht="15" customHeight="1" x14ac:dyDescent="0.35">
      <c r="B80" s="29"/>
      <c r="C80" s="29"/>
      <c r="D80" s="29"/>
      <c r="E80" s="29"/>
      <c r="F80" s="29"/>
      <c r="G80" s="29"/>
    </row>
    <row r="81" spans="2:13" ht="14.5" x14ac:dyDescent="0.35"/>
    <row r="82" spans="2:13" ht="14.5" x14ac:dyDescent="0.35"/>
    <row r="83" spans="2:13" ht="14.5" x14ac:dyDescent="0.35"/>
    <row r="84" spans="2:13" ht="14.5" x14ac:dyDescent="0.35"/>
    <row r="85" spans="2:13" s="15" customFormat="1" ht="15" thickBot="1" x14ac:dyDescent="0.4"/>
    <row r="86" spans="2:13" ht="16" thickBot="1" x14ac:dyDescent="0.4">
      <c r="B86" s="524" t="s">
        <v>322</v>
      </c>
      <c r="C86" s="525"/>
      <c r="D86" s="526"/>
    </row>
    <row r="87" spans="2:13" ht="9.25" customHeight="1" x14ac:dyDescent="0.45">
      <c r="B87" s="30"/>
      <c r="C87" s="15"/>
      <c r="D87" s="15"/>
      <c r="E87" s="15"/>
      <c r="F87" s="15"/>
      <c r="G87" s="15"/>
      <c r="H87" s="15"/>
      <c r="I87" s="15"/>
    </row>
    <row r="88" spans="2:13" ht="16" customHeight="1" x14ac:dyDescent="0.35">
      <c r="B88" s="527" t="s">
        <v>323</v>
      </c>
      <c r="C88" s="527"/>
      <c r="D88" s="527"/>
      <c r="E88" s="527"/>
      <c r="F88" s="527"/>
      <c r="G88" s="527"/>
      <c r="H88" s="527"/>
      <c r="I88" s="527"/>
      <c r="J88" s="527"/>
      <c r="K88" s="527"/>
      <c r="L88" s="527"/>
      <c r="M88" s="527"/>
    </row>
    <row r="89" spans="2:13" ht="16" customHeight="1" x14ac:dyDescent="0.35">
      <c r="B89" s="527"/>
      <c r="C89" s="527"/>
      <c r="D89" s="527"/>
      <c r="E89" s="527"/>
      <c r="F89" s="527"/>
      <c r="G89" s="527"/>
      <c r="H89" s="527"/>
      <c r="I89" s="527"/>
      <c r="J89" s="527"/>
      <c r="K89" s="527"/>
      <c r="L89" s="527"/>
      <c r="M89" s="527"/>
    </row>
    <row r="90" spans="2:13" ht="16" customHeight="1" x14ac:dyDescent="0.35">
      <c r="B90" s="527"/>
      <c r="C90" s="527"/>
      <c r="D90" s="527"/>
      <c r="E90" s="527"/>
      <c r="F90" s="527"/>
      <c r="G90" s="527"/>
      <c r="H90" s="527"/>
      <c r="I90" s="527"/>
      <c r="J90" s="527"/>
      <c r="K90" s="527"/>
      <c r="L90" s="527"/>
      <c r="M90" s="527"/>
    </row>
    <row r="91" spans="2:13" ht="16" customHeight="1" x14ac:dyDescent="0.35">
      <c r="B91" s="527"/>
      <c r="C91" s="527"/>
      <c r="D91" s="527"/>
      <c r="E91" s="527"/>
      <c r="F91" s="527"/>
      <c r="G91" s="527"/>
      <c r="H91" s="527"/>
      <c r="I91" s="527"/>
      <c r="J91" s="527"/>
      <c r="K91" s="527"/>
      <c r="L91" s="527"/>
      <c r="M91" s="527"/>
    </row>
  </sheetData>
  <sheetProtection formatCells="0" formatColumns="0" formatRows="0" insertColumns="0" insertRows="0" insertHyperlinks="0" deleteColumns="0" deleteRows="0" selectLockedCells="1" sort="0" autoFilter="0" pivotTables="0" selectUnlockedCells="1"/>
  <mergeCells count="9">
    <mergeCell ref="B86:D86"/>
    <mergeCell ref="B88:M91"/>
    <mergeCell ref="C2:M5"/>
    <mergeCell ref="B2:B5"/>
    <mergeCell ref="B28:D28"/>
    <mergeCell ref="B7:D7"/>
    <mergeCell ref="B9:M14"/>
    <mergeCell ref="B15:M18"/>
    <mergeCell ref="B19:G26"/>
  </mergeCells>
  <hyperlinks>
    <hyperlink ref="A2" location="OPCIONES!A1" display="OPCIONES"/>
  </hyperlinks>
  <pageMargins left="0.25" right="0.25" top="0.75" bottom="0.75" header="0.3" footer="0.3"/>
  <pageSetup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E119"/>
  <sheetViews>
    <sheetView showGridLines="0" tabSelected="1" zoomScale="80" zoomScaleNormal="80" zoomScaleSheetLayoutView="80" workbookViewId="0">
      <selection activeCell="N59" sqref="N59"/>
    </sheetView>
  </sheetViews>
  <sheetFormatPr baseColWidth="10" defaultColWidth="11.453125" defaultRowHeight="14" x14ac:dyDescent="0.3"/>
  <cols>
    <col min="1" max="1" width="17" style="37" customWidth="1"/>
    <col min="2" max="2" width="11.54296875" style="2" customWidth="1"/>
    <col min="3" max="3" width="20.1796875" style="3" customWidth="1"/>
    <col min="4" max="4" width="20.453125" style="1" customWidth="1"/>
    <col min="5" max="5" width="17.1796875" style="1" customWidth="1"/>
    <col min="6" max="6" width="19.54296875" style="1" customWidth="1"/>
    <col min="7" max="7" width="15" style="37" customWidth="1"/>
    <col min="8" max="8" width="14.453125" style="37" customWidth="1"/>
    <col min="9" max="9" width="12.453125" style="37" customWidth="1"/>
    <col min="10" max="10" width="14.1796875" style="37" customWidth="1"/>
    <col min="11" max="11" width="20.54296875" style="37" customWidth="1"/>
    <col min="12" max="12" width="34.453125" style="37" customWidth="1"/>
    <col min="13" max="13" width="54.453125" style="37" customWidth="1"/>
    <col min="14" max="14" width="92.6328125" style="39" customWidth="1"/>
    <col min="15" max="15" width="28.1796875" style="704" customWidth="1"/>
    <col min="16" max="22" width="11.453125" style="37" customWidth="1"/>
    <col min="23" max="16384" width="11.453125" style="37"/>
  </cols>
  <sheetData>
    <row r="1" spans="1:15" ht="22.5" customHeight="1" thickBot="1" x14ac:dyDescent="0.35">
      <c r="A1" s="469" t="s">
        <v>1034</v>
      </c>
    </row>
    <row r="2" spans="1:15" ht="23.25" customHeight="1" x14ac:dyDescent="0.3">
      <c r="A2" s="127"/>
      <c r="B2" s="133" t="s">
        <v>788</v>
      </c>
      <c r="C2" s="134"/>
      <c r="D2" s="137"/>
      <c r="E2" s="544" t="s">
        <v>685</v>
      </c>
      <c r="F2" s="545"/>
      <c r="G2" s="545"/>
      <c r="H2" s="545"/>
      <c r="I2" s="545"/>
      <c r="J2" s="545"/>
      <c r="K2" s="545"/>
      <c r="L2" s="545"/>
      <c r="M2" s="545"/>
      <c r="N2" s="545"/>
      <c r="O2" s="546"/>
    </row>
    <row r="3" spans="1:15" ht="23.25" customHeight="1" x14ac:dyDescent="0.3">
      <c r="A3" s="128"/>
      <c r="B3" s="135" t="s">
        <v>789</v>
      </c>
      <c r="C3" s="136"/>
      <c r="D3" s="138"/>
      <c r="E3" s="547"/>
      <c r="F3" s="548"/>
      <c r="G3" s="548"/>
      <c r="H3" s="548"/>
      <c r="I3" s="548"/>
      <c r="J3" s="548"/>
      <c r="K3" s="548"/>
      <c r="L3" s="548"/>
      <c r="M3" s="548"/>
      <c r="N3" s="548"/>
      <c r="O3" s="549"/>
    </row>
    <row r="4" spans="1:15" ht="23.25" customHeight="1" x14ac:dyDescent="0.3">
      <c r="A4" s="128"/>
      <c r="B4" s="130" t="s">
        <v>790</v>
      </c>
      <c r="C4" s="131"/>
      <c r="D4" s="132"/>
      <c r="E4" s="547"/>
      <c r="F4" s="548"/>
      <c r="G4" s="548"/>
      <c r="H4" s="548"/>
      <c r="I4" s="548"/>
      <c r="J4" s="548"/>
      <c r="K4" s="548"/>
      <c r="L4" s="548"/>
      <c r="M4" s="548"/>
      <c r="N4" s="548"/>
      <c r="O4" s="549"/>
    </row>
    <row r="5" spans="1:15" ht="38.25" customHeight="1" thickBot="1" x14ac:dyDescent="0.35">
      <c r="A5" s="129"/>
      <c r="B5" s="553" t="s">
        <v>791</v>
      </c>
      <c r="C5" s="554"/>
      <c r="D5" s="555"/>
      <c r="E5" s="550"/>
      <c r="F5" s="551"/>
      <c r="G5" s="551"/>
      <c r="H5" s="551"/>
      <c r="I5" s="551"/>
      <c r="J5" s="551"/>
      <c r="K5" s="551"/>
      <c r="L5" s="551"/>
      <c r="M5" s="551"/>
      <c r="N5" s="551"/>
      <c r="O5" s="552"/>
    </row>
    <row r="6" spans="1:15" hidden="1" x14ac:dyDescent="0.3">
      <c r="B6" s="2" t="s">
        <v>114</v>
      </c>
      <c r="D6" s="6" t="s">
        <v>8</v>
      </c>
      <c r="F6" s="6" t="s">
        <v>336</v>
      </c>
      <c r="G6" s="37" t="s">
        <v>32</v>
      </c>
      <c r="H6" s="37" t="s">
        <v>59</v>
      </c>
      <c r="I6" s="37" t="s">
        <v>70</v>
      </c>
      <c r="J6" s="37" t="s">
        <v>75</v>
      </c>
      <c r="O6" s="704" t="s">
        <v>6</v>
      </c>
    </row>
    <row r="7" spans="1:15" hidden="1" x14ac:dyDescent="0.3">
      <c r="B7" s="2" t="s">
        <v>115</v>
      </c>
      <c r="D7" s="6" t="s">
        <v>370</v>
      </c>
      <c r="F7" s="6" t="s">
        <v>349</v>
      </c>
      <c r="G7" s="37" t="s">
        <v>30</v>
      </c>
      <c r="H7" s="37" t="s">
        <v>60</v>
      </c>
      <c r="I7" s="37" t="s">
        <v>71</v>
      </c>
      <c r="J7" s="37" t="s">
        <v>76</v>
      </c>
      <c r="O7" s="704" t="s">
        <v>19</v>
      </c>
    </row>
    <row r="8" spans="1:15" hidden="1" x14ac:dyDescent="0.3">
      <c r="B8" s="2" t="s">
        <v>116</v>
      </c>
      <c r="D8" s="6" t="s">
        <v>371</v>
      </c>
      <c r="F8" s="6" t="s">
        <v>342</v>
      </c>
      <c r="G8" s="37" t="s">
        <v>28</v>
      </c>
      <c r="H8" s="37" t="s">
        <v>61</v>
      </c>
      <c r="I8" s="37" t="s">
        <v>72</v>
      </c>
      <c r="J8" s="37" t="s">
        <v>77</v>
      </c>
    </row>
    <row r="9" spans="1:15" hidden="1" x14ac:dyDescent="0.3">
      <c r="B9" s="2" t="s">
        <v>117</v>
      </c>
      <c r="D9" s="6" t="s">
        <v>372</v>
      </c>
      <c r="F9" s="6" t="s">
        <v>346</v>
      </c>
      <c r="G9" s="37" t="s">
        <v>29</v>
      </c>
      <c r="H9" s="37" t="s">
        <v>62</v>
      </c>
      <c r="I9" s="37" t="s">
        <v>73</v>
      </c>
      <c r="J9" s="37" t="s">
        <v>66</v>
      </c>
    </row>
    <row r="10" spans="1:15" hidden="1" x14ac:dyDescent="0.3">
      <c r="B10" s="2" t="s">
        <v>118</v>
      </c>
      <c r="D10" s="6" t="s">
        <v>51</v>
      </c>
      <c r="F10" s="6" t="s">
        <v>361</v>
      </c>
      <c r="G10" s="37" t="s">
        <v>31</v>
      </c>
      <c r="H10" s="37" t="s">
        <v>63</v>
      </c>
      <c r="I10" s="37" t="s">
        <v>37</v>
      </c>
      <c r="J10" s="37" t="s">
        <v>67</v>
      </c>
    </row>
    <row r="11" spans="1:15" hidden="1" x14ac:dyDescent="0.3">
      <c r="B11" s="2" t="s">
        <v>119</v>
      </c>
      <c r="D11" s="6" t="s">
        <v>369</v>
      </c>
      <c r="F11" s="6" t="s">
        <v>350</v>
      </c>
      <c r="G11" s="37" t="s">
        <v>37</v>
      </c>
      <c r="H11" s="37" t="s">
        <v>64</v>
      </c>
      <c r="I11" s="37" t="s">
        <v>74</v>
      </c>
      <c r="J11" s="37" t="s">
        <v>78</v>
      </c>
    </row>
    <row r="12" spans="1:15" hidden="1" x14ac:dyDescent="0.3">
      <c r="B12" s="2" t="s">
        <v>120</v>
      </c>
      <c r="D12" s="6" t="s">
        <v>373</v>
      </c>
      <c r="F12" s="6" t="s">
        <v>337</v>
      </c>
      <c r="G12" s="37" t="s">
        <v>35</v>
      </c>
      <c r="J12" s="37" t="s">
        <v>68</v>
      </c>
    </row>
    <row r="13" spans="1:15" hidden="1" x14ac:dyDescent="0.3">
      <c r="B13" s="2" t="s">
        <v>121</v>
      </c>
      <c r="D13" s="6" t="s">
        <v>374</v>
      </c>
      <c r="F13" s="6" t="s">
        <v>40</v>
      </c>
      <c r="G13" s="37" t="s">
        <v>33</v>
      </c>
    </row>
    <row r="14" spans="1:15" hidden="1" x14ac:dyDescent="0.3">
      <c r="B14" s="2" t="s">
        <v>122</v>
      </c>
      <c r="D14" s="6" t="s">
        <v>375</v>
      </c>
      <c r="F14" s="6" t="s">
        <v>39</v>
      </c>
      <c r="G14" s="37" t="s">
        <v>34</v>
      </c>
      <c r="M14" s="16">
        <v>2</v>
      </c>
    </row>
    <row r="15" spans="1:15" hidden="1" x14ac:dyDescent="0.3">
      <c r="B15" s="2" t="s">
        <v>123</v>
      </c>
      <c r="D15" s="6" t="s">
        <v>376</v>
      </c>
      <c r="F15" s="6" t="s">
        <v>355</v>
      </c>
      <c r="G15" s="37" t="s">
        <v>36</v>
      </c>
      <c r="M15" s="37" t="s">
        <v>237</v>
      </c>
    </row>
    <row r="16" spans="1:15" hidden="1" x14ac:dyDescent="0.3">
      <c r="B16" s="2" t="s">
        <v>124</v>
      </c>
      <c r="D16" s="6" t="s">
        <v>377</v>
      </c>
      <c r="F16" s="6" t="s">
        <v>353</v>
      </c>
      <c r="M16" s="37" t="str">
        <f>+CHOOSE(M14,D6,D7,D8,D9,D10,D11,D12,D13,D14,D15,D16,D17,D18,D19,D20,D21,D22,D23,D24,#REF!)</f>
        <v>Gestión Administrativa</v>
      </c>
    </row>
    <row r="17" spans="2:6" hidden="1" x14ac:dyDescent="0.3">
      <c r="B17" s="2" t="s">
        <v>125</v>
      </c>
      <c r="D17" s="6" t="s">
        <v>378</v>
      </c>
      <c r="F17" s="6" t="s">
        <v>343</v>
      </c>
    </row>
    <row r="18" spans="2:6" hidden="1" x14ac:dyDescent="0.3">
      <c r="B18" s="2" t="s">
        <v>126</v>
      </c>
      <c r="D18" s="6" t="s">
        <v>50</v>
      </c>
      <c r="F18" s="6" t="s">
        <v>339</v>
      </c>
    </row>
    <row r="19" spans="2:6" hidden="1" x14ac:dyDescent="0.3">
      <c r="B19" s="2" t="s">
        <v>127</v>
      </c>
      <c r="D19" s="6" t="s">
        <v>49</v>
      </c>
      <c r="F19" s="6" t="s">
        <v>340</v>
      </c>
    </row>
    <row r="20" spans="2:6" hidden="1" x14ac:dyDescent="0.3">
      <c r="B20" s="2" t="s">
        <v>128</v>
      </c>
      <c r="D20" s="6" t="s">
        <v>52</v>
      </c>
      <c r="F20" s="6" t="s">
        <v>352</v>
      </c>
    </row>
    <row r="21" spans="2:6" hidden="1" x14ac:dyDescent="0.3">
      <c r="B21" s="2" t="s">
        <v>129</v>
      </c>
      <c r="D21" s="6" t="s">
        <v>379</v>
      </c>
      <c r="F21" s="6" t="s">
        <v>335</v>
      </c>
    </row>
    <row r="22" spans="2:6" hidden="1" x14ac:dyDescent="0.3">
      <c r="B22" s="2" t="s">
        <v>130</v>
      </c>
      <c r="D22" s="6" t="s">
        <v>380</v>
      </c>
      <c r="F22" s="6" t="s">
        <v>347</v>
      </c>
    </row>
    <row r="23" spans="2:6" hidden="1" x14ac:dyDescent="0.3">
      <c r="B23" s="2" t="s">
        <v>131</v>
      </c>
      <c r="F23" s="6" t="s">
        <v>333</v>
      </c>
    </row>
    <row r="24" spans="2:6" hidden="1" x14ac:dyDescent="0.3">
      <c r="B24" s="2" t="s">
        <v>132</v>
      </c>
      <c r="F24" s="6" t="s">
        <v>334</v>
      </c>
    </row>
    <row r="25" spans="2:6" hidden="1" x14ac:dyDescent="0.3">
      <c r="B25" s="2" t="s">
        <v>133</v>
      </c>
      <c r="F25" s="6" t="s">
        <v>345</v>
      </c>
    </row>
    <row r="26" spans="2:6" hidden="1" x14ac:dyDescent="0.3">
      <c r="F26" s="6" t="s">
        <v>356</v>
      </c>
    </row>
    <row r="27" spans="2:6" hidden="1" x14ac:dyDescent="0.3">
      <c r="F27" s="6" t="s">
        <v>331</v>
      </c>
    </row>
    <row r="28" spans="2:6" hidden="1" x14ac:dyDescent="0.3">
      <c r="F28" s="6" t="s">
        <v>332</v>
      </c>
    </row>
    <row r="29" spans="2:6" hidden="1" x14ac:dyDescent="0.3">
      <c r="F29" s="6" t="s">
        <v>38</v>
      </c>
    </row>
    <row r="30" spans="2:6" hidden="1" x14ac:dyDescent="0.3">
      <c r="F30" s="6" t="s">
        <v>41</v>
      </c>
    </row>
    <row r="31" spans="2:6" hidden="1" x14ac:dyDescent="0.3">
      <c r="F31" s="6" t="s">
        <v>354</v>
      </c>
    </row>
    <row r="32" spans="2:6" hidden="1" x14ac:dyDescent="0.3">
      <c r="F32" s="6" t="s">
        <v>341</v>
      </c>
    </row>
    <row r="33" spans="2:15" hidden="1" x14ac:dyDescent="0.3">
      <c r="F33" s="6" t="s">
        <v>348</v>
      </c>
    </row>
    <row r="34" spans="2:15" hidden="1" x14ac:dyDescent="0.3">
      <c r="F34" s="6" t="s">
        <v>358</v>
      </c>
    </row>
    <row r="35" spans="2:15" hidden="1" x14ac:dyDescent="0.3">
      <c r="F35" s="6" t="s">
        <v>362</v>
      </c>
    </row>
    <row r="36" spans="2:15" hidden="1" x14ac:dyDescent="0.3">
      <c r="F36" s="6" t="s">
        <v>357</v>
      </c>
    </row>
    <row r="37" spans="2:15" hidden="1" x14ac:dyDescent="0.3">
      <c r="F37" s="6" t="s">
        <v>344</v>
      </c>
    </row>
    <row r="38" spans="2:15" hidden="1" x14ac:dyDescent="0.3">
      <c r="F38" s="6" t="s">
        <v>338</v>
      </c>
    </row>
    <row r="39" spans="2:15" hidden="1" x14ac:dyDescent="0.3">
      <c r="F39" s="6" t="s">
        <v>359</v>
      </c>
    </row>
    <row r="40" spans="2:15" hidden="1" x14ac:dyDescent="0.3">
      <c r="F40" s="6" t="s">
        <v>360</v>
      </c>
    </row>
    <row r="41" spans="2:15" hidden="1" x14ac:dyDescent="0.3">
      <c r="F41" s="6" t="s">
        <v>351</v>
      </c>
    </row>
    <row r="42" spans="2:15" hidden="1" x14ac:dyDescent="0.3">
      <c r="F42" s="6" t="s">
        <v>43</v>
      </c>
    </row>
    <row r="43" spans="2:15" hidden="1" x14ac:dyDescent="0.3">
      <c r="F43" s="6" t="s">
        <v>382</v>
      </c>
    </row>
    <row r="45" spans="2:15" ht="4.5" customHeight="1" x14ac:dyDescent="0.3"/>
    <row r="46" spans="2:15" s="3" customFormat="1" ht="2.25" customHeight="1" thickBot="1" x14ac:dyDescent="0.4">
      <c r="B46" s="11"/>
      <c r="O46" s="701"/>
    </row>
    <row r="47" spans="2:15" s="3" customFormat="1" ht="11.25" hidden="1" customHeight="1" x14ac:dyDescent="0.35">
      <c r="B47" s="11"/>
      <c r="O47" s="701"/>
    </row>
    <row r="48" spans="2:15" s="3" customFormat="1" hidden="1" x14ac:dyDescent="0.35">
      <c r="B48" s="11"/>
      <c r="O48" s="701"/>
    </row>
    <row r="49" spans="1:83" s="3" customFormat="1" hidden="1" x14ac:dyDescent="0.35">
      <c r="B49" s="11"/>
      <c r="O49" s="701"/>
    </row>
    <row r="50" spans="1:83" s="3" customFormat="1" hidden="1" x14ac:dyDescent="0.35">
      <c r="B50" s="11"/>
      <c r="O50" s="701"/>
    </row>
    <row r="51" spans="1:83" s="3" customFormat="1" hidden="1" x14ac:dyDescent="0.35">
      <c r="B51" s="11"/>
      <c r="O51" s="701"/>
    </row>
    <row r="52" spans="1:83" s="3" customFormat="1" ht="14.5" hidden="1" thickBot="1" x14ac:dyDescent="0.4">
      <c r="B52" s="11"/>
      <c r="O52" s="701"/>
    </row>
    <row r="53" spans="1:83" s="3" customFormat="1" ht="33.75" customHeight="1" thickBot="1" x14ac:dyDescent="0.4">
      <c r="A53" s="541" t="s">
        <v>236</v>
      </c>
      <c r="B53" s="542"/>
      <c r="C53" s="542"/>
      <c r="D53" s="542"/>
      <c r="E53" s="542"/>
      <c r="F53" s="542"/>
      <c r="G53" s="542"/>
      <c r="H53" s="542"/>
      <c r="I53" s="542"/>
      <c r="J53" s="542"/>
      <c r="K53" s="542"/>
      <c r="L53" s="542"/>
      <c r="M53" s="542"/>
      <c r="N53" s="542"/>
      <c r="O53" s="543"/>
    </row>
    <row r="54" spans="1:83" s="39" customFormat="1" ht="100.5" customHeight="1" x14ac:dyDescent="0.3">
      <c r="A54" s="126" t="s">
        <v>687</v>
      </c>
      <c r="B54" s="126" t="s">
        <v>328</v>
      </c>
      <c r="C54" s="126" t="s">
        <v>237</v>
      </c>
      <c r="D54" s="126" t="s">
        <v>3</v>
      </c>
      <c r="E54" s="126" t="s">
        <v>329</v>
      </c>
      <c r="F54" s="126" t="s">
        <v>330</v>
      </c>
      <c r="G54" s="126" t="s">
        <v>10</v>
      </c>
      <c r="H54" s="126" t="s">
        <v>58</v>
      </c>
      <c r="I54" s="126" t="s">
        <v>65</v>
      </c>
      <c r="J54" s="126" t="s">
        <v>69</v>
      </c>
      <c r="K54" s="126" t="s">
        <v>749</v>
      </c>
      <c r="L54" s="126" t="s">
        <v>750</v>
      </c>
      <c r="M54" s="126" t="s">
        <v>751</v>
      </c>
      <c r="N54" s="126" t="s">
        <v>752</v>
      </c>
      <c r="O54" s="126" t="s">
        <v>79</v>
      </c>
    </row>
    <row r="55" spans="1:83" s="25" customFormat="1" ht="213" customHeight="1" x14ac:dyDescent="0.3">
      <c r="A55" s="79" t="s">
        <v>614</v>
      </c>
      <c r="B55" s="683" t="s">
        <v>142</v>
      </c>
      <c r="C55" s="684" t="s">
        <v>8</v>
      </c>
      <c r="D55" s="685" t="s">
        <v>8</v>
      </c>
      <c r="E55" s="683" t="s">
        <v>363</v>
      </c>
      <c r="F55" s="685" t="s">
        <v>332</v>
      </c>
      <c r="G55" s="685" t="s">
        <v>37</v>
      </c>
      <c r="H55" s="686" t="s">
        <v>60</v>
      </c>
      <c r="I55" s="686" t="s">
        <v>70</v>
      </c>
      <c r="J55" s="686" t="s">
        <v>77</v>
      </c>
      <c r="K55" s="79" t="s">
        <v>688</v>
      </c>
      <c r="L55" s="79" t="s">
        <v>1105</v>
      </c>
      <c r="M55" s="79" t="s">
        <v>1106</v>
      </c>
      <c r="N55" s="686" t="str">
        <f t="shared" ref="N55:N62" si="0">+CONCATENATE(K55," ",L55," ",M55)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O55" s="698" t="s">
        <v>19</v>
      </c>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row>
    <row r="56" spans="1:83" s="25" customFormat="1" ht="204" customHeight="1" x14ac:dyDescent="0.3">
      <c r="A56" s="79" t="s">
        <v>617</v>
      </c>
      <c r="B56" s="683" t="s">
        <v>144</v>
      </c>
      <c r="C56" s="684" t="s">
        <v>8</v>
      </c>
      <c r="D56" s="685" t="s">
        <v>8</v>
      </c>
      <c r="E56" s="683" t="s">
        <v>364</v>
      </c>
      <c r="F56" s="685" t="s">
        <v>332</v>
      </c>
      <c r="G56" s="685" t="s">
        <v>37</v>
      </c>
      <c r="H56" s="686" t="s">
        <v>64</v>
      </c>
      <c r="I56" s="686" t="s">
        <v>72</v>
      </c>
      <c r="J56" s="686" t="s">
        <v>78</v>
      </c>
      <c r="K56" s="79" t="s">
        <v>689</v>
      </c>
      <c r="L56" s="79" t="s">
        <v>1107</v>
      </c>
      <c r="M56" s="79" t="s">
        <v>1108</v>
      </c>
      <c r="N56" s="686" t="str">
        <f t="shared" si="0"/>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O56" s="698" t="s">
        <v>19</v>
      </c>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row>
    <row r="57" spans="1:83" s="25" customFormat="1" ht="151.5" customHeight="1" x14ac:dyDescent="0.3">
      <c r="A57" s="79" t="s">
        <v>619</v>
      </c>
      <c r="B57" s="683" t="s">
        <v>145</v>
      </c>
      <c r="C57" s="684" t="s">
        <v>8</v>
      </c>
      <c r="D57" s="685" t="s">
        <v>8</v>
      </c>
      <c r="E57" s="683" t="s">
        <v>365</v>
      </c>
      <c r="F57" s="685" t="s">
        <v>332</v>
      </c>
      <c r="G57" s="685" t="s">
        <v>34</v>
      </c>
      <c r="H57" s="686" t="s">
        <v>62</v>
      </c>
      <c r="I57" s="686" t="s">
        <v>72</v>
      </c>
      <c r="J57" s="686" t="s">
        <v>68</v>
      </c>
      <c r="K57" s="79" t="s">
        <v>689</v>
      </c>
      <c r="L57" s="79" t="s">
        <v>1109</v>
      </c>
      <c r="M57" s="79" t="s">
        <v>1110</v>
      </c>
      <c r="N57" s="686" t="str">
        <f t="shared" si="0"/>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O57" s="698" t="s">
        <v>19</v>
      </c>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row>
    <row r="58" spans="1:83" s="25" customFormat="1" ht="108" customHeight="1" x14ac:dyDescent="0.3">
      <c r="A58" s="79" t="s">
        <v>621</v>
      </c>
      <c r="B58" s="683" t="s">
        <v>152</v>
      </c>
      <c r="C58" s="684" t="s">
        <v>8</v>
      </c>
      <c r="D58" s="685" t="s">
        <v>8</v>
      </c>
      <c r="E58" s="683" t="s">
        <v>366</v>
      </c>
      <c r="F58" s="685" t="s">
        <v>331</v>
      </c>
      <c r="G58" s="685" t="s">
        <v>37</v>
      </c>
      <c r="H58" s="686" t="s">
        <v>64</v>
      </c>
      <c r="I58" s="686" t="s">
        <v>72</v>
      </c>
      <c r="J58" s="686" t="s">
        <v>76</v>
      </c>
      <c r="K58" s="79" t="s">
        <v>689</v>
      </c>
      <c r="L58" s="79" t="s">
        <v>1111</v>
      </c>
      <c r="M58" s="79" t="s">
        <v>1112</v>
      </c>
      <c r="N58" s="686" t="str">
        <f t="shared" si="0"/>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O58" s="698" t="s">
        <v>19</v>
      </c>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row>
    <row r="59" spans="1:83" s="25" customFormat="1" ht="149" customHeight="1" x14ac:dyDescent="0.25">
      <c r="A59" s="79" t="s">
        <v>622</v>
      </c>
      <c r="B59" s="683" t="s">
        <v>320</v>
      </c>
      <c r="C59" s="684" t="s">
        <v>8</v>
      </c>
      <c r="D59" s="685" t="s">
        <v>8</v>
      </c>
      <c r="E59" s="683" t="s">
        <v>367</v>
      </c>
      <c r="F59" s="685" t="s">
        <v>331</v>
      </c>
      <c r="G59" s="685" t="s">
        <v>32</v>
      </c>
      <c r="H59" s="686" t="s">
        <v>63</v>
      </c>
      <c r="I59" s="686" t="s">
        <v>72</v>
      </c>
      <c r="J59" s="686" t="s">
        <v>66</v>
      </c>
      <c r="K59" s="79" t="s">
        <v>688</v>
      </c>
      <c r="L59" s="79" t="s">
        <v>1113</v>
      </c>
      <c r="M59" s="79" t="s">
        <v>1114</v>
      </c>
      <c r="N59" s="686" t="str">
        <f t="shared" si="0"/>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O59" s="698" t="s">
        <v>19</v>
      </c>
    </row>
    <row r="60" spans="1:83" s="25" customFormat="1" ht="163.5" customHeight="1" x14ac:dyDescent="0.25">
      <c r="A60" s="79" t="s">
        <v>623</v>
      </c>
      <c r="B60" s="683" t="s">
        <v>368</v>
      </c>
      <c r="C60" s="687" t="s">
        <v>1102</v>
      </c>
      <c r="D60" s="685" t="s">
        <v>369</v>
      </c>
      <c r="E60" s="683" t="s">
        <v>381</v>
      </c>
      <c r="F60" s="685" t="s">
        <v>939</v>
      </c>
      <c r="G60" s="685" t="s">
        <v>34</v>
      </c>
      <c r="H60" s="686" t="s">
        <v>64</v>
      </c>
      <c r="I60" s="686" t="s">
        <v>72</v>
      </c>
      <c r="J60" s="686" t="s">
        <v>76</v>
      </c>
      <c r="K60" s="79" t="s">
        <v>688</v>
      </c>
      <c r="L60" s="79" t="s">
        <v>690</v>
      </c>
      <c r="M60" s="79" t="s">
        <v>691</v>
      </c>
      <c r="N60" s="686" t="str">
        <f t="shared" si="0"/>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O60" s="698" t="s">
        <v>19</v>
      </c>
    </row>
    <row r="61" spans="1:83" s="25" customFormat="1" ht="138" customHeight="1" x14ac:dyDescent="0.25">
      <c r="A61" s="79" t="s">
        <v>625</v>
      </c>
      <c r="B61" s="683" t="s">
        <v>211</v>
      </c>
      <c r="C61" s="687" t="s">
        <v>1102</v>
      </c>
      <c r="D61" s="685" t="s">
        <v>372</v>
      </c>
      <c r="E61" s="683" t="s">
        <v>211</v>
      </c>
      <c r="F61" s="685" t="s">
        <v>372</v>
      </c>
      <c r="G61" s="685" t="s">
        <v>30</v>
      </c>
      <c r="H61" s="686" t="s">
        <v>61</v>
      </c>
      <c r="I61" s="686" t="s">
        <v>71</v>
      </c>
      <c r="J61" s="686" t="s">
        <v>77</v>
      </c>
      <c r="K61" s="79" t="s">
        <v>688</v>
      </c>
      <c r="L61" s="79" t="s">
        <v>1057</v>
      </c>
      <c r="M61" s="79" t="s">
        <v>1040</v>
      </c>
      <c r="N61" s="686" t="str">
        <f t="shared" si="0"/>
        <v>Posibilidad de pérdida Económica y Reputacional por inoportunidad o imprecisión en la difusión y comercialización con eficacia los servicios de la entidad. debido a: 
1. Desconocimiento de los procedimientos.
2. Incumplimiento de los lineamientos dados por la Oficina Comercial.
3. Planeación inadecuada de las actividades.</v>
      </c>
      <c r="O61" s="698" t="s">
        <v>19</v>
      </c>
    </row>
    <row r="62" spans="1:83" s="25" customFormat="1" ht="186" customHeight="1" x14ac:dyDescent="0.3">
      <c r="A62" s="79" t="s">
        <v>627</v>
      </c>
      <c r="B62" s="683" t="s">
        <v>383</v>
      </c>
      <c r="C62" s="684" t="s">
        <v>46</v>
      </c>
      <c r="D62" s="685" t="s">
        <v>375</v>
      </c>
      <c r="E62" s="683" t="s">
        <v>385</v>
      </c>
      <c r="F62" s="685" t="s">
        <v>343</v>
      </c>
      <c r="G62" s="685" t="s">
        <v>28</v>
      </c>
      <c r="H62" s="686" t="s">
        <v>64</v>
      </c>
      <c r="I62" s="686" t="s">
        <v>74</v>
      </c>
      <c r="J62" s="686" t="s">
        <v>78</v>
      </c>
      <c r="K62" s="79" t="s">
        <v>689</v>
      </c>
      <c r="L62" s="79" t="s">
        <v>1115</v>
      </c>
      <c r="M62" s="79" t="s">
        <v>1116</v>
      </c>
      <c r="N62" s="686" t="str">
        <f t="shared" si="0"/>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v>
      </c>
      <c r="O62" s="698" t="s">
        <v>929</v>
      </c>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row>
    <row r="63" spans="1:83" s="25" customFormat="1" ht="226.5" customHeight="1" x14ac:dyDescent="0.3">
      <c r="A63" s="79" t="s">
        <v>629</v>
      </c>
      <c r="B63" s="683" t="s">
        <v>384</v>
      </c>
      <c r="C63" s="684" t="s">
        <v>46</v>
      </c>
      <c r="D63" s="685" t="s">
        <v>375</v>
      </c>
      <c r="E63" s="683" t="s">
        <v>386</v>
      </c>
      <c r="F63" s="685" t="s">
        <v>343</v>
      </c>
      <c r="G63" s="685" t="s">
        <v>30</v>
      </c>
      <c r="H63" s="686" t="s">
        <v>64</v>
      </c>
      <c r="I63" s="686" t="s">
        <v>71</v>
      </c>
      <c r="J63" s="686" t="s">
        <v>76</v>
      </c>
      <c r="K63" s="79" t="s">
        <v>689</v>
      </c>
      <c r="L63" s="79" t="s">
        <v>1117</v>
      </c>
      <c r="M63" s="79" t="s">
        <v>1118</v>
      </c>
      <c r="N63" s="686" t="str">
        <f t="shared" ref="N63:N68" si="1">+CONCATENATE(K63," ",L63," ",M63)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O63" s="698" t="s">
        <v>929</v>
      </c>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row>
    <row r="64" spans="1:83" s="25" customFormat="1" ht="208.5" customHeight="1" x14ac:dyDescent="0.3">
      <c r="A64" s="79" t="s">
        <v>630</v>
      </c>
      <c r="B64" s="683" t="s">
        <v>387</v>
      </c>
      <c r="C64" s="684" t="s">
        <v>43</v>
      </c>
      <c r="D64" s="685" t="s">
        <v>374</v>
      </c>
      <c r="E64" s="683" t="s">
        <v>234</v>
      </c>
      <c r="F64" s="685" t="s">
        <v>43</v>
      </c>
      <c r="G64" s="685" t="s">
        <v>28</v>
      </c>
      <c r="H64" s="686" t="s">
        <v>64</v>
      </c>
      <c r="I64" s="686" t="s">
        <v>72</v>
      </c>
      <c r="J64" s="686" t="s">
        <v>66</v>
      </c>
      <c r="K64" s="79" t="s">
        <v>689</v>
      </c>
      <c r="L64" s="79" t="s">
        <v>692</v>
      </c>
      <c r="M64" s="79" t="s">
        <v>693</v>
      </c>
      <c r="N64" s="686" t="str">
        <f t="shared" si="1"/>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O64" s="698" t="s">
        <v>19</v>
      </c>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row>
    <row r="65" spans="1:83" s="25" customFormat="1" ht="120" customHeight="1" x14ac:dyDescent="0.3">
      <c r="A65" s="79" t="s">
        <v>631</v>
      </c>
      <c r="B65" s="688" t="s">
        <v>388</v>
      </c>
      <c r="C65" s="684" t="s">
        <v>43</v>
      </c>
      <c r="D65" s="685" t="s">
        <v>374</v>
      </c>
      <c r="E65" s="688" t="s">
        <v>235</v>
      </c>
      <c r="F65" s="685" t="s">
        <v>43</v>
      </c>
      <c r="G65" s="689" t="s">
        <v>28</v>
      </c>
      <c r="H65" s="690" t="s">
        <v>64</v>
      </c>
      <c r="I65" s="690" t="s">
        <v>72</v>
      </c>
      <c r="J65" s="690" t="s">
        <v>66</v>
      </c>
      <c r="K65" s="79" t="s">
        <v>689</v>
      </c>
      <c r="L65" s="79" t="s">
        <v>694</v>
      </c>
      <c r="M65" s="79" t="s">
        <v>695</v>
      </c>
      <c r="N65" s="706" t="str">
        <f t="shared" si="1"/>
        <v>Posibilidad de pérdida Reputacional por declaratoria de inaplicación de la regulación expedida por la entidad debido a que se identifica la ilegalidad del acto por parte de un ente judicial.</v>
      </c>
      <c r="O65" s="702" t="s">
        <v>19</v>
      </c>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row>
    <row r="66" spans="1:83" s="25" customFormat="1" ht="120" customHeight="1" x14ac:dyDescent="0.3">
      <c r="A66" s="79" t="s">
        <v>632</v>
      </c>
      <c r="B66" s="683" t="s">
        <v>1100</v>
      </c>
      <c r="C66" s="684" t="s">
        <v>43</v>
      </c>
      <c r="D66" s="685" t="s">
        <v>374</v>
      </c>
      <c r="E66" s="683" t="s">
        <v>1101</v>
      </c>
      <c r="F66" s="685" t="s">
        <v>43</v>
      </c>
      <c r="G66" s="685" t="s">
        <v>28</v>
      </c>
      <c r="H66" s="686" t="s">
        <v>64</v>
      </c>
      <c r="I66" s="686" t="s">
        <v>72</v>
      </c>
      <c r="J66" s="686" t="s">
        <v>66</v>
      </c>
      <c r="K66" s="79" t="s">
        <v>722</v>
      </c>
      <c r="L66" s="79" t="s">
        <v>1098</v>
      </c>
      <c r="M66" s="79" t="s">
        <v>1099</v>
      </c>
      <c r="N66" s="706" t="str">
        <f t="shared" si="1"/>
        <v>Posibilidad de pérdida Económica por pérdida de Confidencialidad, Integridad y Disponibilidad del activo de información debido a la pérdida de Confidencialidad, Integridad y Disponibilidad del activo de información</v>
      </c>
      <c r="O66" s="698" t="s">
        <v>6</v>
      </c>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row>
    <row r="67" spans="1:83" s="25" customFormat="1" ht="168" customHeight="1" x14ac:dyDescent="0.3">
      <c r="A67" s="79" t="s">
        <v>633</v>
      </c>
      <c r="B67" s="683" t="s">
        <v>196</v>
      </c>
      <c r="C67" s="684" t="s">
        <v>41</v>
      </c>
      <c r="D67" s="685" t="s">
        <v>373</v>
      </c>
      <c r="E67" s="683" t="s">
        <v>402</v>
      </c>
      <c r="F67" s="685" t="s">
        <v>41</v>
      </c>
      <c r="G67" s="685"/>
      <c r="H67" s="686" t="s">
        <v>61</v>
      </c>
      <c r="I67" s="686" t="s">
        <v>71</v>
      </c>
      <c r="J67" s="686" t="s">
        <v>75</v>
      </c>
      <c r="K67" s="79" t="s">
        <v>688</v>
      </c>
      <c r="L67" s="79" t="s">
        <v>696</v>
      </c>
      <c r="M67" s="79" t="s">
        <v>697</v>
      </c>
      <c r="N67" s="686" t="str">
        <f t="shared" si="1"/>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O67" s="698" t="s">
        <v>19</v>
      </c>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row>
    <row r="68" spans="1:83" s="25" customFormat="1" ht="213" customHeight="1" x14ac:dyDescent="0.3">
      <c r="A68" s="79" t="s">
        <v>634</v>
      </c>
      <c r="B68" s="683" t="s">
        <v>389</v>
      </c>
      <c r="C68" s="684" t="s">
        <v>41</v>
      </c>
      <c r="D68" s="685" t="s">
        <v>373</v>
      </c>
      <c r="E68" s="683" t="s">
        <v>403</v>
      </c>
      <c r="F68" s="685" t="s">
        <v>41</v>
      </c>
      <c r="G68" s="685" t="s">
        <v>30</v>
      </c>
      <c r="H68" s="686" t="s">
        <v>64</v>
      </c>
      <c r="I68" s="686" t="s">
        <v>71</v>
      </c>
      <c r="J68" s="686" t="s">
        <v>75</v>
      </c>
      <c r="K68" s="79" t="s">
        <v>689</v>
      </c>
      <c r="L68" s="79" t="s">
        <v>1119</v>
      </c>
      <c r="M68" s="79" t="s">
        <v>698</v>
      </c>
      <c r="N68" s="686" t="str">
        <f t="shared" si="1"/>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O68" s="698" t="s">
        <v>19</v>
      </c>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row>
    <row r="69" spans="1:83" s="25" customFormat="1" ht="207" customHeight="1" x14ac:dyDescent="0.3">
      <c r="A69" s="79" t="s">
        <v>635</v>
      </c>
      <c r="B69" s="691" t="s">
        <v>390</v>
      </c>
      <c r="C69" s="684" t="s">
        <v>41</v>
      </c>
      <c r="D69" s="692" t="s">
        <v>373</v>
      </c>
      <c r="E69" s="691" t="s">
        <v>404</v>
      </c>
      <c r="F69" s="685" t="s">
        <v>41</v>
      </c>
      <c r="G69" s="685" t="s">
        <v>28</v>
      </c>
      <c r="H69" s="686" t="s">
        <v>64</v>
      </c>
      <c r="I69" s="686" t="s">
        <v>73</v>
      </c>
      <c r="J69" s="686" t="s">
        <v>76</v>
      </c>
      <c r="K69" s="79" t="s">
        <v>689</v>
      </c>
      <c r="L69" s="79" t="s">
        <v>699</v>
      </c>
      <c r="M69" s="79" t="s">
        <v>700</v>
      </c>
      <c r="N69" s="686" t="str">
        <f>+CONCATENATE(K69," ",L69," ",M69)</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O69" s="698" t="s">
        <v>19</v>
      </c>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row>
    <row r="70" spans="1:83" s="25" customFormat="1" ht="314.25" customHeight="1" x14ac:dyDescent="0.3">
      <c r="A70" s="79" t="s">
        <v>636</v>
      </c>
      <c r="B70" s="693" t="s">
        <v>391</v>
      </c>
      <c r="C70" s="684" t="s">
        <v>41</v>
      </c>
      <c r="D70" s="692" t="s">
        <v>373</v>
      </c>
      <c r="E70" s="694" t="s">
        <v>405</v>
      </c>
      <c r="F70" s="685" t="s">
        <v>41</v>
      </c>
      <c r="G70" s="695" t="s">
        <v>28</v>
      </c>
      <c r="H70" s="696" t="s">
        <v>64</v>
      </c>
      <c r="I70" s="696" t="s">
        <v>72</v>
      </c>
      <c r="J70" s="696" t="s">
        <v>77</v>
      </c>
      <c r="K70" s="79" t="s">
        <v>689</v>
      </c>
      <c r="L70" s="79" t="s">
        <v>701</v>
      </c>
      <c r="M70" s="79" t="s">
        <v>702</v>
      </c>
      <c r="N70" s="686" t="str">
        <f t="shared" ref="N70:N77" si="2">+CONCATENATE(K70," ",L70," ",M70)</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O70" s="703" t="s">
        <v>19</v>
      </c>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row>
    <row r="71" spans="1:83" s="25" customFormat="1" ht="298.5" customHeight="1" x14ac:dyDescent="0.3">
      <c r="A71" s="79" t="s">
        <v>637</v>
      </c>
      <c r="B71" s="697" t="s">
        <v>392</v>
      </c>
      <c r="C71" s="684" t="s">
        <v>41</v>
      </c>
      <c r="D71" s="685" t="s">
        <v>373</v>
      </c>
      <c r="E71" s="688" t="s">
        <v>753</v>
      </c>
      <c r="F71" s="685" t="s">
        <v>38</v>
      </c>
      <c r="G71" s="695" t="s">
        <v>28</v>
      </c>
      <c r="H71" s="696" t="s">
        <v>64</v>
      </c>
      <c r="I71" s="696" t="s">
        <v>72</v>
      </c>
      <c r="J71" s="696" t="s">
        <v>77</v>
      </c>
      <c r="K71" s="79" t="s">
        <v>689</v>
      </c>
      <c r="L71" s="79" t="s">
        <v>703</v>
      </c>
      <c r="M71" s="79" t="s">
        <v>704</v>
      </c>
      <c r="N71" s="686" t="str">
        <f t="shared" si="2"/>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O71" s="703"/>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row>
    <row r="72" spans="1:83" s="25" customFormat="1" ht="191.25" customHeight="1" x14ac:dyDescent="0.3">
      <c r="A72" s="79" t="s">
        <v>638</v>
      </c>
      <c r="B72" s="683" t="s">
        <v>392</v>
      </c>
      <c r="C72" s="684" t="s">
        <v>38</v>
      </c>
      <c r="D72" s="685" t="s">
        <v>373</v>
      </c>
      <c r="E72" s="683" t="s">
        <v>406</v>
      </c>
      <c r="F72" s="685" t="s">
        <v>38</v>
      </c>
      <c r="G72" s="685" t="s">
        <v>34</v>
      </c>
      <c r="H72" s="686" t="s">
        <v>62</v>
      </c>
      <c r="I72" s="686" t="s">
        <v>71</v>
      </c>
      <c r="J72" s="686" t="s">
        <v>78</v>
      </c>
      <c r="K72" s="79" t="s">
        <v>689</v>
      </c>
      <c r="L72" s="79" t="s">
        <v>705</v>
      </c>
      <c r="M72" s="79" t="s">
        <v>706</v>
      </c>
      <c r="N72" s="686" t="str">
        <f t="shared" si="2"/>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O72" s="698" t="s">
        <v>19</v>
      </c>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row>
    <row r="73" spans="1:83" s="25" customFormat="1" ht="174.75" customHeight="1" x14ac:dyDescent="0.3">
      <c r="A73" s="79" t="s">
        <v>639</v>
      </c>
      <c r="B73" s="683" t="s">
        <v>393</v>
      </c>
      <c r="C73" s="684" t="s">
        <v>38</v>
      </c>
      <c r="D73" s="685" t="s">
        <v>373</v>
      </c>
      <c r="E73" s="683" t="s">
        <v>407</v>
      </c>
      <c r="F73" s="685" t="s">
        <v>38</v>
      </c>
      <c r="G73" s="685" t="s">
        <v>28</v>
      </c>
      <c r="H73" s="686" t="s">
        <v>64</v>
      </c>
      <c r="I73" s="686" t="s">
        <v>37</v>
      </c>
      <c r="J73" s="686" t="s">
        <v>76</v>
      </c>
      <c r="K73" s="79" t="s">
        <v>689</v>
      </c>
      <c r="L73" s="79" t="s">
        <v>707</v>
      </c>
      <c r="M73" s="79" t="s">
        <v>1022</v>
      </c>
      <c r="N73" s="686" t="str">
        <f t="shared" si="2"/>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O73" s="698" t="s">
        <v>19</v>
      </c>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row>
    <row r="74" spans="1:83" s="25" customFormat="1" ht="313.5" customHeight="1" x14ac:dyDescent="0.3">
      <c r="A74" s="79" t="s">
        <v>640</v>
      </c>
      <c r="B74" s="683" t="s">
        <v>394</v>
      </c>
      <c r="C74" s="684" t="s">
        <v>38</v>
      </c>
      <c r="D74" s="685" t="s">
        <v>373</v>
      </c>
      <c r="E74" s="683" t="s">
        <v>408</v>
      </c>
      <c r="F74" s="685" t="s">
        <v>39</v>
      </c>
      <c r="G74" s="685" t="s">
        <v>30</v>
      </c>
      <c r="H74" s="686" t="s">
        <v>60</v>
      </c>
      <c r="I74" s="686" t="s">
        <v>71</v>
      </c>
      <c r="J74" s="686" t="s">
        <v>66</v>
      </c>
      <c r="K74" s="79" t="s">
        <v>688</v>
      </c>
      <c r="L74" s="79" t="s">
        <v>708</v>
      </c>
      <c r="M74" s="79" t="s">
        <v>995</v>
      </c>
      <c r="N74" s="686" t="str">
        <f t="shared" si="2"/>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O74" s="698" t="s">
        <v>19</v>
      </c>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row>
    <row r="75" spans="1:83" s="25" customFormat="1" ht="192.75" customHeight="1" x14ac:dyDescent="0.25">
      <c r="A75" s="79" t="s">
        <v>641</v>
      </c>
      <c r="B75" s="683" t="s">
        <v>395</v>
      </c>
      <c r="C75" s="687" t="s">
        <v>39</v>
      </c>
      <c r="D75" s="685" t="s">
        <v>373</v>
      </c>
      <c r="E75" s="683" t="s">
        <v>409</v>
      </c>
      <c r="F75" s="685" t="s">
        <v>39</v>
      </c>
      <c r="G75" s="685" t="s">
        <v>28</v>
      </c>
      <c r="H75" s="686" t="s">
        <v>64</v>
      </c>
      <c r="I75" s="686" t="s">
        <v>72</v>
      </c>
      <c r="J75" s="686" t="s">
        <v>77</v>
      </c>
      <c r="K75" s="79" t="s">
        <v>689</v>
      </c>
      <c r="L75" s="79" t="s">
        <v>709</v>
      </c>
      <c r="M75" s="79" t="s">
        <v>710</v>
      </c>
      <c r="N75" s="686" t="str">
        <f t="shared" si="2"/>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O75" s="698" t="s">
        <v>19</v>
      </c>
    </row>
    <row r="76" spans="1:83" s="25" customFormat="1" ht="151.5" customHeight="1" x14ac:dyDescent="0.25">
      <c r="A76" s="79" t="s">
        <v>642</v>
      </c>
      <c r="B76" s="683" t="s">
        <v>396</v>
      </c>
      <c r="C76" s="687" t="s">
        <v>39</v>
      </c>
      <c r="D76" s="685" t="s">
        <v>373</v>
      </c>
      <c r="E76" s="683" t="s">
        <v>410</v>
      </c>
      <c r="F76" s="685" t="s">
        <v>39</v>
      </c>
      <c r="G76" s="685" t="s">
        <v>28</v>
      </c>
      <c r="H76" s="686" t="s">
        <v>64</v>
      </c>
      <c r="I76" s="686" t="s">
        <v>71</v>
      </c>
      <c r="J76" s="686" t="s">
        <v>76</v>
      </c>
      <c r="K76" s="79" t="s">
        <v>689</v>
      </c>
      <c r="L76" s="79" t="s">
        <v>711</v>
      </c>
      <c r="M76" s="79" t="s">
        <v>1058</v>
      </c>
      <c r="N76" s="686" t="str">
        <f t="shared" si="2"/>
        <v>Posibilidad de pérdida Reputacional por recibir dádivas para alterar u omitir información en las diferentes etapas del proceso de producción cartográfica básica para beneficio propio o de un particular. debido 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O76" s="698" t="s">
        <v>19</v>
      </c>
    </row>
    <row r="77" spans="1:83" s="25" customFormat="1" ht="161.5" customHeight="1" x14ac:dyDescent="0.25">
      <c r="A77" s="79" t="s">
        <v>643</v>
      </c>
      <c r="B77" s="683" t="s">
        <v>397</v>
      </c>
      <c r="C77" s="687" t="s">
        <v>39</v>
      </c>
      <c r="D77" s="685" t="s">
        <v>373</v>
      </c>
      <c r="E77" s="683" t="s">
        <v>411</v>
      </c>
      <c r="F77" s="685" t="s">
        <v>40</v>
      </c>
      <c r="G77" s="685" t="s">
        <v>28</v>
      </c>
      <c r="H77" s="686" t="s">
        <v>64</v>
      </c>
      <c r="I77" s="686" t="s">
        <v>71</v>
      </c>
      <c r="J77" s="686" t="s">
        <v>76</v>
      </c>
      <c r="K77" s="79" t="s">
        <v>688</v>
      </c>
      <c r="L77" s="79" t="s">
        <v>712</v>
      </c>
      <c r="M77" s="79" t="s">
        <v>1073</v>
      </c>
      <c r="N77" s="686" t="str">
        <f t="shared" si="2"/>
        <v>Posibilidad de pérdida Económica y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
6. Personal contratado no idoneo para la ejecución de actividades en el proceso de Gestión Agrológica</v>
      </c>
      <c r="O77" s="698" t="s">
        <v>19</v>
      </c>
    </row>
    <row r="78" spans="1:83" s="25" customFormat="1" ht="168" customHeight="1" x14ac:dyDescent="0.25">
      <c r="A78" s="79" t="s">
        <v>644</v>
      </c>
      <c r="B78" s="683" t="s">
        <v>398</v>
      </c>
      <c r="C78" s="687" t="s">
        <v>40</v>
      </c>
      <c r="D78" s="685" t="s">
        <v>373</v>
      </c>
      <c r="E78" s="683" t="s">
        <v>412</v>
      </c>
      <c r="F78" s="685" t="s">
        <v>40</v>
      </c>
      <c r="G78" s="685" t="s">
        <v>34</v>
      </c>
      <c r="H78" s="686" t="s">
        <v>64</v>
      </c>
      <c r="I78" s="686" t="s">
        <v>72</v>
      </c>
      <c r="J78" s="686" t="s">
        <v>76</v>
      </c>
      <c r="K78" s="79" t="s">
        <v>688</v>
      </c>
      <c r="L78" s="79" t="s">
        <v>713</v>
      </c>
      <c r="M78" s="79" t="s">
        <v>714</v>
      </c>
      <c r="N78" s="686" t="str">
        <f>+CONCATENATE(K78," ",L78," ",M78)</f>
        <v xml:space="preserve">Posibilidad de pérdida Económica y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O78" s="698" t="s">
        <v>19</v>
      </c>
    </row>
    <row r="79" spans="1:83" s="25" customFormat="1" ht="134.25" customHeight="1" x14ac:dyDescent="0.25">
      <c r="A79" s="79" t="s">
        <v>645</v>
      </c>
      <c r="B79" s="683" t="s">
        <v>399</v>
      </c>
      <c r="C79" s="687" t="s">
        <v>40</v>
      </c>
      <c r="D79" s="685" t="s">
        <v>373</v>
      </c>
      <c r="E79" s="683" t="s">
        <v>413</v>
      </c>
      <c r="F79" s="685" t="s">
        <v>40</v>
      </c>
      <c r="G79" s="685" t="s">
        <v>34</v>
      </c>
      <c r="H79" s="686" t="s">
        <v>64</v>
      </c>
      <c r="I79" s="686" t="s">
        <v>72</v>
      </c>
      <c r="J79" s="686" t="s">
        <v>77</v>
      </c>
      <c r="K79" s="79" t="s">
        <v>688</v>
      </c>
      <c r="L79" s="79" t="s">
        <v>1074</v>
      </c>
      <c r="M79" s="79" t="s">
        <v>1075</v>
      </c>
      <c r="N79" s="686" t="str">
        <f t="shared" ref="N79:N118" si="3">+CONCATENATE(K79," ",L79," ",M79)</f>
        <v>Posibilidad de pérdida Económica y Reputacional por pérdida de la muestra de suelos en las instalaciones del IGAC debido a:
1. Aplicación parcial de los procedimientos y demás documentos del SGI relacionados con el manejo de la muestra en el LNS.
2. Inadecuada manipulación, almacenamiento y transporte de la muestra
3. Inadecuada identificación, codificación y rotulación de la muestra</v>
      </c>
      <c r="O79" s="698" t="s">
        <v>19</v>
      </c>
    </row>
    <row r="80" spans="1:83" s="25" customFormat="1" ht="147.65" customHeight="1" x14ac:dyDescent="0.25">
      <c r="A80" s="79" t="s">
        <v>646</v>
      </c>
      <c r="B80" s="683" t="s">
        <v>400</v>
      </c>
      <c r="C80" s="687" t="s">
        <v>40</v>
      </c>
      <c r="D80" s="685" t="s">
        <v>373</v>
      </c>
      <c r="E80" s="683" t="s">
        <v>414</v>
      </c>
      <c r="F80" s="685" t="s">
        <v>40</v>
      </c>
      <c r="G80" s="685" t="s">
        <v>30</v>
      </c>
      <c r="H80" s="686" t="s">
        <v>64</v>
      </c>
      <c r="I80" s="686" t="s">
        <v>72</v>
      </c>
      <c r="J80" s="686" t="s">
        <v>66</v>
      </c>
      <c r="K80" s="79" t="s">
        <v>689</v>
      </c>
      <c r="L80" s="79" t="s">
        <v>1076</v>
      </c>
      <c r="M80" s="79" t="s">
        <v>1059</v>
      </c>
      <c r="N80" s="686" t="str">
        <f t="shared" si="3"/>
        <v>Posibilidad de pérdida Reputacional por una posible manipulación de la información o manejo de las muestras del LNS y/o alteración de los resultados de los productos agrológicos para beneficio propio o de un tercero 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O80" s="698" t="s">
        <v>19</v>
      </c>
    </row>
    <row r="81" spans="1:83" s="25" customFormat="1" ht="134.25" customHeight="1" x14ac:dyDescent="0.25">
      <c r="A81" s="79" t="s">
        <v>647</v>
      </c>
      <c r="B81" s="683" t="s">
        <v>401</v>
      </c>
      <c r="C81" s="687" t="s">
        <v>40</v>
      </c>
      <c r="D81" s="685" t="s">
        <v>371</v>
      </c>
      <c r="E81" s="683" t="s">
        <v>415</v>
      </c>
      <c r="F81" s="685" t="s">
        <v>338</v>
      </c>
      <c r="G81" s="685" t="s">
        <v>30</v>
      </c>
      <c r="H81" s="686" t="s">
        <v>61</v>
      </c>
      <c r="I81" s="686" t="s">
        <v>71</v>
      </c>
      <c r="J81" s="686" t="s">
        <v>67</v>
      </c>
      <c r="K81" s="79" t="s">
        <v>689</v>
      </c>
      <c r="L81" s="79" t="s">
        <v>715</v>
      </c>
      <c r="M81" s="79" t="s">
        <v>1060</v>
      </c>
      <c r="N81" s="686" t="str">
        <f t="shared" si="3"/>
        <v xml:space="preserve">Posibilidad de pérdida Reputacional por incumplimiento de los estándares de producción (calidad) en la prestación del servicio público Catastral por excepción debido a :
1. Falta de conocimiento de los procedimientos establecidos.
2. Recursos inadecuados o insuficientes.
</v>
      </c>
      <c r="O81" s="698" t="s">
        <v>19</v>
      </c>
    </row>
    <row r="82" spans="1:83" s="25" customFormat="1" ht="126" x14ac:dyDescent="0.25">
      <c r="A82" s="79" t="s">
        <v>648</v>
      </c>
      <c r="B82" s="683" t="s">
        <v>214</v>
      </c>
      <c r="C82" s="687" t="s">
        <v>42</v>
      </c>
      <c r="D82" s="685" t="s">
        <v>371</v>
      </c>
      <c r="E82" s="683" t="s">
        <v>416</v>
      </c>
      <c r="F82" s="685" t="s">
        <v>338</v>
      </c>
      <c r="G82" s="685" t="s">
        <v>28</v>
      </c>
      <c r="H82" s="686" t="s">
        <v>64</v>
      </c>
      <c r="I82" s="686" t="s">
        <v>37</v>
      </c>
      <c r="J82" s="686" t="s">
        <v>66</v>
      </c>
      <c r="K82" s="79" t="s">
        <v>689</v>
      </c>
      <c r="L82" s="79" t="s">
        <v>961</v>
      </c>
      <c r="M82" s="79" t="s">
        <v>962</v>
      </c>
      <c r="N82" s="686" t="str">
        <f t="shared" si="3"/>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O82" s="698" t="s">
        <v>6</v>
      </c>
    </row>
    <row r="83" spans="1:83" s="25" customFormat="1" ht="98" x14ac:dyDescent="0.25">
      <c r="A83" s="79" t="s">
        <v>649</v>
      </c>
      <c r="B83" s="683" t="s">
        <v>217</v>
      </c>
      <c r="C83" s="687" t="s">
        <v>42</v>
      </c>
      <c r="D83" s="685" t="s">
        <v>371</v>
      </c>
      <c r="E83" s="683" t="s">
        <v>419</v>
      </c>
      <c r="F83" s="685" t="s">
        <v>337</v>
      </c>
      <c r="G83" s="685" t="s">
        <v>30</v>
      </c>
      <c r="H83" s="686" t="s">
        <v>64</v>
      </c>
      <c r="I83" s="686" t="s">
        <v>71</v>
      </c>
      <c r="J83" s="686" t="s">
        <v>78</v>
      </c>
      <c r="K83" s="79" t="s">
        <v>689</v>
      </c>
      <c r="L83" s="79" t="s">
        <v>965</v>
      </c>
      <c r="M83" s="79" t="s">
        <v>717</v>
      </c>
      <c r="N83" s="686" t="str">
        <f t="shared" si="3"/>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O83" s="698" t="s">
        <v>6</v>
      </c>
    </row>
    <row r="84" spans="1:83" s="25" customFormat="1" ht="98" x14ac:dyDescent="0.25">
      <c r="A84" s="79" t="s">
        <v>650</v>
      </c>
      <c r="B84" s="683" t="s">
        <v>215</v>
      </c>
      <c r="C84" s="687" t="s">
        <v>42</v>
      </c>
      <c r="D84" s="685" t="s">
        <v>371</v>
      </c>
      <c r="E84" s="683" t="s">
        <v>417</v>
      </c>
      <c r="F84" s="685" t="s">
        <v>336</v>
      </c>
      <c r="G84" s="685" t="s">
        <v>34</v>
      </c>
      <c r="H84" s="686" t="s">
        <v>64</v>
      </c>
      <c r="I84" s="686" t="s">
        <v>37</v>
      </c>
      <c r="J84" s="686" t="s">
        <v>66</v>
      </c>
      <c r="K84" s="79" t="s">
        <v>689</v>
      </c>
      <c r="L84" s="79" t="s">
        <v>716</v>
      </c>
      <c r="M84" s="79" t="s">
        <v>968</v>
      </c>
      <c r="N84" s="686" t="str">
        <f t="shared" si="3"/>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O84" s="698" t="s">
        <v>6</v>
      </c>
    </row>
    <row r="85" spans="1:83" s="25" customFormat="1" ht="238.5" customHeight="1" x14ac:dyDescent="0.25">
      <c r="A85" s="79" t="s">
        <v>651</v>
      </c>
      <c r="B85" s="683" t="s">
        <v>216</v>
      </c>
      <c r="C85" s="687" t="s">
        <v>42</v>
      </c>
      <c r="D85" s="685" t="s">
        <v>379</v>
      </c>
      <c r="E85" s="683" t="s">
        <v>418</v>
      </c>
      <c r="F85" s="685" t="s">
        <v>360</v>
      </c>
      <c r="G85" s="685" t="s">
        <v>34</v>
      </c>
      <c r="H85" s="686" t="s">
        <v>64</v>
      </c>
      <c r="I85" s="686" t="s">
        <v>71</v>
      </c>
      <c r="J85" s="686" t="s">
        <v>66</v>
      </c>
      <c r="K85" s="79" t="s">
        <v>688</v>
      </c>
      <c r="L85" s="79" t="s">
        <v>718</v>
      </c>
      <c r="M85" s="79" t="s">
        <v>1013</v>
      </c>
      <c r="N85" s="686" t="str">
        <f t="shared" si="3"/>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O85" s="698" t="s">
        <v>6</v>
      </c>
    </row>
    <row r="86" spans="1:83" s="25" customFormat="1" ht="153.75" customHeight="1" x14ac:dyDescent="0.3">
      <c r="A86" s="79" t="s">
        <v>652</v>
      </c>
      <c r="B86" s="683" t="s">
        <v>427</v>
      </c>
      <c r="C86" s="684" t="s">
        <v>47</v>
      </c>
      <c r="D86" s="685" t="s">
        <v>379</v>
      </c>
      <c r="E86" s="683" t="s">
        <v>420</v>
      </c>
      <c r="F86" s="685" t="s">
        <v>360</v>
      </c>
      <c r="G86" s="685" t="s">
        <v>157</v>
      </c>
      <c r="H86" s="686" t="s">
        <v>64</v>
      </c>
      <c r="I86" s="686" t="s">
        <v>71</v>
      </c>
      <c r="J86" s="686" t="s">
        <v>75</v>
      </c>
      <c r="K86" s="79" t="s">
        <v>689</v>
      </c>
      <c r="L86" s="79" t="s">
        <v>1020</v>
      </c>
      <c r="M86" s="79" t="s">
        <v>719</v>
      </c>
      <c r="N86" s="686" t="str">
        <f t="shared" si="3"/>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O86" s="698" t="s">
        <v>19</v>
      </c>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row>
    <row r="87" spans="1:83" s="25" customFormat="1" ht="111" customHeight="1" x14ac:dyDescent="0.25">
      <c r="A87" s="79" t="s">
        <v>653</v>
      </c>
      <c r="B87" s="683" t="s">
        <v>428</v>
      </c>
      <c r="C87" s="684" t="s">
        <v>47</v>
      </c>
      <c r="D87" s="685" t="s">
        <v>379</v>
      </c>
      <c r="E87" s="683" t="s">
        <v>421</v>
      </c>
      <c r="F87" s="685" t="s">
        <v>360</v>
      </c>
      <c r="G87" s="685" t="s">
        <v>30</v>
      </c>
      <c r="H87" s="686" t="s">
        <v>61</v>
      </c>
      <c r="I87" s="686" t="s">
        <v>37</v>
      </c>
      <c r="J87" s="686" t="s">
        <v>67</v>
      </c>
      <c r="K87" s="79" t="s">
        <v>689</v>
      </c>
      <c r="L87" s="79" t="s">
        <v>720</v>
      </c>
      <c r="M87" s="79" t="s">
        <v>721</v>
      </c>
      <c r="N87" s="686" t="str">
        <f t="shared" si="3"/>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O87" s="698" t="s">
        <v>19</v>
      </c>
    </row>
    <row r="88" spans="1:83" s="25" customFormat="1" ht="126.75" customHeight="1" x14ac:dyDescent="0.3">
      <c r="A88" s="79" t="s">
        <v>654</v>
      </c>
      <c r="B88" s="683" t="s">
        <v>429</v>
      </c>
      <c r="C88" s="684" t="s">
        <v>47</v>
      </c>
      <c r="D88" s="685" t="s">
        <v>377</v>
      </c>
      <c r="E88" s="683" t="s">
        <v>422</v>
      </c>
      <c r="F88" s="685" t="s">
        <v>349</v>
      </c>
      <c r="G88" s="685" t="s">
        <v>28</v>
      </c>
      <c r="H88" s="686" t="s">
        <v>64</v>
      </c>
      <c r="I88" s="686" t="s">
        <v>72</v>
      </c>
      <c r="J88" s="686" t="s">
        <v>66</v>
      </c>
      <c r="K88" s="79" t="s">
        <v>688</v>
      </c>
      <c r="L88" s="79" t="s">
        <v>972</v>
      </c>
      <c r="M88" s="79" t="s">
        <v>973</v>
      </c>
      <c r="N88" s="686" t="str">
        <f t="shared" si="3"/>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O88" s="698" t="s">
        <v>19</v>
      </c>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row>
    <row r="89" spans="1:83" s="25" customFormat="1" ht="177" customHeight="1" x14ac:dyDescent="0.3">
      <c r="A89" s="79" t="s">
        <v>655</v>
      </c>
      <c r="B89" s="683" t="s">
        <v>203</v>
      </c>
      <c r="C89" s="684" t="s">
        <v>48</v>
      </c>
      <c r="D89" s="685" t="s">
        <v>377</v>
      </c>
      <c r="E89" s="683" t="s">
        <v>423</v>
      </c>
      <c r="F89" s="685" t="s">
        <v>351</v>
      </c>
      <c r="G89" s="685" t="s">
        <v>34</v>
      </c>
      <c r="H89" s="686" t="s">
        <v>64</v>
      </c>
      <c r="I89" s="686" t="s">
        <v>72</v>
      </c>
      <c r="J89" s="686" t="s">
        <v>78</v>
      </c>
      <c r="K89" s="79" t="s">
        <v>688</v>
      </c>
      <c r="L89" s="79" t="s">
        <v>981</v>
      </c>
      <c r="M89" s="79" t="s">
        <v>977</v>
      </c>
      <c r="N89" s="686" t="str">
        <f t="shared" si="3"/>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O89" s="698" t="s">
        <v>19</v>
      </c>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row>
    <row r="90" spans="1:83" s="25" customFormat="1" ht="105" customHeight="1" x14ac:dyDescent="0.3">
      <c r="A90" s="79" t="s">
        <v>656</v>
      </c>
      <c r="B90" s="683" t="s">
        <v>204</v>
      </c>
      <c r="C90" s="684" t="s">
        <v>48</v>
      </c>
      <c r="D90" s="685" t="s">
        <v>377</v>
      </c>
      <c r="E90" s="683" t="s">
        <v>424</v>
      </c>
      <c r="F90" s="685" t="s">
        <v>350</v>
      </c>
      <c r="G90" s="685" t="s">
        <v>34</v>
      </c>
      <c r="H90" s="686" t="s">
        <v>64</v>
      </c>
      <c r="I90" s="686" t="s">
        <v>37</v>
      </c>
      <c r="J90" s="686" t="s">
        <v>66</v>
      </c>
      <c r="K90" s="79" t="s">
        <v>688</v>
      </c>
      <c r="L90" s="79" t="s">
        <v>980</v>
      </c>
      <c r="M90" s="79" t="s">
        <v>1061</v>
      </c>
      <c r="N90" s="686" t="str">
        <f t="shared" si="3"/>
        <v xml:space="preserve">Posibilidad de pérdida Económica y Reputacional por la generación de factores que afecten la no transferencia del conocimiento. debido a:
1. Incumplimiento del  Procedimiento
2. Retrasos en la ejecución de las estrategias para el cumplimiento de transferencia del conocimiento.
</v>
      </c>
      <c r="O90" s="698" t="s">
        <v>19</v>
      </c>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row>
    <row r="91" spans="1:83" s="25" customFormat="1" ht="99.75" customHeight="1" x14ac:dyDescent="0.3">
      <c r="A91" s="79" t="s">
        <v>657</v>
      </c>
      <c r="B91" s="683" t="s">
        <v>205</v>
      </c>
      <c r="C91" s="684" t="s">
        <v>48</v>
      </c>
      <c r="D91" s="685" t="s">
        <v>49</v>
      </c>
      <c r="E91" s="683" t="s">
        <v>425</v>
      </c>
      <c r="F91" s="685" t="s">
        <v>354</v>
      </c>
      <c r="G91" s="685" t="s">
        <v>34</v>
      </c>
      <c r="H91" s="686" t="s">
        <v>64</v>
      </c>
      <c r="I91" s="686" t="s">
        <v>71</v>
      </c>
      <c r="J91" s="686" t="s">
        <v>76</v>
      </c>
      <c r="K91" s="79" t="s">
        <v>688</v>
      </c>
      <c r="L91" s="79" t="s">
        <v>947</v>
      </c>
      <c r="M91" s="80" t="s">
        <v>948</v>
      </c>
      <c r="N91" s="686" t="str">
        <f t="shared" si="3"/>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O91" s="698" t="s">
        <v>19</v>
      </c>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row>
    <row r="92" spans="1:83" s="25" customFormat="1" ht="98.25" customHeight="1" x14ac:dyDescent="0.3">
      <c r="A92" s="79" t="s">
        <v>658</v>
      </c>
      <c r="B92" s="683" t="s">
        <v>197</v>
      </c>
      <c r="C92" s="684" t="s">
        <v>49</v>
      </c>
      <c r="D92" s="685" t="s">
        <v>49</v>
      </c>
      <c r="E92" s="683" t="s">
        <v>197</v>
      </c>
      <c r="F92" s="685" t="s">
        <v>355</v>
      </c>
      <c r="G92" s="685" t="s">
        <v>28</v>
      </c>
      <c r="H92" s="686" t="s">
        <v>64</v>
      </c>
      <c r="I92" s="686" t="s">
        <v>72</v>
      </c>
      <c r="J92" s="686" t="s">
        <v>67</v>
      </c>
      <c r="K92" s="79" t="s">
        <v>688</v>
      </c>
      <c r="L92" s="79" t="s">
        <v>951</v>
      </c>
      <c r="M92" s="79" t="s">
        <v>952</v>
      </c>
      <c r="N92" s="686" t="str">
        <f t="shared" si="3"/>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O92" s="698" t="s">
        <v>6</v>
      </c>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row>
    <row r="93" spans="1:83" s="25" customFormat="1" ht="152.25" customHeight="1" x14ac:dyDescent="0.3">
      <c r="A93" s="79" t="s">
        <v>659</v>
      </c>
      <c r="B93" s="683" t="s">
        <v>198</v>
      </c>
      <c r="C93" s="684" t="s">
        <v>49</v>
      </c>
      <c r="D93" s="685" t="s">
        <v>49</v>
      </c>
      <c r="E93" s="683" t="s">
        <v>198</v>
      </c>
      <c r="F93" s="685" t="s">
        <v>355</v>
      </c>
      <c r="G93" s="685" t="s">
        <v>28</v>
      </c>
      <c r="H93" s="686" t="s">
        <v>64</v>
      </c>
      <c r="I93" s="686" t="s">
        <v>71</v>
      </c>
      <c r="J93" s="686" t="s">
        <v>66</v>
      </c>
      <c r="K93" s="79" t="s">
        <v>722</v>
      </c>
      <c r="L93" s="79" t="s">
        <v>723</v>
      </c>
      <c r="M93" s="80" t="s">
        <v>724</v>
      </c>
      <c r="N93" s="686" t="str">
        <f t="shared" si="3"/>
        <v>Posibilidad de pérdida Económica por manejo indebido de recursos financieros por parte de quienes los administran en la entidad, para beneficio propio o de terceros debido a manipulación de la información financiera.</v>
      </c>
      <c r="O93" s="698" t="s">
        <v>19</v>
      </c>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row>
    <row r="94" spans="1:83" s="25" customFormat="1" ht="193.5" customHeight="1" x14ac:dyDescent="0.3">
      <c r="A94" s="79" t="s">
        <v>660</v>
      </c>
      <c r="B94" s="683" t="s">
        <v>199</v>
      </c>
      <c r="C94" s="684" t="s">
        <v>49</v>
      </c>
      <c r="D94" s="685" t="s">
        <v>52</v>
      </c>
      <c r="E94" s="683" t="s">
        <v>426</v>
      </c>
      <c r="F94" s="685" t="s">
        <v>358</v>
      </c>
      <c r="G94" s="685" t="s">
        <v>30</v>
      </c>
      <c r="H94" s="686" t="s">
        <v>60</v>
      </c>
      <c r="I94" s="686" t="s">
        <v>72</v>
      </c>
      <c r="J94" s="686" t="s">
        <v>66</v>
      </c>
      <c r="K94" s="79" t="s">
        <v>688</v>
      </c>
      <c r="L94" s="79" t="s">
        <v>932</v>
      </c>
      <c r="M94" s="80" t="s">
        <v>933</v>
      </c>
      <c r="N94" s="686" t="str">
        <f t="shared" si="3"/>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O94" s="698" t="s">
        <v>19</v>
      </c>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row>
    <row r="95" spans="1:83" s="25" customFormat="1" ht="165" customHeight="1" x14ac:dyDescent="0.3">
      <c r="A95" s="79" t="s">
        <v>661</v>
      </c>
      <c r="B95" s="683" t="s">
        <v>192</v>
      </c>
      <c r="C95" s="684" t="s">
        <v>52</v>
      </c>
      <c r="D95" s="685" t="s">
        <v>52</v>
      </c>
      <c r="E95" s="683" t="s">
        <v>430</v>
      </c>
      <c r="F95" s="685" t="s">
        <v>358</v>
      </c>
      <c r="G95" s="685" t="s">
        <v>28</v>
      </c>
      <c r="H95" s="686" t="s">
        <v>64</v>
      </c>
      <c r="I95" s="686" t="s">
        <v>71</v>
      </c>
      <c r="J95" s="686" t="s">
        <v>76</v>
      </c>
      <c r="K95" s="79" t="s">
        <v>689</v>
      </c>
      <c r="L95" s="79" t="s">
        <v>934</v>
      </c>
      <c r="M95" s="80" t="s">
        <v>935</v>
      </c>
      <c r="N95" s="686" t="str">
        <f t="shared" si="3"/>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O95" s="698" t="s">
        <v>6</v>
      </c>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row>
    <row r="96" spans="1:83" s="25" customFormat="1" ht="139.5" customHeight="1" x14ac:dyDescent="0.3">
      <c r="A96" s="79" t="s">
        <v>662</v>
      </c>
      <c r="B96" s="683" t="s">
        <v>193</v>
      </c>
      <c r="C96" s="684" t="s">
        <v>52</v>
      </c>
      <c r="D96" s="685" t="s">
        <v>51</v>
      </c>
      <c r="E96" s="683" t="s">
        <v>431</v>
      </c>
      <c r="F96" s="685" t="s">
        <v>51</v>
      </c>
      <c r="G96" s="685" t="s">
        <v>30</v>
      </c>
      <c r="H96" s="686" t="s">
        <v>59</v>
      </c>
      <c r="I96" s="686" t="s">
        <v>71</v>
      </c>
      <c r="J96" s="686" t="s">
        <v>66</v>
      </c>
      <c r="K96" s="79" t="s">
        <v>688</v>
      </c>
      <c r="L96" s="79" t="s">
        <v>725</v>
      </c>
      <c r="M96" s="80" t="s">
        <v>726</v>
      </c>
      <c r="N96" s="686" t="str">
        <f t="shared" si="3"/>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O96" s="698" t="s">
        <v>6</v>
      </c>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row>
    <row r="97" spans="1:83" s="25" customFormat="1" ht="124" customHeight="1" x14ac:dyDescent="0.25">
      <c r="A97" s="79" t="s">
        <v>663</v>
      </c>
      <c r="B97" s="683" t="s">
        <v>212</v>
      </c>
      <c r="C97" s="687" t="s">
        <v>51</v>
      </c>
      <c r="D97" s="685" t="s">
        <v>51</v>
      </c>
      <c r="E97" s="683" t="s">
        <v>212</v>
      </c>
      <c r="F97" s="685" t="s">
        <v>51</v>
      </c>
      <c r="G97" s="685" t="s">
        <v>157</v>
      </c>
      <c r="H97" s="686" t="s">
        <v>64</v>
      </c>
      <c r="I97" s="686" t="s">
        <v>72</v>
      </c>
      <c r="J97" s="686" t="s">
        <v>66</v>
      </c>
      <c r="K97" s="79" t="s">
        <v>689</v>
      </c>
      <c r="L97" s="79" t="s">
        <v>727</v>
      </c>
      <c r="M97" s="80" t="s">
        <v>728</v>
      </c>
      <c r="N97" s="686" t="str">
        <f t="shared" si="3"/>
        <v>Posibilidad de pérdida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O97" s="698" t="s">
        <v>6</v>
      </c>
    </row>
    <row r="98" spans="1:83" s="25" customFormat="1" ht="162" customHeight="1" x14ac:dyDescent="0.25">
      <c r="A98" s="79" t="s">
        <v>664</v>
      </c>
      <c r="B98" s="683" t="s">
        <v>213</v>
      </c>
      <c r="C98" s="687" t="s">
        <v>51</v>
      </c>
      <c r="D98" s="685" t="s">
        <v>50</v>
      </c>
      <c r="E98" s="683" t="s">
        <v>213</v>
      </c>
      <c r="F98" s="685" t="s">
        <v>353</v>
      </c>
      <c r="G98" s="685" t="s">
        <v>30</v>
      </c>
      <c r="H98" s="686" t="s">
        <v>64</v>
      </c>
      <c r="I98" s="686" t="s">
        <v>71</v>
      </c>
      <c r="J98" s="686" t="s">
        <v>77</v>
      </c>
      <c r="K98" s="79" t="s">
        <v>689</v>
      </c>
      <c r="L98" s="79" t="s">
        <v>945</v>
      </c>
      <c r="M98" s="80" t="s">
        <v>1103</v>
      </c>
      <c r="N98" s="686" t="str">
        <f t="shared" si="3"/>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O98" s="698" t="s">
        <v>19</v>
      </c>
    </row>
    <row r="99" spans="1:83" s="25" customFormat="1" ht="299.25" customHeight="1" x14ac:dyDescent="0.3">
      <c r="A99" s="79" t="s">
        <v>665</v>
      </c>
      <c r="B99" s="683" t="s">
        <v>200</v>
      </c>
      <c r="C99" s="684" t="s">
        <v>50</v>
      </c>
      <c r="D99" s="685" t="s">
        <v>50</v>
      </c>
      <c r="E99" s="683" t="s">
        <v>434</v>
      </c>
      <c r="F99" s="685" t="s">
        <v>353</v>
      </c>
      <c r="G99" s="685" t="s">
        <v>28</v>
      </c>
      <c r="H99" s="686" t="s">
        <v>64</v>
      </c>
      <c r="I99" s="686" t="s">
        <v>72</v>
      </c>
      <c r="J99" s="686" t="s">
        <v>76</v>
      </c>
      <c r="K99" s="79" t="s">
        <v>689</v>
      </c>
      <c r="L99" s="79" t="s">
        <v>946</v>
      </c>
      <c r="M99" s="80" t="s">
        <v>1104</v>
      </c>
      <c r="N99" s="686" t="str">
        <f t="shared" si="3"/>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O99" s="698" t="s">
        <v>19</v>
      </c>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row>
    <row r="100" spans="1:83" s="25" customFormat="1" ht="112.5" customHeight="1" x14ac:dyDescent="0.3">
      <c r="A100" s="79" t="s">
        <v>666</v>
      </c>
      <c r="B100" s="683" t="s">
        <v>201</v>
      </c>
      <c r="C100" s="684" t="s">
        <v>50</v>
      </c>
      <c r="D100" s="685" t="s">
        <v>50</v>
      </c>
      <c r="E100" s="683" t="s">
        <v>435</v>
      </c>
      <c r="F100" s="685" t="s">
        <v>353</v>
      </c>
      <c r="G100" s="685" t="s">
        <v>34</v>
      </c>
      <c r="H100" s="686" t="s">
        <v>64</v>
      </c>
      <c r="I100" s="686" t="s">
        <v>74</v>
      </c>
      <c r="J100" s="686" t="s">
        <v>77</v>
      </c>
      <c r="K100" s="79" t="s">
        <v>689</v>
      </c>
      <c r="L100" s="79" t="s">
        <v>729</v>
      </c>
      <c r="M100" s="80" t="s">
        <v>730</v>
      </c>
      <c r="N100" s="686" t="str">
        <f t="shared" si="3"/>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O100" s="698" t="s">
        <v>19</v>
      </c>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row>
    <row r="101" spans="1:83" s="25" customFormat="1" ht="92.25" customHeight="1" x14ac:dyDescent="0.3">
      <c r="A101" s="79" t="s">
        <v>667</v>
      </c>
      <c r="B101" s="683" t="s">
        <v>202</v>
      </c>
      <c r="C101" s="684" t="s">
        <v>50</v>
      </c>
      <c r="D101" s="685" t="s">
        <v>370</v>
      </c>
      <c r="E101" s="683" t="s">
        <v>436</v>
      </c>
      <c r="F101" s="685" t="s">
        <v>335</v>
      </c>
      <c r="G101" s="685" t="s">
        <v>30</v>
      </c>
      <c r="H101" s="686" t="s">
        <v>61</v>
      </c>
      <c r="I101" s="686" t="s">
        <v>71</v>
      </c>
      <c r="J101" s="686" t="s">
        <v>76</v>
      </c>
      <c r="K101" s="79" t="s">
        <v>722</v>
      </c>
      <c r="L101" s="79" t="s">
        <v>731</v>
      </c>
      <c r="M101" s="80" t="s">
        <v>732</v>
      </c>
      <c r="N101" s="686" t="str">
        <f t="shared" si="3"/>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O101" s="698" t="s">
        <v>19</v>
      </c>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row>
    <row r="102" spans="1:83" s="25" customFormat="1" ht="97.5" customHeight="1" x14ac:dyDescent="0.25">
      <c r="A102" s="79" t="s">
        <v>668</v>
      </c>
      <c r="B102" s="683" t="s">
        <v>432</v>
      </c>
      <c r="C102" s="687" t="s">
        <v>51</v>
      </c>
      <c r="D102" s="685" t="s">
        <v>370</v>
      </c>
      <c r="E102" s="683" t="s">
        <v>433</v>
      </c>
      <c r="F102" s="685" t="s">
        <v>334</v>
      </c>
      <c r="G102" s="685" t="s">
        <v>157</v>
      </c>
      <c r="H102" s="686" t="s">
        <v>64</v>
      </c>
      <c r="I102" s="686" t="s">
        <v>72</v>
      </c>
      <c r="J102" s="686" t="s">
        <v>66</v>
      </c>
      <c r="K102" s="79" t="s">
        <v>688</v>
      </c>
      <c r="L102" s="79" t="s">
        <v>733</v>
      </c>
      <c r="M102" s="80" t="s">
        <v>1054</v>
      </c>
      <c r="N102" s="686" t="str">
        <f t="shared" si="3"/>
        <v>Posibilidad de pérdida Económica y Reputacional por inoportunidad en la prestación de servicios administrativos y/o infraestructura física para el funcionamiento de la entidad 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O102" s="698" t="s">
        <v>6</v>
      </c>
    </row>
    <row r="103" spans="1:83" s="25" customFormat="1" ht="112.5" customHeight="1" x14ac:dyDescent="0.25">
      <c r="A103" s="79" t="s">
        <v>669</v>
      </c>
      <c r="B103" s="683" t="s">
        <v>209</v>
      </c>
      <c r="C103" s="687" t="s">
        <v>56</v>
      </c>
      <c r="D103" s="685" t="s">
        <v>370</v>
      </c>
      <c r="E103" s="683" t="s">
        <v>437</v>
      </c>
      <c r="F103" s="685" t="s">
        <v>334</v>
      </c>
      <c r="G103" s="685" t="s">
        <v>34</v>
      </c>
      <c r="H103" s="686" t="s">
        <v>64</v>
      </c>
      <c r="I103" s="686" t="s">
        <v>72</v>
      </c>
      <c r="J103" s="686" t="s">
        <v>66</v>
      </c>
      <c r="K103" s="79" t="s">
        <v>688</v>
      </c>
      <c r="L103" s="79" t="s">
        <v>734</v>
      </c>
      <c r="M103" s="80" t="s">
        <v>735</v>
      </c>
      <c r="N103" s="686" t="str">
        <f t="shared" si="3"/>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O103" s="698" t="s">
        <v>19</v>
      </c>
    </row>
    <row r="104" spans="1:83" s="25" customFormat="1" ht="221.25" customHeight="1" x14ac:dyDescent="0.25">
      <c r="A104" s="79" t="s">
        <v>670</v>
      </c>
      <c r="B104" s="683" t="s">
        <v>210</v>
      </c>
      <c r="C104" s="687" t="s">
        <v>56</v>
      </c>
      <c r="D104" s="685" t="s">
        <v>376</v>
      </c>
      <c r="E104" s="683" t="s">
        <v>438</v>
      </c>
      <c r="F104" s="685" t="s">
        <v>347</v>
      </c>
      <c r="G104" s="685" t="s">
        <v>30</v>
      </c>
      <c r="H104" s="686" t="s">
        <v>61</v>
      </c>
      <c r="I104" s="686" t="s">
        <v>71</v>
      </c>
      <c r="J104" s="686" t="s">
        <v>76</v>
      </c>
      <c r="K104" s="79" t="s">
        <v>689</v>
      </c>
      <c r="L104" s="79" t="s">
        <v>1003</v>
      </c>
      <c r="M104" s="80" t="s">
        <v>1023</v>
      </c>
      <c r="N104" s="686" t="str">
        <f t="shared" si="3"/>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O104" s="698" t="s">
        <v>19</v>
      </c>
    </row>
    <row r="105" spans="1:83" s="25" customFormat="1" ht="150.75" customHeight="1" x14ac:dyDescent="0.3">
      <c r="A105" s="79" t="s">
        <v>671</v>
      </c>
      <c r="B105" s="683" t="s">
        <v>439</v>
      </c>
      <c r="C105" s="684" t="s">
        <v>53</v>
      </c>
      <c r="D105" s="685" t="s">
        <v>376</v>
      </c>
      <c r="E105" s="683" t="s">
        <v>442</v>
      </c>
      <c r="F105" s="685" t="s">
        <v>347</v>
      </c>
      <c r="G105" s="685" t="s">
        <v>34</v>
      </c>
      <c r="H105" s="686" t="s">
        <v>62</v>
      </c>
      <c r="I105" s="686" t="s">
        <v>71</v>
      </c>
      <c r="J105" s="686" t="s">
        <v>67</v>
      </c>
      <c r="K105" s="79" t="s">
        <v>689</v>
      </c>
      <c r="L105" s="79" t="s">
        <v>736</v>
      </c>
      <c r="M105" s="80" t="s">
        <v>1004</v>
      </c>
      <c r="N105" s="686" t="str">
        <f t="shared" si="3"/>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O105" s="698" t="s">
        <v>6</v>
      </c>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row>
    <row r="106" spans="1:83" s="25" customFormat="1" ht="162.75" customHeight="1" x14ac:dyDescent="0.3">
      <c r="A106" s="79" t="s">
        <v>672</v>
      </c>
      <c r="B106" s="683" t="s">
        <v>440</v>
      </c>
      <c r="C106" s="684" t="s">
        <v>53</v>
      </c>
      <c r="D106" s="685" t="s">
        <v>376</v>
      </c>
      <c r="E106" s="691" t="s">
        <v>443</v>
      </c>
      <c r="F106" s="685" t="s">
        <v>347</v>
      </c>
      <c r="G106" s="685" t="s">
        <v>30</v>
      </c>
      <c r="H106" s="698" t="s">
        <v>60</v>
      </c>
      <c r="I106" s="698" t="s">
        <v>37</v>
      </c>
      <c r="J106" s="698" t="s">
        <v>78</v>
      </c>
      <c r="K106" s="79" t="s">
        <v>688</v>
      </c>
      <c r="L106" s="79" t="s">
        <v>737</v>
      </c>
      <c r="M106" s="80" t="s">
        <v>738</v>
      </c>
      <c r="N106" s="686" t="str">
        <f t="shared" si="3"/>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O106" s="698" t="s">
        <v>19</v>
      </c>
      <c r="P106" s="557" t="s">
        <v>1008</v>
      </c>
      <c r="Q106" s="55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row>
    <row r="107" spans="1:83" s="25" customFormat="1" ht="150.75" customHeight="1" x14ac:dyDescent="0.3">
      <c r="A107" s="79" t="s">
        <v>673</v>
      </c>
      <c r="B107" s="683" t="s">
        <v>441</v>
      </c>
      <c r="C107" s="684" t="s">
        <v>53</v>
      </c>
      <c r="D107" s="685" t="s">
        <v>376</v>
      </c>
      <c r="E107" s="683" t="s">
        <v>444</v>
      </c>
      <c r="F107" s="685" t="s">
        <v>347</v>
      </c>
      <c r="G107" s="685" t="s">
        <v>34</v>
      </c>
      <c r="H107" s="686" t="s">
        <v>60</v>
      </c>
      <c r="I107" s="686" t="s">
        <v>72</v>
      </c>
      <c r="J107" s="686" t="s">
        <v>66</v>
      </c>
      <c r="K107" s="79" t="s">
        <v>689</v>
      </c>
      <c r="L107" s="79" t="s">
        <v>739</v>
      </c>
      <c r="M107" s="80" t="s">
        <v>740</v>
      </c>
      <c r="N107" s="686" t="str">
        <f t="shared" si="3"/>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O107" s="698" t="s">
        <v>19</v>
      </c>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row>
    <row r="108" spans="1:83" s="25" customFormat="1" ht="164.25" customHeight="1" x14ac:dyDescent="0.25">
      <c r="A108" s="79" t="s">
        <v>674</v>
      </c>
      <c r="B108" s="683" t="s">
        <v>207</v>
      </c>
      <c r="C108" s="687" t="s">
        <v>44</v>
      </c>
      <c r="D108" s="685" t="s">
        <v>376</v>
      </c>
      <c r="E108" s="683" t="s">
        <v>442</v>
      </c>
      <c r="F108" s="685" t="s">
        <v>347</v>
      </c>
      <c r="G108" s="685" t="s">
        <v>36</v>
      </c>
      <c r="H108" s="686" t="s">
        <v>62</v>
      </c>
      <c r="I108" s="686" t="s">
        <v>73</v>
      </c>
      <c r="J108" s="686" t="s">
        <v>77</v>
      </c>
      <c r="K108" s="79" t="s">
        <v>689</v>
      </c>
      <c r="L108" s="79" t="s">
        <v>741</v>
      </c>
      <c r="M108" s="80" t="s">
        <v>742</v>
      </c>
      <c r="N108" s="706" t="str">
        <f t="shared" si="3"/>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O108" s="698" t="s">
        <v>19</v>
      </c>
    </row>
    <row r="109" spans="1:83" s="25" customFormat="1" ht="150.75" customHeight="1" x14ac:dyDescent="0.3">
      <c r="A109" s="79" t="s">
        <v>675</v>
      </c>
      <c r="B109" s="683" t="s">
        <v>208</v>
      </c>
      <c r="C109" s="684" t="s">
        <v>44</v>
      </c>
      <c r="D109" s="685" t="s">
        <v>376</v>
      </c>
      <c r="E109" s="683" t="s">
        <v>443</v>
      </c>
      <c r="F109" s="685" t="s">
        <v>346</v>
      </c>
      <c r="G109" s="685" t="s">
        <v>30</v>
      </c>
      <c r="H109" s="686" t="s">
        <v>61</v>
      </c>
      <c r="I109" s="686" t="s">
        <v>73</v>
      </c>
      <c r="J109" s="686" t="s">
        <v>76</v>
      </c>
      <c r="K109" s="79" t="s">
        <v>689</v>
      </c>
      <c r="L109" s="79" t="s">
        <v>743</v>
      </c>
      <c r="M109" s="80" t="s">
        <v>744</v>
      </c>
      <c r="N109" s="686" t="str">
        <f t="shared" si="3"/>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O109" s="698" t="s">
        <v>19</v>
      </c>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row>
    <row r="110" spans="1:83" s="25" customFormat="1" ht="178.5" customHeight="1" x14ac:dyDescent="0.25">
      <c r="A110" s="79" t="s">
        <v>676</v>
      </c>
      <c r="B110" s="683" t="s">
        <v>206</v>
      </c>
      <c r="C110" s="687" t="s">
        <v>44</v>
      </c>
      <c r="D110" s="685" t="s">
        <v>378</v>
      </c>
      <c r="E110" s="683" t="s">
        <v>445</v>
      </c>
      <c r="F110" s="685" t="s">
        <v>378</v>
      </c>
      <c r="G110" s="685" t="s">
        <v>37</v>
      </c>
      <c r="H110" s="686" t="s">
        <v>62</v>
      </c>
      <c r="I110" s="686" t="s">
        <v>72</v>
      </c>
      <c r="J110" s="686" t="s">
        <v>66</v>
      </c>
      <c r="K110" s="79" t="s">
        <v>689</v>
      </c>
      <c r="L110" s="79" t="s">
        <v>986</v>
      </c>
      <c r="M110" s="80" t="s">
        <v>1055</v>
      </c>
      <c r="N110" s="686" t="str">
        <f t="shared" si="3"/>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O110" s="698" t="s">
        <v>19</v>
      </c>
    </row>
    <row r="111" spans="1:83" s="25" customFormat="1" ht="159.75" customHeight="1" x14ac:dyDescent="0.3">
      <c r="A111" s="79" t="s">
        <v>677</v>
      </c>
      <c r="B111" s="683" t="s">
        <v>194</v>
      </c>
      <c r="C111" s="684" t="s">
        <v>54</v>
      </c>
      <c r="D111" s="685" t="s">
        <v>378</v>
      </c>
      <c r="E111" s="683" t="s">
        <v>194</v>
      </c>
      <c r="F111" s="685" t="s">
        <v>378</v>
      </c>
      <c r="G111" s="685" t="s">
        <v>34</v>
      </c>
      <c r="H111" s="686" t="s">
        <v>64</v>
      </c>
      <c r="I111" s="686" t="s">
        <v>72</v>
      </c>
      <c r="J111" s="686" t="s">
        <v>77</v>
      </c>
      <c r="K111" s="79" t="s">
        <v>689</v>
      </c>
      <c r="L111" s="79" t="s">
        <v>944</v>
      </c>
      <c r="M111" s="80" t="s">
        <v>955</v>
      </c>
      <c r="N111" s="686" t="str">
        <f t="shared" si="3"/>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O111" s="698" t="s">
        <v>19</v>
      </c>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row>
    <row r="112" spans="1:83" s="25" customFormat="1" ht="157.5" customHeight="1" x14ac:dyDescent="0.3">
      <c r="A112" s="79" t="s">
        <v>678</v>
      </c>
      <c r="B112" s="683" t="s">
        <v>195</v>
      </c>
      <c r="C112" s="684" t="s">
        <v>54</v>
      </c>
      <c r="D112" s="685" t="s">
        <v>380</v>
      </c>
      <c r="E112" s="683" t="s">
        <v>195</v>
      </c>
      <c r="F112" s="685" t="s">
        <v>380</v>
      </c>
      <c r="G112" s="685" t="s">
        <v>30</v>
      </c>
      <c r="H112" s="686" t="s">
        <v>64</v>
      </c>
      <c r="I112" s="686" t="s">
        <v>71</v>
      </c>
      <c r="J112" s="686" t="s">
        <v>66</v>
      </c>
      <c r="K112" s="79" t="s">
        <v>688</v>
      </c>
      <c r="L112" s="79" t="s">
        <v>1045</v>
      </c>
      <c r="M112" s="80" t="s">
        <v>745</v>
      </c>
      <c r="N112" s="686" t="str">
        <f t="shared" si="3"/>
        <v>Posibilidad de pérdida Económica y Reputacional por incumplimiento del Programa Anual de Auditorías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O112" s="698" t="s">
        <v>19</v>
      </c>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row>
    <row r="113" spans="1:83" s="25" customFormat="1" ht="121.75" customHeight="1" x14ac:dyDescent="0.3">
      <c r="A113" s="79" t="s">
        <v>679</v>
      </c>
      <c r="B113" s="691" t="s">
        <v>446</v>
      </c>
      <c r="C113" s="699" t="s">
        <v>55</v>
      </c>
      <c r="D113" s="692" t="s">
        <v>380</v>
      </c>
      <c r="E113" s="691" t="s">
        <v>446</v>
      </c>
      <c r="F113" s="692" t="s">
        <v>380</v>
      </c>
      <c r="G113" s="692" t="s">
        <v>34</v>
      </c>
      <c r="H113" s="686" t="s">
        <v>59</v>
      </c>
      <c r="I113" s="686" t="s">
        <v>72</v>
      </c>
      <c r="J113" s="686" t="s">
        <v>66</v>
      </c>
      <c r="K113" s="79" t="s">
        <v>689</v>
      </c>
      <c r="L113" s="79" t="s">
        <v>746</v>
      </c>
      <c r="M113" s="80" t="s">
        <v>1056</v>
      </c>
      <c r="N113" s="686" t="str">
        <f t="shared" si="3"/>
        <v xml:space="preserve">Posibilidad de pérdida Reputacional por incumplimiento de alguna de las normas legales, técnicas y de la entidad durante el ejercicio de auditoria debido 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O113" s="698" t="s">
        <v>19</v>
      </c>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row>
    <row r="114" spans="1:83" s="25" customFormat="1" ht="79.5" customHeight="1" x14ac:dyDescent="0.3">
      <c r="A114" s="79" t="s">
        <v>680</v>
      </c>
      <c r="B114" s="683" t="s">
        <v>447</v>
      </c>
      <c r="C114" s="684" t="s">
        <v>55</v>
      </c>
      <c r="D114" s="685" t="s">
        <v>380</v>
      </c>
      <c r="E114" s="683" t="s">
        <v>447</v>
      </c>
      <c r="F114" s="685" t="s">
        <v>380</v>
      </c>
      <c r="G114" s="685" t="s">
        <v>28</v>
      </c>
      <c r="H114" s="686" t="s">
        <v>64</v>
      </c>
      <c r="I114" s="686" t="s">
        <v>72</v>
      </c>
      <c r="J114" s="686" t="s">
        <v>75</v>
      </c>
      <c r="K114" s="79" t="s">
        <v>689</v>
      </c>
      <c r="L114" s="79" t="s">
        <v>1044</v>
      </c>
      <c r="M114" s="80" t="s">
        <v>747</v>
      </c>
      <c r="N114" s="686" t="str">
        <f t="shared" si="3"/>
        <v>Posibilidad de pérdida Reputacional por la parcialidad en los ejercicios de auditoría. debido a:
1. Falta de apropiación e interiorización del Estatuto de Auditoría Interna y Código de ética del auditor.
2. Debilidad en las competencias de los auditores e insuficiente capacitación.</v>
      </c>
      <c r="O114" s="698" t="s">
        <v>19</v>
      </c>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row>
    <row r="115" spans="1:83" s="25" customFormat="1" ht="97.5" customHeight="1" x14ac:dyDescent="0.3">
      <c r="A115" s="79" t="s">
        <v>925</v>
      </c>
      <c r="B115" s="683" t="s">
        <v>448</v>
      </c>
      <c r="C115" s="684" t="s">
        <v>55</v>
      </c>
      <c r="D115" s="685" t="s">
        <v>380</v>
      </c>
      <c r="E115" s="683" t="s">
        <v>448</v>
      </c>
      <c r="F115" s="685" t="s">
        <v>380</v>
      </c>
      <c r="G115" s="685" t="s">
        <v>34</v>
      </c>
      <c r="H115" s="686" t="s">
        <v>64</v>
      </c>
      <c r="I115" s="686" t="s">
        <v>71</v>
      </c>
      <c r="J115" s="686" t="s">
        <v>75</v>
      </c>
      <c r="K115" s="79" t="s">
        <v>689</v>
      </c>
      <c r="L115" s="79" t="s">
        <v>1050</v>
      </c>
      <c r="M115" s="80" t="s">
        <v>748</v>
      </c>
      <c r="N115" s="686" t="str">
        <f t="shared" si="3"/>
        <v xml:space="preserve">Posibilidad de pérdida Reputacional por la Omisión y/o encubrimiento deliberado durante la revisión y verificación 
de situaciones irregulares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O115" s="698" t="s">
        <v>19</v>
      </c>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row>
    <row r="116" spans="1:83" ht="201" customHeight="1" x14ac:dyDescent="0.3">
      <c r="A116" s="79" t="s">
        <v>926</v>
      </c>
      <c r="B116" s="370" t="s">
        <v>985</v>
      </c>
      <c r="C116" s="687" t="s">
        <v>44</v>
      </c>
      <c r="D116" s="685" t="s">
        <v>376</v>
      </c>
      <c r="E116" s="201" t="s">
        <v>443</v>
      </c>
      <c r="F116" s="201" t="s">
        <v>348</v>
      </c>
      <c r="G116" s="685" t="s">
        <v>30</v>
      </c>
      <c r="H116" s="686" t="s">
        <v>61</v>
      </c>
      <c r="I116" s="686" t="s">
        <v>73</v>
      </c>
      <c r="J116" s="686" t="s">
        <v>76</v>
      </c>
      <c r="K116" s="79" t="s">
        <v>689</v>
      </c>
      <c r="L116" s="79" t="s">
        <v>986</v>
      </c>
      <c r="M116" s="80" t="s">
        <v>1055</v>
      </c>
      <c r="N116" s="686" t="str">
        <f t="shared" si="3"/>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O116" s="698" t="s">
        <v>19</v>
      </c>
    </row>
    <row r="117" spans="1:83" s="25" customFormat="1" ht="120" customHeight="1" x14ac:dyDescent="0.3">
      <c r="A117" s="79" t="s">
        <v>957</v>
      </c>
      <c r="B117" s="683" t="s">
        <v>1100</v>
      </c>
      <c r="C117" s="684" t="s">
        <v>43</v>
      </c>
      <c r="D117" s="685" t="s">
        <v>374</v>
      </c>
      <c r="E117" s="683" t="s">
        <v>1101</v>
      </c>
      <c r="F117" s="685" t="s">
        <v>43</v>
      </c>
      <c r="G117" s="685" t="s">
        <v>28</v>
      </c>
      <c r="H117" s="686" t="s">
        <v>64</v>
      </c>
      <c r="I117" s="686" t="s">
        <v>72</v>
      </c>
      <c r="J117" s="686" t="s">
        <v>66</v>
      </c>
      <c r="K117" s="79" t="s">
        <v>722</v>
      </c>
      <c r="L117" s="79" t="s">
        <v>1098</v>
      </c>
      <c r="M117" s="79" t="s">
        <v>1099</v>
      </c>
      <c r="N117" s="706" t="str">
        <f t="shared" si="3"/>
        <v>Posibilidad de pérdida Económica por pérdida de Confidencialidad, Integridad y Disponibilidad del activo de información debido a la pérdida de Confidencialidad, Integridad y Disponibilidad del activo de información</v>
      </c>
      <c r="O117" s="698" t="s">
        <v>6</v>
      </c>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row>
    <row r="118" spans="1:83" s="25" customFormat="1" ht="141.65" customHeight="1" x14ac:dyDescent="0.25">
      <c r="A118" s="79" t="s">
        <v>927</v>
      </c>
      <c r="B118" s="683" t="s">
        <v>368</v>
      </c>
      <c r="C118" s="700" t="s">
        <v>1102</v>
      </c>
      <c r="D118" s="685" t="s">
        <v>369</v>
      </c>
      <c r="E118" s="683" t="s">
        <v>381</v>
      </c>
      <c r="F118" s="685" t="s">
        <v>339</v>
      </c>
      <c r="G118" s="685" t="s">
        <v>34</v>
      </c>
      <c r="H118" s="686" t="s">
        <v>64</v>
      </c>
      <c r="I118" s="686" t="s">
        <v>72</v>
      </c>
      <c r="J118" s="686" t="s">
        <v>76</v>
      </c>
      <c r="K118" s="79" t="s">
        <v>689</v>
      </c>
      <c r="L118" s="79" t="s">
        <v>690</v>
      </c>
      <c r="M118" s="80" t="s">
        <v>691</v>
      </c>
      <c r="N118" s="686" t="str">
        <f t="shared" si="3"/>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O118" s="698" t="s">
        <v>19</v>
      </c>
    </row>
    <row r="119" spans="1:83" ht="63.75" hidden="1" customHeight="1" x14ac:dyDescent="0.3">
      <c r="J119" s="199"/>
      <c r="K119" s="199"/>
      <c r="L119" s="199"/>
      <c r="M119" s="199"/>
      <c r="N119" s="707"/>
      <c r="O119" s="705"/>
    </row>
  </sheetData>
  <sheetProtection insertColumns="0" insertRows="0" insertHyperlinks="0" deleteColumns="0" deleteRows="0"/>
  <mergeCells count="5">
    <mergeCell ref="A53:O53"/>
    <mergeCell ref="E2:O5"/>
    <mergeCell ref="B5:D5"/>
    <mergeCell ref="O70:O71"/>
    <mergeCell ref="P106:Q106"/>
  </mergeCells>
  <conditionalFormatting sqref="O59:O65 O118 O110:O112 O108 O67:O106">
    <cfRule type="containsText" dxfId="397" priority="709" operator="containsText" text="RIESGO BAJO">
      <formula>NOT(ISERROR(SEARCH("RIESGO BAJO",O59)))</formula>
    </cfRule>
    <cfRule type="containsText" dxfId="396" priority="710" operator="containsText" text="RIESGO MODERADO">
      <formula>NOT(ISERROR(SEARCH("RIESGO MODERADO",O59)))</formula>
    </cfRule>
    <cfRule type="containsText" dxfId="395" priority="711" operator="containsText" text="RIESGO ALTO">
      <formula>NOT(ISERROR(SEARCH("RIESGO ALTO",O59)))</formula>
    </cfRule>
    <cfRule type="containsText" dxfId="394" priority="712" operator="containsText" text="RIESGO EXTREMO">
      <formula>NOT(ISERROR(SEARCH("RIESGO EXTREMO",O59)))</formula>
    </cfRule>
  </conditionalFormatting>
  <conditionalFormatting sqref="O113:O116">
    <cfRule type="containsText" dxfId="393" priority="701" operator="containsText" text="RIESGO BAJO">
      <formula>NOT(ISERROR(SEARCH("RIESGO BAJO",O113)))</formula>
    </cfRule>
    <cfRule type="containsText" dxfId="392" priority="702" operator="containsText" text="RIESGO MODERADO">
      <formula>NOT(ISERROR(SEARCH("RIESGO MODERADO",O113)))</formula>
    </cfRule>
    <cfRule type="containsText" dxfId="391" priority="703" operator="containsText" text="RIESGO ALTO">
      <formula>NOT(ISERROR(SEARCH("RIESGO ALTO",O113)))</formula>
    </cfRule>
    <cfRule type="containsText" dxfId="390" priority="704" operator="containsText" text="RIESGO EXTREMO">
      <formula>NOT(ISERROR(SEARCH("RIESGO EXTREMO",O113)))</formula>
    </cfRule>
  </conditionalFormatting>
  <conditionalFormatting sqref="O65">
    <cfRule type="containsText" dxfId="389" priority="665" operator="containsText" text="RIESGO BAJO">
      <formula>NOT(ISERROR(SEARCH("RIESGO BAJO",O65)))</formula>
    </cfRule>
    <cfRule type="containsText" dxfId="388" priority="666" operator="containsText" text="RIESGO MODERADO">
      <formula>NOT(ISERROR(SEARCH("RIESGO MODERADO",O65)))</formula>
    </cfRule>
    <cfRule type="containsText" dxfId="387" priority="667" operator="containsText" text="RIESGO ALTO">
      <formula>NOT(ISERROR(SEARCH("RIESGO ALTO",O65)))</formula>
    </cfRule>
    <cfRule type="containsText" dxfId="386" priority="668" operator="containsText" text="RIESGO EXTREMO">
      <formula>NOT(ISERROR(SEARCH("RIESGO EXTREMO",O65)))</formula>
    </cfRule>
  </conditionalFormatting>
  <conditionalFormatting sqref="O95">
    <cfRule type="containsText" dxfId="385" priority="633" operator="containsText" text="RIESGO BAJO">
      <formula>NOT(ISERROR(SEARCH("RIESGO BAJO",O95)))</formula>
    </cfRule>
    <cfRule type="containsText" dxfId="384" priority="634" operator="containsText" text="RIESGO MODERADO">
      <formula>NOT(ISERROR(SEARCH("RIESGO MODERADO",O95)))</formula>
    </cfRule>
    <cfRule type="containsText" dxfId="383" priority="635" operator="containsText" text="RIESGO ALTO">
      <formula>NOT(ISERROR(SEARCH("RIESGO ALTO",O95)))</formula>
    </cfRule>
    <cfRule type="containsText" dxfId="382" priority="636" operator="containsText" text="RIESGO EXTREMO">
      <formula>NOT(ISERROR(SEARCH("RIESGO EXTREMO",O95)))</formula>
    </cfRule>
  </conditionalFormatting>
  <conditionalFormatting sqref="O96">
    <cfRule type="containsText" dxfId="381" priority="625" operator="containsText" text="RIESGO BAJO">
      <formula>NOT(ISERROR(SEARCH("RIESGO BAJO",O96)))</formula>
    </cfRule>
    <cfRule type="containsText" dxfId="380" priority="626" operator="containsText" text="RIESGO MODERADO">
      <formula>NOT(ISERROR(SEARCH("RIESGO MODERADO",O96)))</formula>
    </cfRule>
    <cfRule type="containsText" dxfId="379" priority="627" operator="containsText" text="RIESGO ALTO">
      <formula>NOT(ISERROR(SEARCH("RIESGO ALTO",O96)))</formula>
    </cfRule>
    <cfRule type="containsText" dxfId="378" priority="628" operator="containsText" text="RIESGO EXTREMO">
      <formula>NOT(ISERROR(SEARCH("RIESGO EXTREMO",O96)))</formula>
    </cfRule>
  </conditionalFormatting>
  <conditionalFormatting sqref="O67:O70">
    <cfRule type="containsText" dxfId="373" priority="549" operator="containsText" text="RIESGO BAJO">
      <formula>NOT(ISERROR(SEARCH("RIESGO BAJO",O67)))</formula>
    </cfRule>
    <cfRule type="containsText" dxfId="372" priority="550" operator="containsText" text="RIESGO MODERADO">
      <formula>NOT(ISERROR(SEARCH("RIESGO MODERADO",O67)))</formula>
    </cfRule>
    <cfRule type="containsText" dxfId="371" priority="551" operator="containsText" text="RIESGO ALTO">
      <formula>NOT(ISERROR(SEARCH("RIESGO ALTO",O67)))</formula>
    </cfRule>
    <cfRule type="containsText" dxfId="370" priority="552" operator="containsText" text="RIESGO EXTREMO">
      <formula>NOT(ISERROR(SEARCH("RIESGO EXTREMO",O67)))</formula>
    </cfRule>
  </conditionalFormatting>
  <conditionalFormatting sqref="O72:O73">
    <cfRule type="containsText" dxfId="369" priority="521" operator="containsText" text="RIESGO BAJO">
      <formula>NOT(ISERROR(SEARCH("RIESGO BAJO",O72)))</formula>
    </cfRule>
    <cfRule type="containsText" dxfId="368" priority="522" operator="containsText" text="RIESGO MODERADO">
      <formula>NOT(ISERROR(SEARCH("RIESGO MODERADO",O72)))</formula>
    </cfRule>
    <cfRule type="containsText" dxfId="367" priority="523" operator="containsText" text="RIESGO ALTO">
      <formula>NOT(ISERROR(SEARCH("RIESGO ALTO",O72)))</formula>
    </cfRule>
    <cfRule type="containsText" dxfId="366" priority="524" operator="containsText" text="RIESGO EXTREMO">
      <formula>NOT(ISERROR(SEARCH("RIESGO EXTREMO",O72)))</formula>
    </cfRule>
  </conditionalFormatting>
  <conditionalFormatting sqref="O93">
    <cfRule type="containsText" dxfId="365" priority="493" operator="containsText" text="RIESGO BAJO">
      <formula>NOT(ISERROR(SEARCH("RIESGO BAJO",O93)))</formula>
    </cfRule>
    <cfRule type="containsText" dxfId="364" priority="494" operator="containsText" text="RIESGO MODERADO">
      <formula>NOT(ISERROR(SEARCH("RIESGO MODERADO",O93)))</formula>
    </cfRule>
    <cfRule type="containsText" dxfId="363" priority="495" operator="containsText" text="RIESGO ALTO">
      <formula>NOT(ISERROR(SEARCH("RIESGO ALTO",O93)))</formula>
    </cfRule>
    <cfRule type="containsText" dxfId="362" priority="496" operator="containsText" text="RIESGO EXTREMO">
      <formula>NOT(ISERROR(SEARCH("RIESGO EXTREMO",O93)))</formula>
    </cfRule>
  </conditionalFormatting>
  <conditionalFormatting sqref="O94">
    <cfRule type="containsText" dxfId="361" priority="465" operator="containsText" text="RIESGO BAJO">
      <formula>NOT(ISERROR(SEARCH("RIESGO BAJO",O94)))</formula>
    </cfRule>
    <cfRule type="containsText" dxfId="360" priority="466" operator="containsText" text="RIESGO MODERADO">
      <formula>NOT(ISERROR(SEARCH("RIESGO MODERADO",O94)))</formula>
    </cfRule>
    <cfRule type="containsText" dxfId="359" priority="467" operator="containsText" text="RIESGO ALTO">
      <formula>NOT(ISERROR(SEARCH("RIESGO ALTO",O94)))</formula>
    </cfRule>
    <cfRule type="containsText" dxfId="358" priority="468" operator="containsText" text="RIESGO EXTREMO">
      <formula>NOT(ISERROR(SEARCH("RIESGO EXTREMO",O94)))</formula>
    </cfRule>
  </conditionalFormatting>
  <conditionalFormatting sqref="O99:O101">
    <cfRule type="containsText" dxfId="357" priority="437" operator="containsText" text="RIESGO BAJO">
      <formula>NOT(ISERROR(SEARCH("RIESGO BAJO",O99)))</formula>
    </cfRule>
    <cfRule type="containsText" dxfId="356" priority="438" operator="containsText" text="RIESGO MODERADO">
      <formula>NOT(ISERROR(SEARCH("RIESGO MODERADO",O99)))</formula>
    </cfRule>
    <cfRule type="containsText" dxfId="355" priority="439" operator="containsText" text="RIESGO ALTO">
      <formula>NOT(ISERROR(SEARCH("RIESGO ALTO",O99)))</formula>
    </cfRule>
    <cfRule type="containsText" dxfId="354" priority="440" operator="containsText" text="RIESGO EXTREMO">
      <formula>NOT(ISERROR(SEARCH("RIESGO EXTREMO",O99)))</formula>
    </cfRule>
  </conditionalFormatting>
  <conditionalFormatting sqref="O87">
    <cfRule type="containsText" dxfId="353" priority="401" operator="containsText" text="RIESGO BAJO">
      <formula>NOT(ISERROR(SEARCH("RIESGO BAJO",O87)))</formula>
    </cfRule>
    <cfRule type="containsText" dxfId="352" priority="402" operator="containsText" text="RIESGO MODERADO">
      <formula>NOT(ISERROR(SEARCH("RIESGO MODERADO",O87)))</formula>
    </cfRule>
    <cfRule type="containsText" dxfId="351" priority="403" operator="containsText" text="RIESGO ALTO">
      <formula>NOT(ISERROR(SEARCH("RIESGO ALTO",O87)))</formula>
    </cfRule>
    <cfRule type="containsText" dxfId="350" priority="404" operator="containsText" text="RIESGO EXTREMO">
      <formula>NOT(ISERROR(SEARCH("RIESGO EXTREMO",O87)))</formula>
    </cfRule>
  </conditionalFormatting>
  <conditionalFormatting sqref="O88">
    <cfRule type="containsText" dxfId="349" priority="393" operator="containsText" text="RIESGO BAJO">
      <formula>NOT(ISERROR(SEARCH("RIESGO BAJO",O88)))</formula>
    </cfRule>
    <cfRule type="containsText" dxfId="348" priority="394" operator="containsText" text="RIESGO MODERADO">
      <formula>NOT(ISERROR(SEARCH("RIESGO MODERADO",O88)))</formula>
    </cfRule>
    <cfRule type="containsText" dxfId="347" priority="395" operator="containsText" text="RIESGO ALTO">
      <formula>NOT(ISERROR(SEARCH("RIESGO ALTO",O88)))</formula>
    </cfRule>
    <cfRule type="containsText" dxfId="346" priority="396" operator="containsText" text="RIESGO EXTREMO">
      <formula>NOT(ISERROR(SEARCH("RIESGO EXTREMO",O88)))</formula>
    </cfRule>
  </conditionalFormatting>
  <conditionalFormatting sqref="O103:O104">
    <cfRule type="containsText" dxfId="345" priority="333" operator="containsText" text="RIESGO BAJO">
      <formula>NOT(ISERROR(SEARCH("RIESGO BAJO",O103)))</formula>
    </cfRule>
    <cfRule type="containsText" dxfId="344" priority="334" operator="containsText" text="RIESGO MODERADO">
      <formula>NOT(ISERROR(SEARCH("RIESGO MODERADO",O103)))</formula>
    </cfRule>
    <cfRule type="containsText" dxfId="343" priority="335" operator="containsText" text="RIESGO ALTO">
      <formula>NOT(ISERROR(SEARCH("RIESGO ALTO",O103)))</formula>
    </cfRule>
    <cfRule type="containsText" dxfId="342" priority="336" operator="containsText" text="RIESGO EXTREMO">
      <formula>NOT(ISERROR(SEARCH("RIESGO EXTREMO",O103)))</formula>
    </cfRule>
  </conditionalFormatting>
  <conditionalFormatting sqref="O98 O102">
    <cfRule type="containsText" dxfId="341" priority="301" operator="containsText" text="RIESGO BAJO">
      <formula>NOT(ISERROR(SEARCH("RIESGO BAJO",O98)))</formula>
    </cfRule>
    <cfRule type="containsText" dxfId="340" priority="302" operator="containsText" text="RIESGO MODERADO">
      <formula>NOT(ISERROR(SEARCH("RIESGO MODERADO",O98)))</formula>
    </cfRule>
    <cfRule type="containsText" dxfId="339" priority="303" operator="containsText" text="RIESGO ALTO">
      <formula>NOT(ISERROR(SEARCH("RIESGO ALTO",O98)))</formula>
    </cfRule>
    <cfRule type="containsText" dxfId="338" priority="304" operator="containsText" text="RIESGO EXTREMO">
      <formula>NOT(ISERROR(SEARCH("RIESGO EXTREMO",O98)))</formula>
    </cfRule>
  </conditionalFormatting>
  <conditionalFormatting sqref="O76:O77">
    <cfRule type="containsText" dxfId="337" priority="269" operator="containsText" text="RIESGO BAJO">
      <formula>NOT(ISERROR(SEARCH("RIESGO BAJO",O76)))</formula>
    </cfRule>
    <cfRule type="containsText" dxfId="336" priority="270" operator="containsText" text="RIESGO MODERADO">
      <formula>NOT(ISERROR(SEARCH("RIESGO MODERADO",O76)))</formula>
    </cfRule>
    <cfRule type="containsText" dxfId="335" priority="271" operator="containsText" text="RIESGO ALTO">
      <formula>NOT(ISERROR(SEARCH("RIESGO ALTO",O76)))</formula>
    </cfRule>
    <cfRule type="containsText" dxfId="334" priority="272" operator="containsText" text="RIESGO EXTREMO">
      <formula>NOT(ISERROR(SEARCH("RIESGO EXTREMO",O76)))</formula>
    </cfRule>
  </conditionalFormatting>
  <conditionalFormatting sqref="O57">
    <cfRule type="containsText" dxfId="333" priority="209" operator="containsText" text="RIESGO BAJO">
      <formula>NOT(ISERROR(SEARCH("RIESGO BAJO",O57)))</formula>
    </cfRule>
    <cfRule type="containsText" dxfId="332" priority="210" operator="containsText" text="RIESGO MODERADO">
      <formula>NOT(ISERROR(SEARCH("RIESGO MODERADO",O57)))</formula>
    </cfRule>
    <cfRule type="containsText" dxfId="331" priority="211" operator="containsText" text="RIESGO ALTO">
      <formula>NOT(ISERROR(SEARCH("RIESGO ALTO",O57)))</formula>
    </cfRule>
    <cfRule type="containsText" dxfId="330" priority="212" operator="containsText" text="RIESGO EXTREMO">
      <formula>NOT(ISERROR(SEARCH("RIESGO EXTREMO",O57)))</formula>
    </cfRule>
  </conditionalFormatting>
  <conditionalFormatting sqref="O55">
    <cfRule type="containsText" dxfId="329" priority="221" operator="containsText" text="RIESGO BAJO">
      <formula>NOT(ISERROR(SEARCH("RIESGO BAJO",O55)))</formula>
    </cfRule>
    <cfRule type="containsText" dxfId="328" priority="222" operator="containsText" text="RIESGO MODERADO">
      <formula>NOT(ISERROR(SEARCH("RIESGO MODERADO",O55)))</formula>
    </cfRule>
    <cfRule type="containsText" dxfId="327" priority="223" operator="containsText" text="RIESGO ALTO">
      <formula>NOT(ISERROR(SEARCH("RIESGO ALTO",O55)))</formula>
    </cfRule>
    <cfRule type="containsText" dxfId="326" priority="224" operator="containsText" text="RIESGO EXTREMO">
      <formula>NOT(ISERROR(SEARCH("RIESGO EXTREMO",O55)))</formula>
    </cfRule>
  </conditionalFormatting>
  <conditionalFormatting sqref="O58">
    <cfRule type="containsText" dxfId="325" priority="217" operator="containsText" text="RIESGO BAJO">
      <formula>NOT(ISERROR(SEARCH("RIESGO BAJO",O58)))</formula>
    </cfRule>
    <cfRule type="containsText" dxfId="324" priority="218" operator="containsText" text="RIESGO MODERADO">
      <formula>NOT(ISERROR(SEARCH("RIESGO MODERADO",O58)))</formula>
    </cfRule>
    <cfRule type="containsText" dxfId="323" priority="219" operator="containsText" text="RIESGO ALTO">
      <formula>NOT(ISERROR(SEARCH("RIESGO ALTO",O58)))</formula>
    </cfRule>
    <cfRule type="containsText" dxfId="322" priority="220" operator="containsText" text="RIESGO EXTREMO">
      <formula>NOT(ISERROR(SEARCH("RIESGO EXTREMO",O58)))</formula>
    </cfRule>
  </conditionalFormatting>
  <conditionalFormatting sqref="O56">
    <cfRule type="containsText" dxfId="321" priority="213" operator="containsText" text="RIESGO BAJO">
      <formula>NOT(ISERROR(SEARCH("RIESGO BAJO",O56)))</formula>
    </cfRule>
    <cfRule type="containsText" dxfId="320" priority="214" operator="containsText" text="RIESGO MODERADO">
      <formula>NOT(ISERROR(SEARCH("RIESGO MODERADO",O56)))</formula>
    </cfRule>
    <cfRule type="containsText" dxfId="319" priority="215" operator="containsText" text="RIESGO ALTO">
      <formula>NOT(ISERROR(SEARCH("RIESGO ALTO",O56)))</formula>
    </cfRule>
    <cfRule type="containsText" dxfId="318" priority="216" operator="containsText" text="RIESGO EXTREMO">
      <formula>NOT(ISERROR(SEARCH("RIESGO EXTREMO",O56)))</formula>
    </cfRule>
  </conditionalFormatting>
  <conditionalFormatting sqref="O111:O112">
    <cfRule type="containsText" dxfId="317" priority="129" operator="containsText" text="RIESGO BAJO">
      <formula>NOT(ISERROR(SEARCH("RIESGO BAJO",O111)))</formula>
    </cfRule>
    <cfRule type="containsText" dxfId="316" priority="130" operator="containsText" text="RIESGO MODERADO">
      <formula>NOT(ISERROR(SEARCH("RIESGO MODERADO",O111)))</formula>
    </cfRule>
    <cfRule type="containsText" dxfId="315" priority="131" operator="containsText" text="RIESGO ALTO">
      <formula>NOT(ISERROR(SEARCH("RIESGO ALTO",O111)))</formula>
    </cfRule>
    <cfRule type="containsText" dxfId="314" priority="132" operator="containsText" text="RIESGO EXTREMO">
      <formula>NOT(ISERROR(SEARCH("RIESGO EXTREMO",O111)))</formula>
    </cfRule>
  </conditionalFormatting>
  <conditionalFormatting sqref="O80">
    <cfRule type="containsText" dxfId="313" priority="101" operator="containsText" text="RIESGO BAJO">
      <formula>NOT(ISERROR(SEARCH("RIESGO BAJO",O80)))</formula>
    </cfRule>
    <cfRule type="containsText" dxfId="312" priority="102" operator="containsText" text="RIESGO MODERADO">
      <formula>NOT(ISERROR(SEARCH("RIESGO MODERADO",O80)))</formula>
    </cfRule>
    <cfRule type="containsText" dxfId="311" priority="103" operator="containsText" text="RIESGO ALTO">
      <formula>NOT(ISERROR(SEARCH("RIESGO ALTO",O80)))</formula>
    </cfRule>
    <cfRule type="containsText" dxfId="310" priority="104" operator="containsText" text="RIESGO EXTREMO">
      <formula>NOT(ISERROR(SEARCH("RIESGO EXTREMO",O80)))</formula>
    </cfRule>
  </conditionalFormatting>
  <conditionalFormatting sqref="O81">
    <cfRule type="containsText" dxfId="309" priority="77" operator="containsText" text="RIESGO BAJO">
      <formula>NOT(ISERROR(SEARCH("RIESGO BAJO",O81)))</formula>
    </cfRule>
    <cfRule type="containsText" dxfId="308" priority="78" operator="containsText" text="RIESGO MODERADO">
      <formula>NOT(ISERROR(SEARCH("RIESGO MODERADO",O81)))</formula>
    </cfRule>
    <cfRule type="containsText" dxfId="307" priority="79" operator="containsText" text="RIESGO ALTO">
      <formula>NOT(ISERROR(SEARCH("RIESGO ALTO",O81)))</formula>
    </cfRule>
    <cfRule type="containsText" dxfId="306" priority="80" operator="containsText" text="RIESGO EXTREMO">
      <formula>NOT(ISERROR(SEARCH("RIESGO EXTREMO",O81)))</formula>
    </cfRule>
  </conditionalFormatting>
  <conditionalFormatting sqref="O110">
    <cfRule type="containsText" dxfId="305" priority="29" operator="containsText" text="RIESGO BAJO">
      <formula>NOT(ISERROR(SEARCH("RIESGO BAJO",O110)))</formula>
    </cfRule>
    <cfRule type="containsText" dxfId="304" priority="30" operator="containsText" text="RIESGO MODERADO">
      <formula>NOT(ISERROR(SEARCH("RIESGO MODERADO",O110)))</formula>
    </cfRule>
    <cfRule type="containsText" dxfId="303" priority="31" operator="containsText" text="RIESGO ALTO">
      <formula>NOT(ISERROR(SEARCH("RIESGO ALTO",O110)))</formula>
    </cfRule>
    <cfRule type="containsText" dxfId="302" priority="32" operator="containsText" text="RIESGO EXTREMO">
      <formula>NOT(ISERROR(SEARCH("RIESGO EXTREMO",O110)))</formula>
    </cfRule>
  </conditionalFormatting>
  <conditionalFormatting sqref="O117">
    <cfRule type="containsText" dxfId="301" priority="21" operator="containsText" text="RIESGO BAJO">
      <formula>NOT(ISERROR(SEARCH("RIESGO BAJO",O117)))</formula>
    </cfRule>
    <cfRule type="containsText" dxfId="300" priority="22" operator="containsText" text="RIESGO MODERADO">
      <formula>NOT(ISERROR(SEARCH("RIESGO MODERADO",O117)))</formula>
    </cfRule>
    <cfRule type="containsText" dxfId="299" priority="23" operator="containsText" text="RIESGO ALTO">
      <formula>NOT(ISERROR(SEARCH("RIESGO ALTO",O117)))</formula>
    </cfRule>
    <cfRule type="containsText" dxfId="298" priority="24" operator="containsText" text="RIESGO EXTREMO">
      <formula>NOT(ISERROR(SEARCH("RIESGO EXTREMO",O117)))</formula>
    </cfRule>
  </conditionalFormatting>
  <conditionalFormatting sqref="O117">
    <cfRule type="containsText" dxfId="297" priority="17" operator="containsText" text="RIESGO BAJO">
      <formula>NOT(ISERROR(SEARCH("RIESGO BAJO",O117)))</formula>
    </cfRule>
    <cfRule type="containsText" dxfId="296" priority="18" operator="containsText" text="RIESGO MODERADO">
      <formula>NOT(ISERROR(SEARCH("RIESGO MODERADO",O117)))</formula>
    </cfRule>
    <cfRule type="containsText" dxfId="295" priority="19" operator="containsText" text="RIESGO ALTO">
      <formula>NOT(ISERROR(SEARCH("RIESGO ALTO",O117)))</formula>
    </cfRule>
    <cfRule type="containsText" dxfId="294" priority="20" operator="containsText" text="RIESGO EXTREMO">
      <formula>NOT(ISERROR(SEARCH("RIESGO EXTREMO",O117)))</formula>
    </cfRule>
  </conditionalFormatting>
  <conditionalFormatting sqref="O109">
    <cfRule type="containsText" dxfId="293" priority="13" operator="containsText" text="RIESGO BAJO">
      <formula>NOT(ISERROR(SEARCH("RIESGO BAJO",O109)))</formula>
    </cfRule>
    <cfRule type="containsText" dxfId="292" priority="14" operator="containsText" text="RIESGO MODERADO">
      <formula>NOT(ISERROR(SEARCH("RIESGO MODERADO",O109)))</formula>
    </cfRule>
    <cfRule type="containsText" dxfId="291" priority="15" operator="containsText" text="RIESGO ALTO">
      <formula>NOT(ISERROR(SEARCH("RIESGO ALTO",O109)))</formula>
    </cfRule>
    <cfRule type="containsText" dxfId="290" priority="16" operator="containsText" text="RIESGO EXTREMO">
      <formula>NOT(ISERROR(SEARCH("RIESGO EXTREMO",O109)))</formula>
    </cfRule>
  </conditionalFormatting>
  <conditionalFormatting sqref="O107">
    <cfRule type="containsText" dxfId="289" priority="9" operator="containsText" text="RIESGO BAJO">
      <formula>NOT(ISERROR(SEARCH("RIESGO BAJO",O107)))</formula>
    </cfRule>
    <cfRule type="containsText" dxfId="288" priority="10" operator="containsText" text="RIESGO MODERADO">
      <formula>NOT(ISERROR(SEARCH("RIESGO MODERADO",O107)))</formula>
    </cfRule>
    <cfRule type="containsText" dxfId="287" priority="11" operator="containsText" text="RIESGO ALTO">
      <formula>NOT(ISERROR(SEARCH("RIESGO ALTO",O107)))</formula>
    </cfRule>
    <cfRule type="containsText" dxfId="286" priority="12" operator="containsText" text="RIESGO EXTREMO">
      <formula>NOT(ISERROR(SEARCH("RIESGO EXTREMO",O107)))</formula>
    </cfRule>
  </conditionalFormatting>
  <conditionalFormatting sqref="O66">
    <cfRule type="containsText" dxfId="7" priority="5" operator="containsText" text="RIESGO BAJO">
      <formula>NOT(ISERROR(SEARCH("RIESGO BAJO",O66)))</formula>
    </cfRule>
    <cfRule type="containsText" dxfId="6" priority="6" operator="containsText" text="RIESGO MODERADO">
      <formula>NOT(ISERROR(SEARCH("RIESGO MODERADO",O66)))</formula>
    </cfRule>
    <cfRule type="containsText" dxfId="5" priority="7" operator="containsText" text="RIESGO ALTO">
      <formula>NOT(ISERROR(SEARCH("RIESGO ALTO",O66)))</formula>
    </cfRule>
    <cfRule type="containsText" dxfId="4" priority="8" operator="containsText" text="RIESGO EXTREMO">
      <formula>NOT(ISERROR(SEARCH("RIESGO EXTREMO",O66)))</formula>
    </cfRule>
  </conditionalFormatting>
  <conditionalFormatting sqref="O66">
    <cfRule type="containsText" dxfId="3" priority="1" operator="containsText" text="RIESGO BAJO">
      <formula>NOT(ISERROR(SEARCH("RIESGO BAJO",O66)))</formula>
    </cfRule>
    <cfRule type="containsText" dxfId="2" priority="2" operator="containsText" text="RIESGO MODERADO">
      <formula>NOT(ISERROR(SEARCH("RIESGO MODERADO",O66)))</formula>
    </cfRule>
    <cfRule type="containsText" dxfId="1" priority="3" operator="containsText" text="RIESGO ALTO">
      <formula>NOT(ISERROR(SEARCH("RIESGO ALTO",O66)))</formula>
    </cfRule>
    <cfRule type="containsText" dxfId="0" priority="4" operator="containsText" text="RIESGO EXTREMO">
      <formula>NOT(ISERROR(SEARCH("RIESGO EXTREMO",O66)))</formula>
    </cfRule>
  </conditionalFormatting>
  <dataValidations count="8">
    <dataValidation type="list" allowBlank="1" showInputMessage="1" showErrorMessage="1" sqref="O55:O57 O59:O118">
      <formula1>$O$6:$O$7</formula1>
    </dataValidation>
    <dataValidation type="list" allowBlank="1" showInputMessage="1" showErrorMessage="1" sqref="G55:G58 D98:D116">
      <formula1>$D$6:$D$44</formula1>
    </dataValidation>
    <dataValidation type="list" allowBlank="1" showInputMessage="1" showErrorMessage="1" sqref="J55:J118">
      <formula1>$J$6:$J$12</formula1>
    </dataValidation>
    <dataValidation type="list" allowBlank="1" showInputMessage="1" showErrorMessage="1" sqref="I55:I118">
      <formula1>$I$6:$I$11</formula1>
    </dataValidation>
    <dataValidation type="list" allowBlank="1" showInputMessage="1" showErrorMessage="1" sqref="H55:H118">
      <formula1>$H$6:$H$11</formula1>
    </dataValidation>
    <dataValidation type="list" allowBlank="1" showInputMessage="1" showErrorMessage="1" sqref="G55:G118">
      <formula1>$G$6:$G$15</formula1>
    </dataValidation>
    <dataValidation type="list" allowBlank="1" showInputMessage="1" showErrorMessage="1" sqref="D118 D55:D65 D67:D116">
      <formula1>$D$6:$D$22</formula1>
    </dataValidation>
    <dataValidation allowBlank="1" showInputMessage="1" showErrorMessage="1" promptTitle="Riesgo " prompt="Incumplimiento en la ejecución del presupuesto de inversión, en las metas de proyecto y PDD" sqref="A58"/>
  </dataValidations>
  <hyperlinks>
    <hyperlink ref="A1" location="OPCIONES!A1" display="OPCIONES"/>
  </hyperlink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FÓRMULAS!$T$3:$T$6</xm:f>
          </x14:formula1>
          <xm:sqref>K55:K118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3"/>
  <sheetViews>
    <sheetView showGridLines="0" topLeftCell="D8" zoomScale="80" zoomScaleNormal="80" workbookViewId="0">
      <pane ySplit="1" topLeftCell="A68" activePane="bottomLeft" state="frozen"/>
      <selection activeCell="A8" sqref="A8"/>
      <selection pane="bottomLeft" activeCell="K33" sqref="K33"/>
    </sheetView>
  </sheetViews>
  <sheetFormatPr baseColWidth="10" defaultRowHeight="14.5" x14ac:dyDescent="0.35"/>
  <cols>
    <col min="1" max="1" width="16.453125" customWidth="1"/>
    <col min="2" max="2" width="19" customWidth="1"/>
    <col min="3" max="3" width="16.1796875" customWidth="1"/>
    <col min="4" max="4" width="9.81640625" customWidth="1"/>
    <col min="5" max="5" width="67" customWidth="1"/>
    <col min="6" max="6" width="21.453125" style="485" customWidth="1"/>
    <col min="7" max="7" width="16.1796875" customWidth="1"/>
    <col min="8" max="8" width="15.453125" customWidth="1"/>
    <col min="9" max="9" width="15.1796875" customWidth="1"/>
    <col min="10" max="10" width="13.453125" customWidth="1"/>
    <col min="13" max="13" width="17.54296875" customWidth="1"/>
    <col min="15" max="15" width="12.54296875" customWidth="1"/>
    <col min="16" max="16" width="13.453125" customWidth="1"/>
    <col min="19" max="19" width="22.453125" customWidth="1"/>
    <col min="20" max="20" width="25.1796875" customWidth="1"/>
    <col min="25" max="25" width="19.81640625" customWidth="1"/>
    <col min="27" max="27" width="32.54296875" customWidth="1"/>
    <col min="28" max="28" width="33.453125" customWidth="1"/>
  </cols>
  <sheetData>
    <row r="1" spans="1:28" ht="15" thickBot="1" x14ac:dyDescent="0.4">
      <c r="A1" s="462" t="s">
        <v>1034</v>
      </c>
    </row>
    <row r="2" spans="1:28" ht="15" customHeight="1" x14ac:dyDescent="0.35">
      <c r="A2" s="127"/>
      <c r="B2" s="133" t="s">
        <v>788</v>
      </c>
      <c r="C2" s="134"/>
      <c r="D2" s="137">
        <f>'CONTEXTO E IDENTIFICACIÓN'!D2</f>
        <v>0</v>
      </c>
      <c r="E2" s="544" t="s">
        <v>685</v>
      </c>
      <c r="F2" s="545"/>
      <c r="G2" s="545"/>
      <c r="H2" s="545"/>
      <c r="I2" s="545"/>
      <c r="J2" s="545"/>
      <c r="K2" s="545"/>
      <c r="L2" s="545"/>
      <c r="M2" s="545"/>
      <c r="N2" s="545"/>
      <c r="O2" s="545"/>
      <c r="P2" s="545"/>
      <c r="Q2" s="546"/>
    </row>
    <row r="3" spans="1:28" ht="15" customHeight="1" x14ac:dyDescent="0.35">
      <c r="A3" s="128"/>
      <c r="B3" s="135" t="s">
        <v>789</v>
      </c>
      <c r="C3" s="136"/>
      <c r="D3" s="138">
        <f>'CONTEXTO E IDENTIFICACIÓN'!D3</f>
        <v>0</v>
      </c>
      <c r="E3" s="547"/>
      <c r="F3" s="548"/>
      <c r="G3" s="548"/>
      <c r="H3" s="548"/>
      <c r="I3" s="548"/>
      <c r="J3" s="548"/>
      <c r="K3" s="548"/>
      <c r="L3" s="548"/>
      <c r="M3" s="548"/>
      <c r="N3" s="548"/>
      <c r="O3" s="548"/>
      <c r="P3" s="548"/>
      <c r="Q3" s="549"/>
    </row>
    <row r="4" spans="1:28" ht="15" customHeight="1" x14ac:dyDescent="0.35">
      <c r="A4" s="128"/>
      <c r="B4" s="130" t="s">
        <v>790</v>
      </c>
      <c r="C4" s="131"/>
      <c r="D4" s="132"/>
      <c r="E4" s="547"/>
      <c r="F4" s="548"/>
      <c r="G4" s="548"/>
      <c r="H4" s="548"/>
      <c r="I4" s="548"/>
      <c r="J4" s="548"/>
      <c r="K4" s="548"/>
      <c r="L4" s="548"/>
      <c r="M4" s="548"/>
      <c r="N4" s="548"/>
      <c r="O4" s="548"/>
      <c r="P4" s="548"/>
      <c r="Q4" s="549"/>
    </row>
    <row r="5" spans="1:28" ht="38.25" customHeight="1" thickBot="1" x14ac:dyDescent="0.4">
      <c r="A5" s="129"/>
      <c r="B5" s="553" t="s">
        <v>791</v>
      </c>
      <c r="C5" s="554"/>
      <c r="D5" s="555"/>
      <c r="E5" s="550"/>
      <c r="F5" s="551"/>
      <c r="G5" s="551"/>
      <c r="H5" s="551"/>
      <c r="I5" s="551"/>
      <c r="J5" s="551"/>
      <c r="K5" s="551"/>
      <c r="L5" s="551"/>
      <c r="M5" s="551"/>
      <c r="N5" s="551"/>
      <c r="O5" s="551"/>
      <c r="P5" s="551"/>
      <c r="Q5" s="552"/>
    </row>
    <row r="6" spans="1:28" ht="40.5" customHeight="1" thickBot="1" x14ac:dyDescent="0.4">
      <c r="A6" s="81"/>
      <c r="B6" s="81"/>
      <c r="C6" s="81"/>
      <c r="D6" s="155"/>
      <c r="E6" s="82"/>
      <c r="F6" s="562" t="s">
        <v>755</v>
      </c>
      <c r="G6" s="563"/>
      <c r="H6" s="563"/>
      <c r="I6" s="564"/>
      <c r="J6" s="568" t="s">
        <v>754</v>
      </c>
      <c r="K6" s="569"/>
      <c r="L6" s="569"/>
      <c r="M6" s="569"/>
      <c r="N6" s="569"/>
      <c r="O6" s="569"/>
      <c r="P6" s="569"/>
      <c r="Q6" s="570"/>
    </row>
    <row r="7" spans="1:28" ht="16.5" customHeight="1" thickBot="1" x14ac:dyDescent="0.4">
      <c r="A7" s="83"/>
      <c r="B7" s="83"/>
      <c r="C7" s="83"/>
      <c r="D7" s="156"/>
      <c r="E7" s="156"/>
      <c r="F7" s="565"/>
      <c r="G7" s="566"/>
      <c r="H7" s="566"/>
      <c r="I7" s="567"/>
      <c r="J7" s="571" t="s">
        <v>756</v>
      </c>
      <c r="K7" s="572"/>
      <c r="L7" s="573"/>
      <c r="M7" s="571" t="s">
        <v>757</v>
      </c>
      <c r="N7" s="572"/>
      <c r="O7" s="573"/>
      <c r="P7" s="571" t="s">
        <v>758</v>
      </c>
      <c r="Q7" s="573"/>
      <c r="S7" s="574" t="s">
        <v>1</v>
      </c>
      <c r="T7" s="575"/>
      <c r="U7" s="576"/>
      <c r="V7" s="576"/>
      <c r="W7" s="577"/>
      <c r="X7" s="83"/>
      <c r="Y7" s="559" t="s">
        <v>2</v>
      </c>
      <c r="Z7" s="560"/>
      <c r="AA7" s="560"/>
      <c r="AB7" s="561"/>
    </row>
    <row r="8" spans="1:28" ht="73.5" customHeight="1" thickBot="1" x14ac:dyDescent="0.4">
      <c r="A8" s="354" t="s">
        <v>608</v>
      </c>
      <c r="B8" s="354" t="s">
        <v>759</v>
      </c>
      <c r="C8" s="355" t="s">
        <v>787</v>
      </c>
      <c r="D8" s="356" t="s">
        <v>609</v>
      </c>
      <c r="E8" s="357" t="s">
        <v>760</v>
      </c>
      <c r="F8" s="479" t="s">
        <v>761</v>
      </c>
      <c r="G8" s="358" t="s">
        <v>762</v>
      </c>
      <c r="H8" s="359" t="s">
        <v>763</v>
      </c>
      <c r="I8" s="357" t="s">
        <v>764</v>
      </c>
      <c r="J8" s="360" t="s">
        <v>756</v>
      </c>
      <c r="K8" s="361" t="s">
        <v>765</v>
      </c>
      <c r="L8" s="359" t="s">
        <v>766</v>
      </c>
      <c r="M8" s="360" t="s">
        <v>757</v>
      </c>
      <c r="N8" s="361" t="s">
        <v>765</v>
      </c>
      <c r="O8" s="359" t="s">
        <v>766</v>
      </c>
      <c r="P8" s="360" t="s">
        <v>767</v>
      </c>
      <c r="Q8" s="362" t="s">
        <v>768</v>
      </c>
      <c r="S8" s="101" t="s">
        <v>766</v>
      </c>
      <c r="T8" s="102" t="s">
        <v>762</v>
      </c>
      <c r="U8" s="103" t="s">
        <v>775</v>
      </c>
      <c r="V8" s="103" t="s">
        <v>776</v>
      </c>
      <c r="W8" s="104" t="s">
        <v>611</v>
      </c>
      <c r="X8" s="105"/>
      <c r="Y8" s="101" t="s">
        <v>766</v>
      </c>
      <c r="Z8" s="102" t="s">
        <v>777</v>
      </c>
      <c r="AA8" s="102" t="s">
        <v>756</v>
      </c>
      <c r="AB8" s="104" t="s">
        <v>757</v>
      </c>
    </row>
    <row r="9" spans="1:28" ht="141.75" customHeight="1" x14ac:dyDescent="0.35">
      <c r="A9" s="139" t="str">
        <f>'CONTEXTO E IDENTIFICACIÓN'!G55</f>
        <v>Estratégico</v>
      </c>
      <c r="B9" s="140" t="str">
        <f>'CONTEXTO E IDENTIFICACIÓN'!D55</f>
        <v>Direccionamiento Estratégico y Planeación</v>
      </c>
      <c r="C9" s="140" t="str">
        <f>'CONTEXTO E IDENTIFICACIÓN'!F55</f>
        <v>Gestión Estratégica</v>
      </c>
      <c r="D9" s="141" t="str">
        <f>'CONTEXTO E IDENTIFICACIÓN'!A55</f>
        <v>R1</v>
      </c>
      <c r="E9" s="142" t="str">
        <f>'CONTEXTO E IDENTIFICACIÓN'!N55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F9" s="480">
        <v>12</v>
      </c>
      <c r="G9" s="84" t="str">
        <f t="shared" ref="G9:G72" si="0">+IF(F9="","",IF(F9&lt;=$V$9,$T$9,IF(F9&lt;=$V$10,$T$10,IF(F9&lt;=$V$11,$T$11,IF(F9&lt;=$V$12,$T$12,IF(F9&gt;=$U$13,$T$13,""))))))</f>
        <v>La actividad que conlleva el riesgo se ejecuta de 3 a 24 veces por año</v>
      </c>
      <c r="H9" s="85">
        <f t="shared" ref="H9:H72" si="1">+IF(G9="","",IF(G9=$T$9,$W$9,IF(G9=$T$10,$W$10,IF(G9=$T$11,$W$11,IF(G9=$T$12,$W$12,IF(G9=$T$13,$W$13))))))</f>
        <v>0.4</v>
      </c>
      <c r="I9" s="86" t="str">
        <f t="shared" ref="I9:I72" si="2">+IF(G9="","",IF(G9=$T$9,$S$9,IF(G9=$T$10,$S$10,IF(G9=$T$11,$S$11,IF(G9=$T$12,$S$12,IF(G9=$T$13,$S$13))))))</f>
        <v>Baja</v>
      </c>
      <c r="J9" s="87" t="s">
        <v>769</v>
      </c>
      <c r="K9" s="88">
        <f>+IF(J9="","",IF(J9="N/A","",IF(OR(J9=$AA$9,J9=$AB$9),$Z$9,IF(OR(J9=$AA$10,J9=$AB$10),$Z$10,IF(OR(J9=$AA$11,J9=$AB$11),$Z$11,IF(OR(J9=$AA$12,J9=$AB$12),$Z$12,IF(OR(J9=$AA$13,J9=$AB$13),$Z$13)))))))</f>
        <v>1</v>
      </c>
      <c r="L9" s="85" t="str">
        <f t="shared" ref="L9:L72" si="3">+IF(J9="","",IF(J9="N/A","",IF(OR(J9=$AA$9,J9=$AB$9),$Y$9,IF(OR(J9=$AA$10,J9=$AB$10),$Y$10,IF(OR(J9=$AA$11,J9=$AB$11),$Y$11,IF(OR(J9=$AA$12,J9=$AB$12),$Y$12,IF(OR(J9=$AA$13,J9=$AB$13),$Y$13)))))))</f>
        <v>Catastrófico</v>
      </c>
      <c r="M9" s="87" t="s">
        <v>770</v>
      </c>
      <c r="N9" s="88">
        <f t="shared" ref="N9:N72" si="4">+IF(M9="","",IF(M9="N/A","",IF(OR(M9=$AA$9,M9=$AB$9),$Z$9,IF(OR(M9=$AA$10,M9=$AB$10),$Z$10,IF(OR(M9=$AA$11,M9=$AB$11),$Z$11,IF(OR(M9=$AA$12,M9=$AB$12),$Z$12,IF(OR(M9=$AA$13,M9=$AB$13),$Z$13)))))))</f>
        <v>1</v>
      </c>
      <c r="O9" s="85" t="str">
        <f t="shared" ref="O9:O72" si="5">+IF(M9="","",IF(M9="N/A","",IF(OR(M9=$AA$9,M9=$AB$9),$Y$9,IF(OR(M9=$AA$10,M9=$AB$10),$Y$10,IF(OR(M9=$AA$11,M9=$AB$11),$Y$11,IF(OR(M9=$AA$12,M9=$AB$12),$Y$12,IF(OR(M9=$AA$13,M9=$AB$13),$Y$13)))))))</f>
        <v>Catastrófico</v>
      </c>
      <c r="P9" s="89">
        <f>+IF(K9="",N9,IF(N9="",K9,IF(K9&gt;N9,K9,N9)))</f>
        <v>1</v>
      </c>
      <c r="Q9" s="90" t="str">
        <f>+IF(P9="","",IF(P9=$Z$9,$Y$9,IF(P9=$Z$10,$Y$10,IF(P9=$Z$11,$Y$11,IF(P9=$Z$12,$Y$12,IF(P9=$Z$13,$Y$13))))))</f>
        <v>Catastrófico</v>
      </c>
      <c r="S9" s="106" t="s">
        <v>618</v>
      </c>
      <c r="T9" s="107" t="s">
        <v>778</v>
      </c>
      <c r="U9" s="108">
        <v>0</v>
      </c>
      <c r="V9" s="108">
        <v>2</v>
      </c>
      <c r="W9" s="109">
        <v>0.2</v>
      </c>
      <c r="X9" s="110"/>
      <c r="Y9" s="106" t="s">
        <v>682</v>
      </c>
      <c r="Z9" s="111">
        <v>0.2</v>
      </c>
      <c r="AA9" s="107" t="s">
        <v>779</v>
      </c>
      <c r="AB9" s="112" t="s">
        <v>780</v>
      </c>
    </row>
    <row r="10" spans="1:28" ht="141" customHeight="1" x14ac:dyDescent="0.35">
      <c r="A10" s="99" t="str">
        <f>'CONTEXTO E IDENTIFICACIÓN'!G56</f>
        <v>Estratégico</v>
      </c>
      <c r="B10" s="123" t="str">
        <f>'CONTEXTO E IDENTIFICACIÓN'!D56</f>
        <v>Direccionamiento Estratégico y Planeación</v>
      </c>
      <c r="C10" s="123" t="str">
        <f>'CONTEXTO E IDENTIFICACIÓN'!F56</f>
        <v>Gestión Estratégica</v>
      </c>
      <c r="D10" s="124" t="str">
        <f>'CONTEXTO E IDENTIFICACIÓN'!A56</f>
        <v>R2</v>
      </c>
      <c r="E10" s="125" t="str">
        <f>'CONTEXTO E IDENTIFICACIÓN'!N56</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F10" s="481">
        <v>2</v>
      </c>
      <c r="G10" s="91" t="str">
        <f t="shared" si="0"/>
        <v>La actividad que conlleva el riesgo se ejecuta como máximos 2 veces por año</v>
      </c>
      <c r="H10" s="92">
        <f t="shared" si="1"/>
        <v>0.2</v>
      </c>
      <c r="I10" s="93" t="str">
        <f t="shared" si="2"/>
        <v>Muy Baja</v>
      </c>
      <c r="J10" s="94" t="s">
        <v>771</v>
      </c>
      <c r="K10" s="95">
        <f t="shared" ref="K10:K73" si="6">+IF(J10="","",IF(J10="N/A","",IF(OR(J10=$AA$9,J10=$AB$9),$Z$9,IF(OR(J10=$AA$10,J10=$AB$10),$Z$10,IF(OR(J10=$AA$11,J10=$AB$11),$Z$11,IF(OR(J10=$AA$12,J10=$AB$12),$Z$12,IF(OR(J10=$AA$13,J10=$AB$13),$Z$13)))))))</f>
        <v>0.6</v>
      </c>
      <c r="L10" s="96" t="str">
        <f t="shared" si="3"/>
        <v>Moderado</v>
      </c>
      <c r="M10" s="94" t="s">
        <v>772</v>
      </c>
      <c r="N10" s="95">
        <f t="shared" si="4"/>
        <v>0.6</v>
      </c>
      <c r="O10" s="96" t="str">
        <f t="shared" si="5"/>
        <v>Moderado</v>
      </c>
      <c r="P10" s="97">
        <f>+IF(K10="",N10,IF(N10="",K10,IF(K10&gt;N10,K10,N10)))</f>
        <v>0.6</v>
      </c>
      <c r="Q10" s="98" t="str">
        <f t="shared" ref="Q10:Q73" si="7">+IF(P10="","",IF(P10=$Z$9,$Y$9,IF(P10=$Z$10,$Y$10,IF(P10=$Z$11,$Y$11,IF(P10=$Z$12,$Y$12,IF(P10=$Z$13,$Y$13))))))</f>
        <v>Moderado</v>
      </c>
      <c r="S10" s="113" t="s">
        <v>615</v>
      </c>
      <c r="T10" s="114" t="s">
        <v>781</v>
      </c>
      <c r="U10" s="108">
        <v>3</v>
      </c>
      <c r="V10" s="108">
        <v>24</v>
      </c>
      <c r="W10" s="109">
        <v>0.4</v>
      </c>
      <c r="X10" s="110"/>
      <c r="Y10" s="113" t="s">
        <v>244</v>
      </c>
      <c r="Z10" s="111">
        <v>0.4</v>
      </c>
      <c r="AA10" s="114" t="s">
        <v>782</v>
      </c>
      <c r="AB10" s="115" t="s">
        <v>783</v>
      </c>
    </row>
    <row r="11" spans="1:28" ht="150.75" customHeight="1" x14ac:dyDescent="0.35">
      <c r="A11" s="99" t="str">
        <f>'CONTEXTO E IDENTIFICACIÓN'!G57</f>
        <v>Operativo</v>
      </c>
      <c r="B11" s="123" t="str">
        <f>'CONTEXTO E IDENTIFICACIÓN'!D57</f>
        <v>Direccionamiento Estratégico y Planeación</v>
      </c>
      <c r="C11" s="123" t="str">
        <f>'CONTEXTO E IDENTIFICACIÓN'!F57</f>
        <v>Gestión Estratégica</v>
      </c>
      <c r="D11" s="124" t="str">
        <f>'CONTEXTO E IDENTIFICACIÓN'!A57</f>
        <v>R3</v>
      </c>
      <c r="E11" s="125" t="str">
        <f>'CONTEXTO E IDENTIFICACIÓN'!N57</f>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F11" s="481">
        <v>12</v>
      </c>
      <c r="G11" s="91" t="str">
        <f t="shared" si="0"/>
        <v>La actividad que conlleva el riesgo se ejecuta de 3 a 24 veces por año</v>
      </c>
      <c r="H11" s="92">
        <f t="shared" si="1"/>
        <v>0.4</v>
      </c>
      <c r="I11" s="93" t="str">
        <f t="shared" si="2"/>
        <v>Baja</v>
      </c>
      <c r="J11" s="94"/>
      <c r="K11" s="95" t="str">
        <f t="shared" si="6"/>
        <v/>
      </c>
      <c r="L11" s="96" t="str">
        <f t="shared" si="3"/>
        <v/>
      </c>
      <c r="M11" s="94" t="s">
        <v>773</v>
      </c>
      <c r="N11" s="95">
        <f t="shared" si="4"/>
        <v>0.8</v>
      </c>
      <c r="O11" s="96" t="str">
        <f t="shared" si="5"/>
        <v>Mayor</v>
      </c>
      <c r="P11" s="97">
        <f t="shared" ref="P11:P73" si="8">+IF(K11="",N11,IF(N11="",K11,IF(K11&gt;N11,K11,N11)))</f>
        <v>0.8</v>
      </c>
      <c r="Q11" s="98" t="str">
        <f t="shared" si="7"/>
        <v>Mayor</v>
      </c>
      <c r="S11" s="116" t="s">
        <v>626</v>
      </c>
      <c r="T11" s="114" t="s">
        <v>784</v>
      </c>
      <c r="U11" s="108">
        <v>25</v>
      </c>
      <c r="V11" s="108">
        <v>500</v>
      </c>
      <c r="W11" s="109">
        <v>0.6</v>
      </c>
      <c r="X11" s="110"/>
      <c r="Y11" s="116" t="s">
        <v>112</v>
      </c>
      <c r="Z11" s="111">
        <v>0.6</v>
      </c>
      <c r="AA11" s="114" t="s">
        <v>771</v>
      </c>
      <c r="AB11" s="115" t="s">
        <v>772</v>
      </c>
    </row>
    <row r="12" spans="1:28" ht="127.5" customHeight="1" x14ac:dyDescent="0.35">
      <c r="A12" s="99" t="str">
        <f>'CONTEXTO E IDENTIFICACIÓN'!G58</f>
        <v>Estratégico</v>
      </c>
      <c r="B12" s="123" t="str">
        <f>'CONTEXTO E IDENTIFICACIÓN'!D58</f>
        <v>Direccionamiento Estratégico y Planeación</v>
      </c>
      <c r="C12" s="123" t="str">
        <f>'CONTEXTO E IDENTIFICACIÓN'!F58</f>
        <v>Gestión del SGI</v>
      </c>
      <c r="D12" s="124" t="str">
        <f>'CONTEXTO E IDENTIFICACIÓN'!A58</f>
        <v>R4</v>
      </c>
      <c r="E12" s="125" t="str">
        <f>'CONTEXTO E IDENTIFICACIÓN'!N58</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F12" s="481">
        <v>240</v>
      </c>
      <c r="G12" s="91" t="str">
        <f t="shared" si="0"/>
        <v>La actividad que conlleva el riesgo se ejecuta de 24 a 500 veces por año</v>
      </c>
      <c r="H12" s="92">
        <f t="shared" si="1"/>
        <v>0.6</v>
      </c>
      <c r="I12" s="93" t="str">
        <f t="shared" si="2"/>
        <v>Media</v>
      </c>
      <c r="J12" s="94"/>
      <c r="K12" s="95" t="str">
        <f t="shared" si="6"/>
        <v/>
      </c>
      <c r="L12" s="96" t="str">
        <f t="shared" si="3"/>
        <v/>
      </c>
      <c r="M12" s="94" t="s">
        <v>772</v>
      </c>
      <c r="N12" s="95">
        <f t="shared" si="4"/>
        <v>0.6</v>
      </c>
      <c r="O12" s="96" t="str">
        <f t="shared" si="5"/>
        <v>Moderado</v>
      </c>
      <c r="P12" s="97">
        <f t="shared" si="8"/>
        <v>0.6</v>
      </c>
      <c r="Q12" s="98" t="str">
        <f t="shared" si="7"/>
        <v>Moderado</v>
      </c>
      <c r="S12" s="117" t="s">
        <v>624</v>
      </c>
      <c r="T12" s="114" t="s">
        <v>785</v>
      </c>
      <c r="U12" s="108">
        <v>5001</v>
      </c>
      <c r="V12" s="108">
        <v>5000</v>
      </c>
      <c r="W12" s="109">
        <v>0.8</v>
      </c>
      <c r="X12" s="110"/>
      <c r="Y12" s="117" t="s">
        <v>245</v>
      </c>
      <c r="Z12" s="111">
        <v>0.8</v>
      </c>
      <c r="AA12" s="114" t="s">
        <v>774</v>
      </c>
      <c r="AB12" s="115" t="s">
        <v>773</v>
      </c>
    </row>
    <row r="13" spans="1:28" ht="174.75" customHeight="1" x14ac:dyDescent="0.35">
      <c r="A13" s="99" t="str">
        <f>'CONTEXTO E IDENTIFICACIÓN'!G59</f>
        <v>Ambiental</v>
      </c>
      <c r="B13" s="123" t="str">
        <f>'CONTEXTO E IDENTIFICACIÓN'!D59</f>
        <v>Direccionamiento Estratégico y Planeación</v>
      </c>
      <c r="C13" s="123" t="str">
        <f>'CONTEXTO E IDENTIFICACIÓN'!F59</f>
        <v>Gestión del SGI</v>
      </c>
      <c r="D13" s="124" t="str">
        <f>'CONTEXTO E IDENTIFICACIÓN'!A59</f>
        <v>R5</v>
      </c>
      <c r="E13" s="125" t="str">
        <f>'CONTEXTO E IDENTIFICACIÓN'!N59</f>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F13" s="481">
        <v>12</v>
      </c>
      <c r="G13" s="91" t="str">
        <f t="shared" si="0"/>
        <v>La actividad que conlleva el riesgo se ejecuta de 3 a 24 veces por año</v>
      </c>
      <c r="H13" s="92">
        <f t="shared" si="1"/>
        <v>0.4</v>
      </c>
      <c r="I13" s="93" t="str">
        <f t="shared" si="2"/>
        <v>Baja</v>
      </c>
      <c r="J13" s="94" t="s">
        <v>771</v>
      </c>
      <c r="K13" s="95">
        <f t="shared" si="6"/>
        <v>0.6</v>
      </c>
      <c r="L13" s="96" t="str">
        <f t="shared" si="3"/>
        <v>Moderado</v>
      </c>
      <c r="M13" s="94"/>
      <c r="N13" s="95" t="str">
        <f t="shared" si="4"/>
        <v/>
      </c>
      <c r="O13" s="96" t="str">
        <f t="shared" si="5"/>
        <v/>
      </c>
      <c r="P13" s="97">
        <f t="shared" si="8"/>
        <v>0.6</v>
      </c>
      <c r="Q13" s="98" t="str">
        <f t="shared" si="7"/>
        <v>Moderado</v>
      </c>
      <c r="S13" s="118" t="s">
        <v>628</v>
      </c>
      <c r="T13" s="114" t="s">
        <v>786</v>
      </c>
      <c r="U13" s="108">
        <v>5001</v>
      </c>
      <c r="V13" s="108"/>
      <c r="W13" s="109">
        <v>1</v>
      </c>
      <c r="X13" s="110"/>
      <c r="Y13" s="118" t="s">
        <v>246</v>
      </c>
      <c r="Z13" s="111">
        <v>1</v>
      </c>
      <c r="AA13" s="114" t="s">
        <v>769</v>
      </c>
      <c r="AB13" s="115" t="s">
        <v>770</v>
      </c>
    </row>
    <row r="14" spans="1:28" ht="150" customHeight="1" thickBot="1" x14ac:dyDescent="0.4">
      <c r="A14" s="99" t="str">
        <f>'CONTEXTO E IDENTIFICACIÓN'!G60</f>
        <v>Operativo</v>
      </c>
      <c r="B14" s="123" t="str">
        <f>'CONTEXTO E IDENTIFICACIÓN'!D60</f>
        <v>Gestión de Comunicaciones</v>
      </c>
      <c r="C14" s="123" t="str">
        <f>'CONTEXTO E IDENTIFICACIÓN'!F60</f>
        <v>Gestión de Comunicaciones Externas
Gestión de Comunicaciones Internas</v>
      </c>
      <c r="D14" s="124" t="str">
        <f>'CONTEXTO E IDENTIFICACIÓN'!A60</f>
        <v>R6</v>
      </c>
      <c r="E14" s="125" t="str">
        <f>'CONTEXTO E IDENTIFICACIÓN'!N60</f>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F14" s="481">
        <f>8*5*4*12</f>
        <v>1920</v>
      </c>
      <c r="G14" s="91" t="str">
        <f t="shared" si="0"/>
        <v>La actividad que conlleva el riesgo se ejecuta mínimo 500 veces al año y máximo 5.000 veces por año</v>
      </c>
      <c r="H14" s="92">
        <f t="shared" si="1"/>
        <v>0.8</v>
      </c>
      <c r="I14" s="93" t="str">
        <f t="shared" si="2"/>
        <v>Alta</v>
      </c>
      <c r="J14" s="94" t="s">
        <v>779</v>
      </c>
      <c r="K14" s="95">
        <f t="shared" si="6"/>
        <v>0.2</v>
      </c>
      <c r="L14" s="96" t="str">
        <f t="shared" si="3"/>
        <v>Leve</v>
      </c>
      <c r="M14" s="94" t="s">
        <v>773</v>
      </c>
      <c r="N14" s="95">
        <f t="shared" si="4"/>
        <v>0.8</v>
      </c>
      <c r="O14" s="96" t="str">
        <f t="shared" si="5"/>
        <v>Mayor</v>
      </c>
      <c r="P14" s="97">
        <f t="shared" si="8"/>
        <v>0.8</v>
      </c>
      <c r="Q14" s="98" t="str">
        <f t="shared" si="7"/>
        <v>Mayor</v>
      </c>
      <c r="S14" s="119"/>
      <c r="T14" s="120"/>
      <c r="U14" s="121"/>
      <c r="V14" s="121"/>
      <c r="W14" s="122"/>
      <c r="X14" s="110"/>
      <c r="Y14" s="119"/>
      <c r="Z14" s="120"/>
      <c r="AA14" s="120" t="s">
        <v>449</v>
      </c>
      <c r="AB14" s="122" t="s">
        <v>449</v>
      </c>
    </row>
    <row r="15" spans="1:28" ht="102" customHeight="1" x14ac:dyDescent="0.35">
      <c r="A15" s="99" t="str">
        <f>'CONTEXTO E IDENTIFICACIÓN'!G61</f>
        <v>De Corrupción</v>
      </c>
      <c r="B15" s="123" t="str">
        <f>'CONTEXTO E IDENTIFICACIÓN'!D61</f>
        <v>Gestión Comercial</v>
      </c>
      <c r="C15" s="123" t="str">
        <f>'CONTEXTO E IDENTIFICACIÓN'!F61</f>
        <v>Gestión Comercial</v>
      </c>
      <c r="D15" s="124" t="str">
        <f>'CONTEXTO E IDENTIFICACIÓN'!A61</f>
        <v>R7</v>
      </c>
      <c r="E15" s="125" t="str">
        <f>'CONTEXTO E IDENTIFICACIÓN'!N61</f>
        <v>Posibilidad de pérdida Económica y Reputacional por inoportunidad o imprecisión en la difusión y comercialización con eficacia los servicios de la entidad. debido a: 
1. Desconocimiento de los procedimientos.
2. Incumplimiento de los lineamientos dados por la Oficina Comercial.
3. Planeación inadecuada de las actividades.</v>
      </c>
      <c r="F15" s="481">
        <v>87</v>
      </c>
      <c r="G15" s="91" t="str">
        <f t="shared" si="0"/>
        <v>La actividad que conlleva el riesgo se ejecuta de 24 a 500 veces por año</v>
      </c>
      <c r="H15" s="92">
        <f t="shared" si="1"/>
        <v>0.6</v>
      </c>
      <c r="I15" s="93" t="str">
        <f t="shared" si="2"/>
        <v>Media</v>
      </c>
      <c r="J15" s="94" t="s">
        <v>771</v>
      </c>
      <c r="K15" s="95">
        <f t="shared" si="6"/>
        <v>0.6</v>
      </c>
      <c r="L15" s="96" t="str">
        <f t="shared" si="3"/>
        <v>Moderado</v>
      </c>
      <c r="M15" s="94" t="s">
        <v>773</v>
      </c>
      <c r="N15" s="95">
        <f t="shared" si="4"/>
        <v>0.8</v>
      </c>
      <c r="O15" s="96" t="str">
        <f t="shared" si="5"/>
        <v>Mayor</v>
      </c>
      <c r="P15" s="97">
        <f t="shared" si="8"/>
        <v>0.8</v>
      </c>
      <c r="Q15" s="98" t="str">
        <f t="shared" si="7"/>
        <v>Mayor</v>
      </c>
    </row>
    <row r="16" spans="1:28" ht="209.25" customHeight="1" x14ac:dyDescent="0.35">
      <c r="A16" s="99" t="str">
        <f>'CONTEXTO E IDENTIFICACIÓN'!G62</f>
        <v>De Cumplimiento</v>
      </c>
      <c r="B16" s="123" t="str">
        <f>'CONTEXTO E IDENTIFICACIÓN'!D62</f>
        <v>Gestión de Servicio Al Ciudadano</v>
      </c>
      <c r="C16" s="123" t="str">
        <f>'CONTEXTO E IDENTIFICACIÓN'!F62</f>
        <v>Gestión de Atención al Ciudadano</v>
      </c>
      <c r="D16" s="124" t="str">
        <f>'CONTEXTO E IDENTIFICACIÓN'!A62</f>
        <v>R8</v>
      </c>
      <c r="E16" s="125" t="str">
        <f>'CONTEXTO E IDENTIFICACIÓN'!N62</f>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v>
      </c>
      <c r="F16" s="481">
        <v>41952</v>
      </c>
      <c r="G16" s="91" t="str">
        <f t="shared" si="0"/>
        <v>La actividad que conlleva el riesgo se ejecuta más de 5.000 veces por año</v>
      </c>
      <c r="H16" s="92">
        <f t="shared" si="1"/>
        <v>1</v>
      </c>
      <c r="I16" s="93" t="str">
        <f t="shared" si="2"/>
        <v>Muy Alta</v>
      </c>
      <c r="J16" s="94"/>
      <c r="K16" s="95" t="str">
        <f t="shared" si="6"/>
        <v/>
      </c>
      <c r="L16" s="96" t="str">
        <f t="shared" si="3"/>
        <v/>
      </c>
      <c r="M16" s="94" t="s">
        <v>773</v>
      </c>
      <c r="N16" s="95">
        <f t="shared" si="4"/>
        <v>0.8</v>
      </c>
      <c r="O16" s="96" t="str">
        <f t="shared" si="5"/>
        <v>Mayor</v>
      </c>
      <c r="P16" s="97">
        <f t="shared" si="8"/>
        <v>0.8</v>
      </c>
      <c r="Q16" s="98" t="str">
        <f t="shared" si="7"/>
        <v>Mayor</v>
      </c>
    </row>
    <row r="17" spans="1:17" ht="161.25" customHeight="1" x14ac:dyDescent="0.35">
      <c r="A17" s="99" t="str">
        <f>'CONTEXTO E IDENTIFICACIÓN'!G63</f>
        <v>De Corrupción</v>
      </c>
      <c r="B17" s="123" t="str">
        <f>'CONTEXTO E IDENTIFICACIÓN'!D63</f>
        <v>Gestión de Servicio Al Ciudadano</v>
      </c>
      <c r="C17" s="123" t="str">
        <f>'CONTEXTO E IDENTIFICACIÓN'!F63</f>
        <v>Gestión de Atención al Ciudadano</v>
      </c>
      <c r="D17" s="124" t="str">
        <f>'CONTEXTO E IDENTIFICACIÓN'!A63</f>
        <v>R9</v>
      </c>
      <c r="E17" s="125" t="str">
        <f>'CONTEXTO E IDENTIFICACIÓN'!N63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F17" s="481">
        <v>301010</v>
      </c>
      <c r="G17" s="91" t="str">
        <f t="shared" si="0"/>
        <v>La actividad que conlleva el riesgo se ejecuta más de 5.000 veces por año</v>
      </c>
      <c r="H17" s="92">
        <f t="shared" si="1"/>
        <v>1</v>
      </c>
      <c r="I17" s="93" t="str">
        <f t="shared" si="2"/>
        <v>Muy Alta</v>
      </c>
      <c r="J17" s="94"/>
      <c r="K17" s="95" t="str">
        <f t="shared" si="6"/>
        <v/>
      </c>
      <c r="L17" s="96" t="str">
        <f t="shared" si="3"/>
        <v/>
      </c>
      <c r="M17" s="94" t="s">
        <v>770</v>
      </c>
      <c r="N17" s="95">
        <f t="shared" si="4"/>
        <v>1</v>
      </c>
      <c r="O17" s="96" t="str">
        <f t="shared" si="5"/>
        <v>Catastrófico</v>
      </c>
      <c r="P17" s="97">
        <f t="shared" si="8"/>
        <v>1</v>
      </c>
      <c r="Q17" s="98" t="str">
        <f t="shared" si="7"/>
        <v>Catastrófico</v>
      </c>
    </row>
    <row r="18" spans="1:17" ht="153.75" customHeight="1" x14ac:dyDescent="0.35">
      <c r="A18" s="99" t="str">
        <f>'CONTEXTO E IDENTIFICACIÓN'!G64</f>
        <v>De Cumplimiento</v>
      </c>
      <c r="B18" s="123" t="str">
        <f>'CONTEXTO E IDENTIFICACIÓN'!D64</f>
        <v>Gestión de Regulación y Habilitación</v>
      </c>
      <c r="C18" s="123" t="str">
        <f>'CONTEXTO E IDENTIFICACIÓN'!F64</f>
        <v>Regulación</v>
      </c>
      <c r="D18" s="124" t="str">
        <f>'CONTEXTO E IDENTIFICACIÓN'!A64</f>
        <v>R10</v>
      </c>
      <c r="E18" s="125" t="str">
        <f>'CONTEXTO E IDENTIFICACIÓN'!N64</f>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F18" s="481">
        <v>40</v>
      </c>
      <c r="G18" s="91" t="str">
        <f t="shared" si="0"/>
        <v>La actividad que conlleva el riesgo se ejecuta de 24 a 500 veces por año</v>
      </c>
      <c r="H18" s="92">
        <f t="shared" si="1"/>
        <v>0.6</v>
      </c>
      <c r="I18" s="93" t="str">
        <f t="shared" si="2"/>
        <v>Media</v>
      </c>
      <c r="J18" s="94"/>
      <c r="K18" s="95" t="str">
        <f t="shared" si="6"/>
        <v/>
      </c>
      <c r="L18" s="96" t="str">
        <f t="shared" si="3"/>
        <v/>
      </c>
      <c r="M18" s="94" t="s">
        <v>773</v>
      </c>
      <c r="N18" s="95">
        <f t="shared" si="4"/>
        <v>0.8</v>
      </c>
      <c r="O18" s="96" t="str">
        <f t="shared" si="5"/>
        <v>Mayor</v>
      </c>
      <c r="P18" s="97">
        <f t="shared" si="8"/>
        <v>0.8</v>
      </c>
      <c r="Q18" s="98" t="str">
        <f t="shared" si="7"/>
        <v>Mayor</v>
      </c>
    </row>
    <row r="19" spans="1:17" ht="99" customHeight="1" x14ac:dyDescent="0.35">
      <c r="A19" s="99" t="str">
        <f>'CONTEXTO E IDENTIFICACIÓN'!G65</f>
        <v>De Cumplimiento</v>
      </c>
      <c r="B19" s="123" t="str">
        <f>'CONTEXTO E IDENTIFICACIÓN'!D65</f>
        <v>Gestión de Regulación y Habilitación</v>
      </c>
      <c r="C19" s="123" t="str">
        <f>'CONTEXTO E IDENTIFICACIÓN'!F65</f>
        <v>Regulación</v>
      </c>
      <c r="D19" s="124" t="str">
        <f>'CONTEXTO E IDENTIFICACIÓN'!A65</f>
        <v>R11</v>
      </c>
      <c r="E19" s="125" t="str">
        <f>'CONTEXTO E IDENTIFICACIÓN'!N65</f>
        <v>Posibilidad de pérdida Reputacional por declaratoria de inaplicación de la regulación expedida por la entidad debido a que se identifica la ilegalidad del acto por parte de un ente judicial.</v>
      </c>
      <c r="F19" s="481">
        <v>12</v>
      </c>
      <c r="G19" s="91" t="str">
        <f t="shared" si="0"/>
        <v>La actividad que conlleva el riesgo se ejecuta de 3 a 24 veces por año</v>
      </c>
      <c r="H19" s="92">
        <f t="shared" si="1"/>
        <v>0.4</v>
      </c>
      <c r="I19" s="93" t="str">
        <f t="shared" si="2"/>
        <v>Baja</v>
      </c>
      <c r="J19" s="94"/>
      <c r="K19" s="95" t="str">
        <f t="shared" si="6"/>
        <v/>
      </c>
      <c r="L19" s="96" t="str">
        <f t="shared" si="3"/>
        <v/>
      </c>
      <c r="M19" s="94" t="s">
        <v>773</v>
      </c>
      <c r="N19" s="95">
        <f t="shared" si="4"/>
        <v>0.8</v>
      </c>
      <c r="O19" s="96" t="str">
        <f t="shared" si="5"/>
        <v>Mayor</v>
      </c>
      <c r="P19" s="97">
        <f t="shared" si="8"/>
        <v>0.8</v>
      </c>
      <c r="Q19" s="98" t="str">
        <f t="shared" si="7"/>
        <v>Mayor</v>
      </c>
    </row>
    <row r="20" spans="1:17" ht="140.25" customHeight="1" x14ac:dyDescent="0.35">
      <c r="A20" s="99">
        <f>'CONTEXTO E IDENTIFICACIÓN'!G67</f>
        <v>0</v>
      </c>
      <c r="B20" s="123" t="str">
        <f>'CONTEXTO E IDENTIFICACIÓN'!D67</f>
        <v>Gestión de Información Geográfica</v>
      </c>
      <c r="C20" s="123" t="str">
        <f>'CONTEXTO E IDENTIFICACIÓN'!F67</f>
        <v>Gestión Geográfica</v>
      </c>
      <c r="D20" s="124" t="str">
        <f>'CONTEXTO E IDENTIFICACIÓN'!A67</f>
        <v>R13</v>
      </c>
      <c r="E20" s="125" t="str">
        <f>'CONTEXTO E IDENTIFICACIÓN'!N67</f>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F20" s="481">
        <v>2</v>
      </c>
      <c r="G20" s="91" t="str">
        <f t="shared" si="0"/>
        <v>La actividad que conlleva el riesgo se ejecuta como máximos 2 veces por año</v>
      </c>
      <c r="H20" s="92">
        <f t="shared" si="1"/>
        <v>0.2</v>
      </c>
      <c r="I20" s="93" t="str">
        <f t="shared" si="2"/>
        <v>Muy Baja</v>
      </c>
      <c r="J20" s="94" t="s">
        <v>769</v>
      </c>
      <c r="K20" s="95">
        <f t="shared" si="6"/>
        <v>1</v>
      </c>
      <c r="L20" s="96" t="str">
        <f t="shared" si="3"/>
        <v>Catastrófico</v>
      </c>
      <c r="M20" s="94"/>
      <c r="N20" s="95" t="str">
        <f t="shared" si="4"/>
        <v/>
      </c>
      <c r="O20" s="96" t="str">
        <f t="shared" si="5"/>
        <v/>
      </c>
      <c r="P20" s="97">
        <f t="shared" si="8"/>
        <v>1</v>
      </c>
      <c r="Q20" s="98" t="str">
        <f t="shared" si="7"/>
        <v>Catastrófico</v>
      </c>
    </row>
    <row r="21" spans="1:17" ht="218.25" customHeight="1" x14ac:dyDescent="0.35">
      <c r="A21" s="99" t="str">
        <f>'CONTEXTO E IDENTIFICACIÓN'!G68</f>
        <v>De Corrupción</v>
      </c>
      <c r="B21" s="123" t="str">
        <f>'CONTEXTO E IDENTIFICACIÓN'!D68</f>
        <v>Gestión de Información Geográfica</v>
      </c>
      <c r="C21" s="123" t="str">
        <f>'CONTEXTO E IDENTIFICACIÓN'!F68</f>
        <v>Gestión Geográfica</v>
      </c>
      <c r="D21" s="124" t="str">
        <f>'CONTEXTO E IDENTIFICACIÓN'!A68</f>
        <v>R14</v>
      </c>
      <c r="E21" s="125" t="str">
        <f>'CONTEXTO E IDENTIFICACIÓN'!N68</f>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F21" s="481">
        <v>25</v>
      </c>
      <c r="G21" s="91" t="str">
        <f t="shared" si="0"/>
        <v>La actividad que conlleva el riesgo se ejecuta de 24 a 500 veces por año</v>
      </c>
      <c r="H21" s="92">
        <f t="shared" si="1"/>
        <v>0.6</v>
      </c>
      <c r="I21" s="93" t="str">
        <f t="shared" si="2"/>
        <v>Media</v>
      </c>
      <c r="J21" s="94"/>
      <c r="K21" s="95" t="str">
        <f t="shared" si="6"/>
        <v/>
      </c>
      <c r="L21" s="96" t="str">
        <f t="shared" si="3"/>
        <v/>
      </c>
      <c r="M21" s="94" t="s">
        <v>770</v>
      </c>
      <c r="N21" s="95">
        <f t="shared" si="4"/>
        <v>1</v>
      </c>
      <c r="O21" s="96" t="str">
        <f t="shared" si="5"/>
        <v>Catastrófico</v>
      </c>
      <c r="P21" s="97">
        <f t="shared" si="8"/>
        <v>1</v>
      </c>
      <c r="Q21" s="98" t="str">
        <f t="shared" si="7"/>
        <v>Catastrófico</v>
      </c>
    </row>
    <row r="22" spans="1:17" ht="197.25" customHeight="1" x14ac:dyDescent="0.35">
      <c r="A22" s="99" t="str">
        <f>'CONTEXTO E IDENTIFICACIÓN'!G69</f>
        <v>De Cumplimiento</v>
      </c>
      <c r="B22" s="123" t="str">
        <f>'CONTEXTO E IDENTIFICACIÓN'!D69</f>
        <v>Gestión de Información Geográfica</v>
      </c>
      <c r="C22" s="123" t="str">
        <f>'CONTEXTO E IDENTIFICACIÓN'!F69</f>
        <v>Gestión Geográfica</v>
      </c>
      <c r="D22" s="124" t="str">
        <f>'CONTEXTO E IDENTIFICACIÓN'!A69</f>
        <v>R15</v>
      </c>
      <c r="E22" s="125" t="str">
        <f>'CONTEXTO E IDENTIFICACIÓN'!N69</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F22" s="481">
        <v>25</v>
      </c>
      <c r="G22" s="91" t="str">
        <f t="shared" si="0"/>
        <v>La actividad que conlleva el riesgo se ejecuta de 24 a 500 veces por año</v>
      </c>
      <c r="H22" s="92">
        <f t="shared" si="1"/>
        <v>0.6</v>
      </c>
      <c r="I22" s="93" t="str">
        <f t="shared" si="2"/>
        <v>Media</v>
      </c>
      <c r="J22" s="94"/>
      <c r="K22" s="95" t="str">
        <f t="shared" si="6"/>
        <v/>
      </c>
      <c r="L22" s="96" t="str">
        <f t="shared" si="3"/>
        <v/>
      </c>
      <c r="M22" s="94" t="s">
        <v>770</v>
      </c>
      <c r="N22" s="95">
        <f t="shared" si="4"/>
        <v>1</v>
      </c>
      <c r="O22" s="96" t="str">
        <f t="shared" si="5"/>
        <v>Catastrófico</v>
      </c>
      <c r="P22" s="97">
        <f t="shared" si="8"/>
        <v>1</v>
      </c>
      <c r="Q22" s="98" t="str">
        <f t="shared" si="7"/>
        <v>Catastrófico</v>
      </c>
    </row>
    <row r="23" spans="1:17" ht="221.25" customHeight="1" x14ac:dyDescent="0.35">
      <c r="A23" s="99" t="str">
        <f>'CONTEXTO E IDENTIFICACIÓN'!G70</f>
        <v>De Cumplimiento</v>
      </c>
      <c r="B23" s="123" t="str">
        <f>'CONTEXTO E IDENTIFICACIÓN'!D70</f>
        <v>Gestión de Información Geográfica</v>
      </c>
      <c r="C23" s="123" t="str">
        <f>'CONTEXTO E IDENTIFICACIÓN'!F70</f>
        <v>Gestión Geográfica</v>
      </c>
      <c r="D23" s="124" t="str">
        <f>'CONTEXTO E IDENTIFICACIÓN'!A70</f>
        <v>R16</v>
      </c>
      <c r="E23" s="125" t="str">
        <f>'CONTEXTO E IDENTIFICACIÓN'!N70</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F23" s="481">
        <v>12</v>
      </c>
      <c r="G23" s="91" t="str">
        <f t="shared" si="0"/>
        <v>La actividad que conlleva el riesgo se ejecuta de 3 a 24 veces por año</v>
      </c>
      <c r="H23" s="92">
        <f t="shared" si="1"/>
        <v>0.4</v>
      </c>
      <c r="I23" s="93" t="str">
        <f t="shared" si="2"/>
        <v>Baja</v>
      </c>
      <c r="J23" s="94"/>
      <c r="K23" s="95" t="str">
        <f t="shared" si="6"/>
        <v/>
      </c>
      <c r="L23" s="96" t="str">
        <f t="shared" si="3"/>
        <v/>
      </c>
      <c r="M23" s="94" t="s">
        <v>773</v>
      </c>
      <c r="N23" s="95">
        <f t="shared" si="4"/>
        <v>0.8</v>
      </c>
      <c r="O23" s="96" t="str">
        <f t="shared" si="5"/>
        <v>Mayor</v>
      </c>
      <c r="P23" s="97">
        <f t="shared" si="8"/>
        <v>0.8</v>
      </c>
      <c r="Q23" s="98" t="str">
        <f t="shared" si="7"/>
        <v>Mayor</v>
      </c>
    </row>
    <row r="24" spans="1:17" ht="201" customHeight="1" x14ac:dyDescent="0.35">
      <c r="A24" s="99" t="str">
        <f>'CONTEXTO E IDENTIFICACIÓN'!G71</f>
        <v>De Cumplimiento</v>
      </c>
      <c r="B24" s="123" t="str">
        <f>'CONTEXTO E IDENTIFICACIÓN'!D71</f>
        <v>Gestión de Información Geográfica</v>
      </c>
      <c r="C24" s="123" t="str">
        <f>'CONTEXTO E IDENTIFICACIÓN'!F71</f>
        <v>Gestión Geodésica</v>
      </c>
      <c r="D24" s="124" t="str">
        <f>'CONTEXTO E IDENTIFICACIÓN'!A71</f>
        <v>R17</v>
      </c>
      <c r="E24" s="125" t="str">
        <f>'CONTEXTO E IDENTIFICACIÓN'!N71</f>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F24" s="481">
        <v>12</v>
      </c>
      <c r="G24" s="91" t="str">
        <f t="shared" si="0"/>
        <v>La actividad que conlleva el riesgo se ejecuta de 3 a 24 veces por año</v>
      </c>
      <c r="H24" s="92">
        <f t="shared" si="1"/>
        <v>0.4</v>
      </c>
      <c r="I24" s="93" t="str">
        <f t="shared" si="2"/>
        <v>Baja</v>
      </c>
      <c r="J24" s="94"/>
      <c r="K24" s="95" t="str">
        <f t="shared" si="6"/>
        <v/>
      </c>
      <c r="L24" s="96" t="str">
        <f t="shared" si="3"/>
        <v/>
      </c>
      <c r="M24" s="94" t="s">
        <v>773</v>
      </c>
      <c r="N24" s="95">
        <f t="shared" si="4"/>
        <v>0.8</v>
      </c>
      <c r="O24" s="96" t="str">
        <f t="shared" si="5"/>
        <v>Mayor</v>
      </c>
      <c r="P24" s="97">
        <f t="shared" si="8"/>
        <v>0.8</v>
      </c>
      <c r="Q24" s="98" t="str">
        <f t="shared" si="7"/>
        <v>Mayor</v>
      </c>
    </row>
    <row r="25" spans="1:17" ht="197.25" customHeight="1" x14ac:dyDescent="0.35">
      <c r="A25" s="99" t="str">
        <f>'CONTEXTO E IDENTIFICACIÓN'!G72</f>
        <v>Operativo</v>
      </c>
      <c r="B25" s="123" t="str">
        <f>'CONTEXTO E IDENTIFICACIÓN'!D72</f>
        <v>Gestión de Información Geográfica</v>
      </c>
      <c r="C25" s="123" t="str">
        <f>'CONTEXTO E IDENTIFICACIÓN'!F72</f>
        <v>Gestión Geodésica</v>
      </c>
      <c r="D25" s="124" t="str">
        <f>'CONTEXTO E IDENTIFICACIÓN'!A72</f>
        <v>R18</v>
      </c>
      <c r="E25" s="125" t="str">
        <f>'CONTEXTO E IDENTIFICACIÓN'!N72</f>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F25" s="481">
        <v>12</v>
      </c>
      <c r="G25" s="100" t="str">
        <f t="shared" si="0"/>
        <v>La actividad que conlleva el riesgo se ejecuta de 3 a 24 veces por año</v>
      </c>
      <c r="H25" s="92">
        <f t="shared" si="1"/>
        <v>0.4</v>
      </c>
      <c r="I25" s="93" t="str">
        <f t="shared" si="2"/>
        <v>Baja</v>
      </c>
      <c r="J25" s="94"/>
      <c r="K25" s="95" t="str">
        <f t="shared" si="6"/>
        <v/>
      </c>
      <c r="L25" s="96" t="str">
        <f t="shared" si="3"/>
        <v/>
      </c>
      <c r="M25" s="94" t="s">
        <v>773</v>
      </c>
      <c r="N25" s="95">
        <f t="shared" si="4"/>
        <v>0.8</v>
      </c>
      <c r="O25" s="96" t="str">
        <f t="shared" si="5"/>
        <v>Mayor</v>
      </c>
      <c r="P25" s="97">
        <f t="shared" si="8"/>
        <v>0.8</v>
      </c>
      <c r="Q25" s="98" t="str">
        <f t="shared" si="7"/>
        <v>Mayor</v>
      </c>
    </row>
    <row r="26" spans="1:17" ht="144.75" customHeight="1" x14ac:dyDescent="0.35">
      <c r="A26" s="99" t="str">
        <f>'CONTEXTO E IDENTIFICACIÓN'!G73</f>
        <v>De Cumplimiento</v>
      </c>
      <c r="B26" s="123" t="str">
        <f>'CONTEXTO E IDENTIFICACIÓN'!D73</f>
        <v>Gestión de Información Geográfica</v>
      </c>
      <c r="C26" s="123" t="str">
        <f>'CONTEXTO E IDENTIFICACIÓN'!F73</f>
        <v>Gestión Geodésica</v>
      </c>
      <c r="D26" s="124" t="str">
        <f>'CONTEXTO E IDENTIFICACIÓN'!A73</f>
        <v>R19</v>
      </c>
      <c r="E26" s="125" t="str">
        <f>'CONTEXTO E IDENTIFICACIÓN'!N73</f>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F26" s="481">
        <v>2</v>
      </c>
      <c r="G26" s="100" t="str">
        <f t="shared" si="0"/>
        <v>La actividad que conlleva el riesgo se ejecuta como máximos 2 veces por año</v>
      </c>
      <c r="H26" s="92">
        <f t="shared" si="1"/>
        <v>0.2</v>
      </c>
      <c r="I26" s="93" t="str">
        <f t="shared" si="2"/>
        <v>Muy Baja</v>
      </c>
      <c r="J26" s="94"/>
      <c r="K26" s="95" t="str">
        <f t="shared" si="6"/>
        <v/>
      </c>
      <c r="L26" s="96" t="str">
        <f t="shared" si="3"/>
        <v/>
      </c>
      <c r="M26" s="94" t="s">
        <v>770</v>
      </c>
      <c r="N26" s="95">
        <f t="shared" si="4"/>
        <v>1</v>
      </c>
      <c r="O26" s="96" t="str">
        <f t="shared" si="5"/>
        <v>Catastrófico</v>
      </c>
      <c r="P26" s="97">
        <f t="shared" si="8"/>
        <v>1</v>
      </c>
      <c r="Q26" s="98" t="str">
        <f t="shared" si="7"/>
        <v>Catastrófico</v>
      </c>
    </row>
    <row r="27" spans="1:17" ht="242.25" customHeight="1" x14ac:dyDescent="0.35">
      <c r="A27" s="99" t="str">
        <f>'CONTEXTO E IDENTIFICACIÓN'!G74</f>
        <v>De Corrupción</v>
      </c>
      <c r="B27" s="123" t="str">
        <f>'CONTEXTO E IDENTIFICACIÓN'!D74</f>
        <v>Gestión de Información Geográfica</v>
      </c>
      <c r="C27" s="123" t="str">
        <f>'CONTEXTO E IDENTIFICACIÓN'!F74</f>
        <v>Gestión Cartográfica</v>
      </c>
      <c r="D27" s="124" t="str">
        <f>'CONTEXTO E IDENTIFICACIÓN'!A74</f>
        <v>R20</v>
      </c>
      <c r="E27" s="125" t="str">
        <f>'CONTEXTO E IDENTIFICACIÓN'!N74</f>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F27" s="481">
        <v>52</v>
      </c>
      <c r="G27" s="100" t="str">
        <f t="shared" si="0"/>
        <v>La actividad que conlleva el riesgo se ejecuta de 24 a 500 veces por año</v>
      </c>
      <c r="H27" s="92">
        <f t="shared" si="1"/>
        <v>0.6</v>
      </c>
      <c r="I27" s="93" t="str">
        <f t="shared" si="2"/>
        <v>Media</v>
      </c>
      <c r="J27" s="94" t="s">
        <v>771</v>
      </c>
      <c r="K27" s="95">
        <f t="shared" si="6"/>
        <v>0.6</v>
      </c>
      <c r="L27" s="96" t="str">
        <f t="shared" si="3"/>
        <v>Moderado</v>
      </c>
      <c r="M27" s="94" t="s">
        <v>772</v>
      </c>
      <c r="N27" s="95">
        <f t="shared" si="4"/>
        <v>0.6</v>
      </c>
      <c r="O27" s="96" t="str">
        <f t="shared" si="5"/>
        <v>Moderado</v>
      </c>
      <c r="P27" s="97">
        <f t="shared" si="8"/>
        <v>0.6</v>
      </c>
      <c r="Q27" s="98" t="str">
        <f t="shared" si="7"/>
        <v>Moderado</v>
      </c>
    </row>
    <row r="28" spans="1:17" ht="223.5" customHeight="1" x14ac:dyDescent="0.35">
      <c r="A28" s="99" t="str">
        <f>'CONTEXTO E IDENTIFICACIÓN'!G75</f>
        <v>De Cumplimiento</v>
      </c>
      <c r="B28" s="123" t="str">
        <f>'CONTEXTO E IDENTIFICACIÓN'!D75</f>
        <v>Gestión de Información Geográfica</v>
      </c>
      <c r="C28" s="123" t="str">
        <f>'CONTEXTO E IDENTIFICACIÓN'!F75</f>
        <v>Gestión Cartográfica</v>
      </c>
      <c r="D28" s="124" t="str">
        <f>'CONTEXTO E IDENTIFICACIÓN'!A75</f>
        <v>R21</v>
      </c>
      <c r="E28" s="125" t="str">
        <f>'CONTEXTO E IDENTIFICACIÓN'!N75</f>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F28" s="481">
        <v>600</v>
      </c>
      <c r="G28" s="100" t="str">
        <f t="shared" si="0"/>
        <v>La actividad que conlleva el riesgo se ejecuta mínimo 500 veces al año y máximo 5.000 veces por año</v>
      </c>
      <c r="H28" s="92">
        <f t="shared" si="1"/>
        <v>0.8</v>
      </c>
      <c r="I28" s="93" t="str">
        <f t="shared" si="2"/>
        <v>Alta</v>
      </c>
      <c r="J28" s="94"/>
      <c r="K28" s="95" t="str">
        <f t="shared" si="6"/>
        <v/>
      </c>
      <c r="L28" s="96" t="str">
        <f t="shared" si="3"/>
        <v/>
      </c>
      <c r="M28" s="94" t="s">
        <v>773</v>
      </c>
      <c r="N28" s="95">
        <f t="shared" si="4"/>
        <v>0.8</v>
      </c>
      <c r="O28" s="96" t="str">
        <f t="shared" si="5"/>
        <v>Mayor</v>
      </c>
      <c r="P28" s="97">
        <f t="shared" si="8"/>
        <v>0.8</v>
      </c>
      <c r="Q28" s="98" t="str">
        <f t="shared" si="7"/>
        <v>Mayor</v>
      </c>
    </row>
    <row r="29" spans="1:17" ht="120" customHeight="1" x14ac:dyDescent="0.35">
      <c r="A29" s="99" t="str">
        <f>'CONTEXTO E IDENTIFICACIÓN'!G76</f>
        <v>De Cumplimiento</v>
      </c>
      <c r="B29" s="123" t="str">
        <f>'CONTEXTO E IDENTIFICACIÓN'!D76</f>
        <v>Gestión de Información Geográfica</v>
      </c>
      <c r="C29" s="123" t="str">
        <f>'CONTEXTO E IDENTIFICACIÓN'!F76</f>
        <v>Gestión Cartográfica</v>
      </c>
      <c r="D29" s="124" t="str">
        <f>'CONTEXTO E IDENTIFICACIÓN'!A76</f>
        <v>R22</v>
      </c>
      <c r="E29" s="125" t="str">
        <f>'CONTEXTO E IDENTIFICACIÓN'!N76</f>
        <v>Posibilidad de pérdida Reputacional por recibir dádivas para alterar u omitir información en las diferentes etapas del proceso de producción cartográfica básica para beneficio propio o de un particular. debido 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F29" s="481">
        <v>12</v>
      </c>
      <c r="G29" s="100" t="str">
        <f t="shared" si="0"/>
        <v>La actividad que conlleva el riesgo se ejecuta de 3 a 24 veces por año</v>
      </c>
      <c r="H29" s="92">
        <f t="shared" si="1"/>
        <v>0.4</v>
      </c>
      <c r="I29" s="93" t="str">
        <f t="shared" si="2"/>
        <v>Baja</v>
      </c>
      <c r="J29" s="94"/>
      <c r="K29" s="95" t="str">
        <f t="shared" si="6"/>
        <v/>
      </c>
      <c r="L29" s="96" t="str">
        <f t="shared" si="3"/>
        <v/>
      </c>
      <c r="M29" s="94" t="s">
        <v>770</v>
      </c>
      <c r="N29" s="95">
        <f t="shared" si="4"/>
        <v>1</v>
      </c>
      <c r="O29" s="96" t="str">
        <f t="shared" si="5"/>
        <v>Catastrófico</v>
      </c>
      <c r="P29" s="97">
        <f t="shared" si="8"/>
        <v>1</v>
      </c>
      <c r="Q29" s="98" t="str">
        <f t="shared" si="7"/>
        <v>Catastrófico</v>
      </c>
    </row>
    <row r="30" spans="1:17" ht="144" customHeight="1" x14ac:dyDescent="0.35">
      <c r="A30" s="99" t="str">
        <f>'CONTEXTO E IDENTIFICACIÓN'!G77</f>
        <v>De Cumplimiento</v>
      </c>
      <c r="B30" s="123" t="str">
        <f>'CONTEXTO E IDENTIFICACIÓN'!D77</f>
        <v>Gestión de Información Geográfica</v>
      </c>
      <c r="C30" s="123" t="str">
        <f>'CONTEXTO E IDENTIFICACIÓN'!F77</f>
        <v>Gestión Agrológica</v>
      </c>
      <c r="D30" s="124" t="str">
        <f>'CONTEXTO E IDENTIFICACIÓN'!A77</f>
        <v>R23</v>
      </c>
      <c r="E30" s="125" t="str">
        <f>'CONTEXTO E IDENTIFICACIÓN'!N77</f>
        <v>Posibilidad de pérdida Económica y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
6. Personal contratado no idoneo para la ejecución de actividades en el proceso de Gestión Agrológica</v>
      </c>
      <c r="F30" s="481">
        <v>80000</v>
      </c>
      <c r="G30" s="100" t="str">
        <f t="shared" si="0"/>
        <v>La actividad que conlleva el riesgo se ejecuta más de 5.000 veces por año</v>
      </c>
      <c r="H30" s="92">
        <f t="shared" si="1"/>
        <v>1</v>
      </c>
      <c r="I30" s="93" t="str">
        <f t="shared" si="2"/>
        <v>Muy Alta</v>
      </c>
      <c r="J30" s="94" t="s">
        <v>779</v>
      </c>
      <c r="K30" s="95">
        <f t="shared" si="6"/>
        <v>0.2</v>
      </c>
      <c r="L30" s="96" t="str">
        <f t="shared" si="3"/>
        <v>Leve</v>
      </c>
      <c r="M30" s="94" t="s">
        <v>772</v>
      </c>
      <c r="N30" s="95">
        <f t="shared" si="4"/>
        <v>0.6</v>
      </c>
      <c r="O30" s="96" t="str">
        <f t="shared" si="5"/>
        <v>Moderado</v>
      </c>
      <c r="P30" s="97">
        <f t="shared" si="8"/>
        <v>0.6</v>
      </c>
      <c r="Q30" s="98" t="str">
        <f t="shared" si="7"/>
        <v>Moderado</v>
      </c>
    </row>
    <row r="31" spans="1:17" ht="133.4" customHeight="1" x14ac:dyDescent="0.35">
      <c r="A31" s="99" t="str">
        <f>'CONTEXTO E IDENTIFICACIÓN'!G78</f>
        <v>Operativo</v>
      </c>
      <c r="B31" s="123" t="str">
        <f>'CONTEXTO E IDENTIFICACIÓN'!D78</f>
        <v>Gestión de Información Geográfica</v>
      </c>
      <c r="C31" s="123" t="str">
        <f>'CONTEXTO E IDENTIFICACIÓN'!F78</f>
        <v>Gestión Agrológica</v>
      </c>
      <c r="D31" s="124" t="str">
        <f>'CONTEXTO E IDENTIFICACIÓN'!A78</f>
        <v>R24</v>
      </c>
      <c r="E31" s="125" t="str">
        <f>'CONTEXTO E IDENTIFICACIÓN'!N78</f>
        <v xml:space="preserve">Posibilidad de pérdida Económica y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F31" s="481">
        <v>80000</v>
      </c>
      <c r="G31" s="100" t="str">
        <f t="shared" si="0"/>
        <v>La actividad que conlleva el riesgo se ejecuta más de 5.000 veces por año</v>
      </c>
      <c r="H31" s="92">
        <f t="shared" si="1"/>
        <v>1</v>
      </c>
      <c r="I31" s="93" t="str">
        <f t="shared" si="2"/>
        <v>Muy Alta</v>
      </c>
      <c r="J31" s="94" t="s">
        <v>779</v>
      </c>
      <c r="K31" s="95">
        <f t="shared" si="6"/>
        <v>0.2</v>
      </c>
      <c r="L31" s="96" t="str">
        <f t="shared" si="3"/>
        <v>Leve</v>
      </c>
      <c r="M31" s="94" t="s">
        <v>772</v>
      </c>
      <c r="N31" s="95">
        <f t="shared" si="4"/>
        <v>0.6</v>
      </c>
      <c r="O31" s="96" t="str">
        <f t="shared" si="5"/>
        <v>Moderado</v>
      </c>
      <c r="P31" s="97">
        <f t="shared" si="8"/>
        <v>0.6</v>
      </c>
      <c r="Q31" s="98" t="str">
        <f t="shared" si="7"/>
        <v>Moderado</v>
      </c>
    </row>
    <row r="32" spans="1:17" ht="138.75" customHeight="1" x14ac:dyDescent="0.35">
      <c r="A32" s="99" t="str">
        <f>'CONTEXTO E IDENTIFICACIÓN'!G79</f>
        <v>Operativo</v>
      </c>
      <c r="B32" s="123" t="str">
        <f>'CONTEXTO E IDENTIFICACIÓN'!D79</f>
        <v>Gestión de Información Geográfica</v>
      </c>
      <c r="C32" s="123" t="str">
        <f>'CONTEXTO E IDENTIFICACIÓN'!F79</f>
        <v>Gestión Agrológica</v>
      </c>
      <c r="D32" s="124" t="str">
        <f>'CONTEXTO E IDENTIFICACIÓN'!A79</f>
        <v>R25</v>
      </c>
      <c r="E32" s="125" t="str">
        <f>'CONTEXTO E IDENTIFICACIÓN'!N79</f>
        <v>Posibilidad de pérdida Económica y Reputacional por pérdida de la muestra de suelos en las instalaciones del IGAC debido a:
1. Aplicación parcial de los procedimientos y demás documentos del SGI relacionados con el manejo de la muestra en el LNS.
2. Inadecuada manipulación, almacenamiento y transporte de la muestra
3. Inadecuada identificación, codificación y rotulación de la muestra</v>
      </c>
      <c r="F32" s="481">
        <v>80000</v>
      </c>
      <c r="G32" s="100" t="str">
        <f t="shared" si="0"/>
        <v>La actividad que conlleva el riesgo se ejecuta más de 5.000 veces por año</v>
      </c>
      <c r="H32" s="92">
        <f t="shared" si="1"/>
        <v>1</v>
      </c>
      <c r="I32" s="93" t="str">
        <f t="shared" si="2"/>
        <v>Muy Alta</v>
      </c>
      <c r="J32" s="94" t="s">
        <v>779</v>
      </c>
      <c r="K32" s="95">
        <f t="shared" si="6"/>
        <v>0.2</v>
      </c>
      <c r="L32" s="96" t="str">
        <f t="shared" si="3"/>
        <v>Leve</v>
      </c>
      <c r="M32" s="94" t="s">
        <v>783</v>
      </c>
      <c r="N32" s="95">
        <f t="shared" si="4"/>
        <v>0.4</v>
      </c>
      <c r="O32" s="96" t="str">
        <f t="shared" si="5"/>
        <v>Menor</v>
      </c>
      <c r="P32" s="97">
        <f t="shared" si="8"/>
        <v>0.4</v>
      </c>
      <c r="Q32" s="98" t="str">
        <f t="shared" si="7"/>
        <v>Menor</v>
      </c>
    </row>
    <row r="33" spans="1:17" ht="138.75" customHeight="1" x14ac:dyDescent="0.35">
      <c r="A33" s="99" t="str">
        <f>'CONTEXTO E IDENTIFICACIÓN'!G80</f>
        <v>De Corrupción</v>
      </c>
      <c r="B33" s="123" t="str">
        <f>'CONTEXTO E IDENTIFICACIÓN'!D80</f>
        <v>Gestión de Información Geográfica</v>
      </c>
      <c r="C33" s="123" t="str">
        <f>'CONTEXTO E IDENTIFICACIÓN'!F80</f>
        <v>Gestión Agrológica</v>
      </c>
      <c r="D33" s="124" t="str">
        <f>'CONTEXTO E IDENTIFICACIÓN'!A80</f>
        <v>R26</v>
      </c>
      <c r="E33" s="125" t="str">
        <f>'CONTEXTO E IDENTIFICACIÓN'!N80</f>
        <v>Posibilidad de pérdida Reputacional por una posible manipulación de la información o manejo de las muestras del LNS y/o alteración de los resultados de los productos agrológicos para beneficio propio o de un tercero 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F33" s="481">
        <v>80000</v>
      </c>
      <c r="G33" s="100" t="str">
        <f t="shared" si="0"/>
        <v>La actividad que conlleva el riesgo se ejecuta más de 5.000 veces por año</v>
      </c>
      <c r="H33" s="92">
        <f t="shared" si="1"/>
        <v>1</v>
      </c>
      <c r="I33" s="93" t="str">
        <f t="shared" si="2"/>
        <v>Muy Alta</v>
      </c>
      <c r="J33" s="94" t="s">
        <v>449</v>
      </c>
      <c r="K33" s="95" t="str">
        <f t="shared" si="6"/>
        <v/>
      </c>
      <c r="L33" s="96" t="str">
        <f t="shared" si="3"/>
        <v/>
      </c>
      <c r="M33" s="94" t="s">
        <v>772</v>
      </c>
      <c r="N33" s="95">
        <f t="shared" si="4"/>
        <v>0.6</v>
      </c>
      <c r="O33" s="96" t="str">
        <f t="shared" si="5"/>
        <v>Moderado</v>
      </c>
      <c r="P33" s="97">
        <f t="shared" si="8"/>
        <v>0.6</v>
      </c>
      <c r="Q33" s="98" t="str">
        <f t="shared" si="7"/>
        <v>Moderado</v>
      </c>
    </row>
    <row r="34" spans="1:17" ht="95.25" customHeight="1" x14ac:dyDescent="0.35">
      <c r="A34" s="99" t="str">
        <f>'CONTEXTO E IDENTIFICACIÓN'!G81</f>
        <v>De Corrupción</v>
      </c>
      <c r="B34" s="123" t="str">
        <f>'CONTEXTO E IDENTIFICACIÓN'!D81</f>
        <v>Gestión catastral</v>
      </c>
      <c r="C34" s="123" t="str">
        <f>'CONTEXTO E IDENTIFICACIÓN'!F81</f>
        <v>Prestación del Servicio Catastral por Excepción</v>
      </c>
      <c r="D34" s="124" t="str">
        <f>'CONTEXTO E IDENTIFICACIÓN'!A81</f>
        <v>R27</v>
      </c>
      <c r="E34" s="125" t="str">
        <f>'CONTEXTO E IDENTIFICACIÓN'!N81</f>
        <v xml:space="preserve">Posibilidad de pérdida Reputacional por incumplimiento de los estándares de producción (calidad) en la prestación del servicio público Catastral por excepción debido a :
1. Falta de conocimiento de los procedimientos establecidos.
2. Recursos inadecuados o insuficientes.
</v>
      </c>
      <c r="F34" s="481">
        <v>288000</v>
      </c>
      <c r="G34" s="100" t="str">
        <f t="shared" si="0"/>
        <v>La actividad que conlleva el riesgo se ejecuta más de 5.000 veces por año</v>
      </c>
      <c r="H34" s="92">
        <f t="shared" si="1"/>
        <v>1</v>
      </c>
      <c r="I34" s="93" t="str">
        <f t="shared" si="2"/>
        <v>Muy Alta</v>
      </c>
      <c r="J34" s="94"/>
      <c r="K34" s="95" t="str">
        <f t="shared" si="6"/>
        <v/>
      </c>
      <c r="L34" s="96" t="str">
        <f t="shared" si="3"/>
        <v/>
      </c>
      <c r="M34" s="94" t="s">
        <v>772</v>
      </c>
      <c r="N34" s="95">
        <f t="shared" si="4"/>
        <v>0.6</v>
      </c>
      <c r="O34" s="96" t="str">
        <f t="shared" si="5"/>
        <v>Moderado</v>
      </c>
      <c r="P34" s="97">
        <f t="shared" si="8"/>
        <v>0.6</v>
      </c>
      <c r="Q34" s="98" t="str">
        <f t="shared" si="7"/>
        <v>Moderado</v>
      </c>
    </row>
    <row r="35" spans="1:17" ht="119.25" customHeight="1" x14ac:dyDescent="0.35">
      <c r="A35" s="99" t="str">
        <f>'CONTEXTO E IDENTIFICACIÓN'!G82</f>
        <v>De Cumplimiento</v>
      </c>
      <c r="B35" s="123" t="str">
        <f>'CONTEXTO E IDENTIFICACIÓN'!D82</f>
        <v>Gestión catastral</v>
      </c>
      <c r="C35" s="123" t="str">
        <f>'CONTEXTO E IDENTIFICACIÓN'!F82</f>
        <v>Prestación del Servicio Catastral por Excepción</v>
      </c>
      <c r="D35" s="124" t="str">
        <f>'CONTEXTO E IDENTIFICACIÓN'!A82</f>
        <v>R28</v>
      </c>
      <c r="E35" s="125" t="str">
        <f>'CONTEXTO E IDENTIFICACIÓN'!N82</f>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F35" s="481">
        <v>14</v>
      </c>
      <c r="G35" s="100" t="str">
        <f t="shared" si="0"/>
        <v>La actividad que conlleva el riesgo se ejecuta de 3 a 24 veces por año</v>
      </c>
      <c r="H35" s="92">
        <f t="shared" si="1"/>
        <v>0.4</v>
      </c>
      <c r="I35" s="93" t="str">
        <f t="shared" si="2"/>
        <v>Baja</v>
      </c>
      <c r="J35" s="94"/>
      <c r="K35" s="95" t="str">
        <f t="shared" si="6"/>
        <v/>
      </c>
      <c r="L35" s="96" t="str">
        <f t="shared" si="3"/>
        <v/>
      </c>
      <c r="M35" s="94" t="s">
        <v>772</v>
      </c>
      <c r="N35" s="95">
        <f t="shared" si="4"/>
        <v>0.6</v>
      </c>
      <c r="O35" s="96" t="str">
        <f t="shared" si="5"/>
        <v>Moderado</v>
      </c>
      <c r="P35" s="97">
        <f t="shared" si="8"/>
        <v>0.6</v>
      </c>
      <c r="Q35" s="98" t="str">
        <f t="shared" si="7"/>
        <v>Moderado</v>
      </c>
    </row>
    <row r="36" spans="1:17" ht="135.75" customHeight="1" x14ac:dyDescent="0.35">
      <c r="A36" s="99" t="str">
        <f>'CONTEXTO E IDENTIFICACIÓN'!G83</f>
        <v>De Corrupción</v>
      </c>
      <c r="B36" s="123" t="str">
        <f>'CONTEXTO E IDENTIFICACIÓN'!D83</f>
        <v>Gestión catastral</v>
      </c>
      <c r="C36" s="123" t="str">
        <f>'CONTEXTO E IDENTIFICACIÓN'!F83</f>
        <v>Formación, Actualización y Conservación Catastral</v>
      </c>
      <c r="D36" s="124" t="str">
        <f>'CONTEXTO E IDENTIFICACIÓN'!A83</f>
        <v>R29</v>
      </c>
      <c r="E36" s="125" t="str">
        <f>'CONTEXTO E IDENTIFICACIÓN'!N83</f>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F36" s="481">
        <v>1935</v>
      </c>
      <c r="G36" s="100" t="str">
        <f t="shared" si="0"/>
        <v>La actividad que conlleva el riesgo se ejecuta mínimo 500 veces al año y máximo 5.000 veces por año</v>
      </c>
      <c r="H36" s="92">
        <f t="shared" si="1"/>
        <v>0.8</v>
      </c>
      <c r="I36" s="93" t="str">
        <f t="shared" si="2"/>
        <v>Alta</v>
      </c>
      <c r="J36" s="94"/>
      <c r="K36" s="95" t="str">
        <f t="shared" si="6"/>
        <v/>
      </c>
      <c r="L36" s="96" t="str">
        <f t="shared" si="3"/>
        <v/>
      </c>
      <c r="M36" s="94" t="s">
        <v>772</v>
      </c>
      <c r="N36" s="95">
        <f t="shared" si="4"/>
        <v>0.6</v>
      </c>
      <c r="O36" s="96" t="str">
        <f t="shared" si="5"/>
        <v>Moderado</v>
      </c>
      <c r="P36" s="97">
        <f t="shared" si="8"/>
        <v>0.6</v>
      </c>
      <c r="Q36" s="98" t="str">
        <f t="shared" si="7"/>
        <v>Moderado</v>
      </c>
    </row>
    <row r="37" spans="1:17" ht="87.75" customHeight="1" x14ac:dyDescent="0.35">
      <c r="A37" s="99" t="str">
        <f>'CONTEXTO E IDENTIFICACIÓN'!G84</f>
        <v>Operativo</v>
      </c>
      <c r="B37" s="123" t="str">
        <f>'CONTEXTO E IDENTIFICACIÓN'!D84</f>
        <v>Gestión catastral</v>
      </c>
      <c r="C37" s="123" t="str">
        <f>'CONTEXTO E IDENTIFICACIÓN'!F84</f>
        <v>Avalúos Comerciales</v>
      </c>
      <c r="D37" s="124" t="str">
        <f>'CONTEXTO E IDENTIFICACIÓN'!A84</f>
        <v>R30</v>
      </c>
      <c r="E37" s="125" t="str">
        <f>'CONTEXTO E IDENTIFICACIÓN'!N84</f>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F37" s="481">
        <v>288000</v>
      </c>
      <c r="G37" s="100" t="str">
        <f t="shared" si="0"/>
        <v>La actividad que conlleva el riesgo se ejecuta más de 5.000 veces por año</v>
      </c>
      <c r="H37" s="92">
        <f t="shared" si="1"/>
        <v>1</v>
      </c>
      <c r="I37" s="93" t="str">
        <f t="shared" si="2"/>
        <v>Muy Alta</v>
      </c>
      <c r="J37" s="94"/>
      <c r="K37" s="95" t="str">
        <f t="shared" si="6"/>
        <v/>
      </c>
      <c r="L37" s="96" t="str">
        <f t="shared" si="3"/>
        <v/>
      </c>
      <c r="M37" s="94" t="s">
        <v>773</v>
      </c>
      <c r="N37" s="95">
        <f t="shared" si="4"/>
        <v>0.8</v>
      </c>
      <c r="O37" s="96" t="str">
        <f t="shared" si="5"/>
        <v>Mayor</v>
      </c>
      <c r="P37" s="97">
        <f t="shared" si="8"/>
        <v>0.8</v>
      </c>
      <c r="Q37" s="98" t="str">
        <f t="shared" si="7"/>
        <v>Mayor</v>
      </c>
    </row>
    <row r="38" spans="1:17" ht="226.5" customHeight="1" x14ac:dyDescent="0.35">
      <c r="A38" s="99" t="str">
        <f>'CONTEXTO E IDENTIFICACIÓN'!G85</f>
        <v>Operativo</v>
      </c>
      <c r="B38" s="123" t="str">
        <f>'CONTEXTO E IDENTIFICACIÓN'!D85</f>
        <v>Innovación y Gestión del Conocimiento Aplicado</v>
      </c>
      <c r="C38" s="123" t="str">
        <f>'CONTEXTO E IDENTIFICACIÓN'!F85</f>
        <v>Prospectiva</v>
      </c>
      <c r="D38" s="124" t="str">
        <f>'CONTEXTO E IDENTIFICACIÓN'!A85</f>
        <v>R31</v>
      </c>
      <c r="E38" s="125" t="str">
        <f>'CONTEXTO E IDENTIFICACIÓN'!N85</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F38" s="481">
        <v>7</v>
      </c>
      <c r="G38" s="100" t="str">
        <f t="shared" si="0"/>
        <v>La actividad que conlleva el riesgo se ejecuta de 3 a 24 veces por año</v>
      </c>
      <c r="H38" s="92">
        <f t="shared" si="1"/>
        <v>0.4</v>
      </c>
      <c r="I38" s="93" t="str">
        <f t="shared" si="2"/>
        <v>Baja</v>
      </c>
      <c r="J38" s="94" t="s">
        <v>771</v>
      </c>
      <c r="K38" s="95">
        <f t="shared" si="6"/>
        <v>0.6</v>
      </c>
      <c r="L38" s="96" t="str">
        <f t="shared" si="3"/>
        <v>Moderado</v>
      </c>
      <c r="M38" s="94" t="s">
        <v>773</v>
      </c>
      <c r="N38" s="95">
        <f t="shared" si="4"/>
        <v>0.8</v>
      </c>
      <c r="O38" s="96" t="str">
        <f t="shared" si="5"/>
        <v>Mayor</v>
      </c>
      <c r="P38" s="97">
        <f t="shared" si="8"/>
        <v>0.8</v>
      </c>
      <c r="Q38" s="98" t="str">
        <f t="shared" si="7"/>
        <v>Mayor</v>
      </c>
    </row>
    <row r="39" spans="1:17" ht="187.5" customHeight="1" x14ac:dyDescent="0.35">
      <c r="A39" s="99" t="str">
        <f>'CONTEXTO E IDENTIFICACIÓN'!G86</f>
        <v>Operativos</v>
      </c>
      <c r="B39" s="123" t="str">
        <f>'CONTEXTO E IDENTIFICACIÓN'!D86</f>
        <v>Innovación y Gestión del Conocimiento Aplicado</v>
      </c>
      <c r="C39" s="123" t="str">
        <f>'CONTEXTO E IDENTIFICACIÓN'!F86</f>
        <v>Prospectiva</v>
      </c>
      <c r="D39" s="124" t="str">
        <f>'CONTEXTO E IDENTIFICACIÓN'!A86</f>
        <v>R32</v>
      </c>
      <c r="E39" s="125" t="str">
        <f>'CONTEXTO E IDENTIFICACIÓN'!N86</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F39" s="481">
        <v>2</v>
      </c>
      <c r="G39" s="100" t="str">
        <f t="shared" si="0"/>
        <v>La actividad que conlleva el riesgo se ejecuta como máximos 2 veces por año</v>
      </c>
      <c r="H39" s="92">
        <f t="shared" si="1"/>
        <v>0.2</v>
      </c>
      <c r="I39" s="93" t="str">
        <f t="shared" si="2"/>
        <v>Muy Baja</v>
      </c>
      <c r="J39" s="94" t="s">
        <v>769</v>
      </c>
      <c r="K39" s="95">
        <f t="shared" si="6"/>
        <v>1</v>
      </c>
      <c r="L39" s="96" t="str">
        <f t="shared" si="3"/>
        <v>Catastrófico</v>
      </c>
      <c r="M39" s="94"/>
      <c r="N39" s="95" t="str">
        <f t="shared" si="4"/>
        <v/>
      </c>
      <c r="O39" s="96" t="str">
        <f t="shared" si="5"/>
        <v/>
      </c>
      <c r="P39" s="97">
        <f t="shared" si="8"/>
        <v>1</v>
      </c>
      <c r="Q39" s="98" t="str">
        <f t="shared" si="7"/>
        <v>Catastrófico</v>
      </c>
    </row>
    <row r="40" spans="1:17" ht="165" customHeight="1" x14ac:dyDescent="0.35">
      <c r="A40" s="99" t="str">
        <f>'CONTEXTO E IDENTIFICACIÓN'!G87</f>
        <v>De Corrupción</v>
      </c>
      <c r="B40" s="123" t="str">
        <f>'CONTEXTO E IDENTIFICACIÓN'!D87</f>
        <v>Innovación y Gestión del Conocimiento Aplicado</v>
      </c>
      <c r="C40" s="123" t="str">
        <f>'CONTEXTO E IDENTIFICACIÓN'!F87</f>
        <v>Prospectiva</v>
      </c>
      <c r="D40" s="124" t="str">
        <f>'CONTEXTO E IDENTIFICACIÓN'!A87</f>
        <v>R33</v>
      </c>
      <c r="E40" s="125" t="str">
        <f>'CONTEXTO E IDENTIFICACIÓN'!N87</f>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F40" s="481">
        <v>7</v>
      </c>
      <c r="G40" s="100" t="str">
        <f t="shared" si="0"/>
        <v>La actividad que conlleva el riesgo se ejecuta de 3 a 24 veces por año</v>
      </c>
      <c r="H40" s="92">
        <f t="shared" si="1"/>
        <v>0.4</v>
      </c>
      <c r="I40" s="93" t="str">
        <f t="shared" si="2"/>
        <v>Baja</v>
      </c>
      <c r="J40" s="94"/>
      <c r="K40" s="95" t="str">
        <f t="shared" si="6"/>
        <v/>
      </c>
      <c r="L40" s="96" t="str">
        <f t="shared" si="3"/>
        <v/>
      </c>
      <c r="M40" s="94" t="s">
        <v>773</v>
      </c>
      <c r="N40" s="95">
        <f t="shared" si="4"/>
        <v>0.8</v>
      </c>
      <c r="O40" s="96" t="str">
        <f t="shared" si="5"/>
        <v>Mayor</v>
      </c>
      <c r="P40" s="97">
        <f t="shared" si="8"/>
        <v>0.8</v>
      </c>
      <c r="Q40" s="98" t="str">
        <f t="shared" si="7"/>
        <v>Mayor</v>
      </c>
    </row>
    <row r="41" spans="1:17" ht="156" customHeight="1" x14ac:dyDescent="0.35">
      <c r="A41" s="99" t="str">
        <f>'CONTEXTO E IDENTIFICACIÓN'!G88</f>
        <v>De Cumplimiento</v>
      </c>
      <c r="B41" s="123" t="str">
        <f>'CONTEXTO E IDENTIFICACIÓN'!D88</f>
        <v>Gestión de Talento Humano</v>
      </c>
      <c r="C41" s="123" t="str">
        <f>'CONTEXTO E IDENTIFICACIÓN'!F88</f>
        <v>Bienestar y Sistema de Gestión de Seguridad y Salud en el Trabajo</v>
      </c>
      <c r="D41" s="124" t="str">
        <f>'CONTEXTO E IDENTIFICACIÓN'!A88</f>
        <v>R34</v>
      </c>
      <c r="E41" s="125" t="str">
        <f>'CONTEXTO E IDENTIFICACIÓN'!N88</f>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F41" s="481">
        <v>1408</v>
      </c>
      <c r="G41" s="100" t="str">
        <f t="shared" si="0"/>
        <v>La actividad que conlleva el riesgo se ejecuta mínimo 500 veces al año y máximo 5.000 veces por año</v>
      </c>
      <c r="H41" s="92">
        <f t="shared" si="1"/>
        <v>0.8</v>
      </c>
      <c r="I41" s="93" t="str">
        <f t="shared" si="2"/>
        <v>Alta</v>
      </c>
      <c r="J41" s="94" t="s">
        <v>771</v>
      </c>
      <c r="K41" s="95">
        <f t="shared" si="6"/>
        <v>0.6</v>
      </c>
      <c r="L41" s="96" t="str">
        <f t="shared" si="3"/>
        <v>Moderado</v>
      </c>
      <c r="M41" s="94" t="s">
        <v>772</v>
      </c>
      <c r="N41" s="95">
        <f t="shared" si="4"/>
        <v>0.6</v>
      </c>
      <c r="O41" s="96" t="str">
        <f t="shared" si="5"/>
        <v>Moderado</v>
      </c>
      <c r="P41" s="97">
        <f t="shared" si="8"/>
        <v>0.6</v>
      </c>
      <c r="Q41" s="98" t="str">
        <f t="shared" si="7"/>
        <v>Moderado</v>
      </c>
    </row>
    <row r="42" spans="1:17" ht="136.5" customHeight="1" x14ac:dyDescent="0.35">
      <c r="A42" s="99" t="str">
        <f>'CONTEXTO E IDENTIFICACIÓN'!G89</f>
        <v>Operativo</v>
      </c>
      <c r="B42" s="123" t="str">
        <f>'CONTEXTO E IDENTIFICACIÓN'!D89</f>
        <v>Gestión de Talento Humano</v>
      </c>
      <c r="C42" s="123" t="str">
        <f>'CONTEXTO E IDENTIFICACIÓN'!F89</f>
        <v>Provisión de Empleo y Compensación</v>
      </c>
      <c r="D42" s="124" t="str">
        <f>'CONTEXTO E IDENTIFICACIÓN'!A89</f>
        <v>R35</v>
      </c>
      <c r="E42" s="125" t="str">
        <f>'CONTEXTO E IDENTIFICACIÓN'!N89</f>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F42" s="481">
        <v>286</v>
      </c>
      <c r="G42" s="100" t="str">
        <f t="shared" si="0"/>
        <v>La actividad que conlleva el riesgo se ejecuta de 24 a 500 veces por año</v>
      </c>
      <c r="H42" s="92">
        <f t="shared" si="1"/>
        <v>0.6</v>
      </c>
      <c r="I42" s="93" t="str">
        <f t="shared" si="2"/>
        <v>Media</v>
      </c>
      <c r="J42" s="94" t="s">
        <v>771</v>
      </c>
      <c r="K42" s="95">
        <f t="shared" si="6"/>
        <v>0.6</v>
      </c>
      <c r="L42" s="96" t="str">
        <f t="shared" si="3"/>
        <v>Moderado</v>
      </c>
      <c r="M42" s="94" t="s">
        <v>772</v>
      </c>
      <c r="N42" s="95">
        <f t="shared" si="4"/>
        <v>0.6</v>
      </c>
      <c r="O42" s="96" t="str">
        <f t="shared" si="5"/>
        <v>Moderado</v>
      </c>
      <c r="P42" s="97">
        <f t="shared" si="8"/>
        <v>0.6</v>
      </c>
      <c r="Q42" s="98" t="str">
        <f t="shared" si="7"/>
        <v>Moderado</v>
      </c>
    </row>
    <row r="43" spans="1:17" ht="80.25" customHeight="1" x14ac:dyDescent="0.35">
      <c r="A43" s="99" t="str">
        <f>'CONTEXTO E IDENTIFICACIÓN'!G90</f>
        <v>Operativo</v>
      </c>
      <c r="B43" s="123" t="str">
        <f>'CONTEXTO E IDENTIFICACIÓN'!D90</f>
        <v>Gestión de Talento Humano</v>
      </c>
      <c r="C43" s="123" t="str">
        <f>'CONTEXTO E IDENTIFICACIÓN'!F90</f>
        <v>Formación y Gestión del Desempeño</v>
      </c>
      <c r="D43" s="124" t="str">
        <f>'CONTEXTO E IDENTIFICACIÓN'!A90</f>
        <v>R36</v>
      </c>
      <c r="E43" s="125" t="str">
        <f>'CONTEXTO E IDENTIFICACIÓN'!N90</f>
        <v xml:space="preserve">Posibilidad de pérdida Económica y Reputacional por la generación de factores que afecten la no transferencia del conocimiento. debido a:
1. Incumplimiento del  Procedimiento
2. Retrasos en la ejecución de las estrategias para el cumplimiento de transferencia del conocimiento.
</v>
      </c>
      <c r="F43" s="481">
        <v>4</v>
      </c>
      <c r="G43" s="100" t="str">
        <f t="shared" si="0"/>
        <v>La actividad que conlleva el riesgo se ejecuta de 3 a 24 veces por año</v>
      </c>
      <c r="H43" s="92">
        <f t="shared" si="1"/>
        <v>0.4</v>
      </c>
      <c r="I43" s="93" t="str">
        <f t="shared" si="2"/>
        <v>Baja</v>
      </c>
      <c r="J43" s="94" t="s">
        <v>782</v>
      </c>
      <c r="K43" s="95">
        <f t="shared" si="6"/>
        <v>0.4</v>
      </c>
      <c r="L43" s="96" t="str">
        <f t="shared" si="3"/>
        <v>Menor</v>
      </c>
      <c r="M43" s="94" t="s">
        <v>772</v>
      </c>
      <c r="N43" s="95">
        <f t="shared" si="4"/>
        <v>0.6</v>
      </c>
      <c r="O43" s="96" t="str">
        <f t="shared" si="5"/>
        <v>Moderado</v>
      </c>
      <c r="P43" s="97">
        <f t="shared" si="8"/>
        <v>0.6</v>
      </c>
      <c r="Q43" s="98" t="str">
        <f t="shared" si="7"/>
        <v>Moderado</v>
      </c>
    </row>
    <row r="44" spans="1:17" ht="162" customHeight="1" x14ac:dyDescent="0.35">
      <c r="A44" s="99" t="str">
        <f>'CONTEXTO E IDENTIFICACIÓN'!G91</f>
        <v>Operativo</v>
      </c>
      <c r="B44" s="123" t="str">
        <f>'CONTEXTO E IDENTIFICACIÓN'!D91</f>
        <v>Gestión Financiera</v>
      </c>
      <c r="C44" s="123" t="str">
        <f>'CONTEXTO E IDENTIFICACIÓN'!F91</f>
        <v>Gestión Presupuestal</v>
      </c>
      <c r="D44" s="124" t="str">
        <f>'CONTEXTO E IDENTIFICACIÓN'!A91</f>
        <v>R37</v>
      </c>
      <c r="E44" s="125" t="str">
        <f>'CONTEXTO E IDENTIFICACIÓN'!N91</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F44" s="481">
        <f>170*12</f>
        <v>2040</v>
      </c>
      <c r="G44" s="100" t="str">
        <f t="shared" si="0"/>
        <v>La actividad que conlleva el riesgo se ejecuta mínimo 500 veces al año y máximo 5.000 veces por año</v>
      </c>
      <c r="H44" s="92">
        <f t="shared" si="1"/>
        <v>0.8</v>
      </c>
      <c r="I44" s="93" t="str">
        <f t="shared" si="2"/>
        <v>Alta</v>
      </c>
      <c r="J44" s="94" t="s">
        <v>779</v>
      </c>
      <c r="K44" s="95">
        <f t="shared" si="6"/>
        <v>0.2</v>
      </c>
      <c r="L44" s="96" t="str">
        <f t="shared" si="3"/>
        <v>Leve</v>
      </c>
      <c r="M44" s="94" t="s">
        <v>780</v>
      </c>
      <c r="N44" s="95">
        <f t="shared" si="4"/>
        <v>0.2</v>
      </c>
      <c r="O44" s="96" t="str">
        <f t="shared" si="5"/>
        <v>Leve</v>
      </c>
      <c r="P44" s="97">
        <f t="shared" si="8"/>
        <v>0.2</v>
      </c>
      <c r="Q44" s="98" t="str">
        <f t="shared" si="7"/>
        <v>Leve</v>
      </c>
    </row>
    <row r="45" spans="1:17" ht="115.5" customHeight="1" x14ac:dyDescent="0.35">
      <c r="A45" s="99" t="str">
        <f>'CONTEXTO E IDENTIFICACIÓN'!G92</f>
        <v>De Cumplimiento</v>
      </c>
      <c r="B45" s="123" t="str">
        <f>'CONTEXTO E IDENTIFICACIÓN'!D92</f>
        <v>Gestión Financiera</v>
      </c>
      <c r="C45" s="123" t="str">
        <f>'CONTEXTO E IDENTIFICACIÓN'!F92</f>
        <v>Gestión Contable</v>
      </c>
      <c r="D45" s="124" t="str">
        <f>'CONTEXTO E IDENTIFICACIÓN'!A92</f>
        <v>R38</v>
      </c>
      <c r="E45" s="125" t="str">
        <f>'CONTEXTO E IDENTIFICACIÓN'!N92</f>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F45" s="481"/>
      <c r="G45" s="100" t="str">
        <f t="shared" si="0"/>
        <v/>
      </c>
      <c r="H45" s="92" t="str">
        <f t="shared" si="1"/>
        <v/>
      </c>
      <c r="I45" s="93" t="str">
        <f t="shared" si="2"/>
        <v/>
      </c>
      <c r="J45" s="94" t="s">
        <v>771</v>
      </c>
      <c r="K45" s="95">
        <f t="shared" si="6"/>
        <v>0.6</v>
      </c>
      <c r="L45" s="96" t="str">
        <f t="shared" si="3"/>
        <v>Moderado</v>
      </c>
      <c r="M45" s="94"/>
      <c r="N45" s="95" t="str">
        <f t="shared" si="4"/>
        <v/>
      </c>
      <c r="O45" s="96" t="str">
        <f t="shared" si="5"/>
        <v/>
      </c>
      <c r="P45" s="97">
        <f t="shared" si="8"/>
        <v>0.6</v>
      </c>
      <c r="Q45" s="98" t="str">
        <f t="shared" si="7"/>
        <v>Moderado</v>
      </c>
    </row>
    <row r="46" spans="1:17" ht="105" customHeight="1" x14ac:dyDescent="0.35">
      <c r="A46" s="99" t="str">
        <f>'CONTEXTO E IDENTIFICACIÓN'!G93</f>
        <v>De Cumplimiento</v>
      </c>
      <c r="B46" s="123" t="str">
        <f>'CONTEXTO E IDENTIFICACIÓN'!D93</f>
        <v>Gestión Financiera</v>
      </c>
      <c r="C46" s="123" t="str">
        <f>'CONTEXTO E IDENTIFICACIÓN'!F93</f>
        <v>Gestión Contable</v>
      </c>
      <c r="D46" s="124" t="str">
        <f>'CONTEXTO E IDENTIFICACIÓN'!A93</f>
        <v>R39</v>
      </c>
      <c r="E46" s="125" t="str">
        <f>'CONTEXTO E IDENTIFICACIÓN'!N93</f>
        <v>Posibilidad de pérdida Económica por manejo indebido de recursos financieros por parte de quienes los administran en la entidad, para beneficio propio o de terceros debido a manipulación de la información financiera.</v>
      </c>
      <c r="F46" s="481"/>
      <c r="G46" s="100" t="str">
        <f t="shared" si="0"/>
        <v/>
      </c>
      <c r="H46" s="92" t="str">
        <f t="shared" si="1"/>
        <v/>
      </c>
      <c r="I46" s="93" t="str">
        <f t="shared" si="2"/>
        <v/>
      </c>
      <c r="J46" s="94" t="s">
        <v>774</v>
      </c>
      <c r="K46" s="95">
        <f t="shared" si="6"/>
        <v>0.8</v>
      </c>
      <c r="L46" s="96" t="str">
        <f t="shared" si="3"/>
        <v>Mayor</v>
      </c>
      <c r="M46" s="94"/>
      <c r="N46" s="95" t="str">
        <f t="shared" si="4"/>
        <v/>
      </c>
      <c r="O46" s="96" t="str">
        <f t="shared" si="5"/>
        <v/>
      </c>
      <c r="P46" s="97">
        <f t="shared" si="8"/>
        <v>0.8</v>
      </c>
      <c r="Q46" s="98" t="str">
        <f t="shared" si="7"/>
        <v>Mayor</v>
      </c>
    </row>
    <row r="47" spans="1:17" ht="157.5" customHeight="1" x14ac:dyDescent="0.35">
      <c r="A47" s="99" t="str">
        <f>'CONTEXTO E IDENTIFICACIÓN'!G94</f>
        <v>De Corrupción</v>
      </c>
      <c r="B47" s="123" t="str">
        <f>'CONTEXTO E IDENTIFICACIÓN'!D94</f>
        <v>Gestión Jurídica</v>
      </c>
      <c r="C47" s="123" t="str">
        <f>'CONTEXTO E IDENTIFICACIÓN'!F94</f>
        <v>Judicial</v>
      </c>
      <c r="D47" s="124" t="str">
        <f>'CONTEXTO E IDENTIFICACIÓN'!A94</f>
        <v>R40</v>
      </c>
      <c r="E47" s="125" t="str">
        <f>'CONTEXTO E IDENTIFICACIÓN'!N94</f>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F47" s="481">
        <v>284</v>
      </c>
      <c r="G47" s="100" t="str">
        <f t="shared" si="0"/>
        <v>La actividad que conlleva el riesgo se ejecuta de 24 a 500 veces por año</v>
      </c>
      <c r="H47" s="92">
        <f t="shared" si="1"/>
        <v>0.6</v>
      </c>
      <c r="I47" s="93" t="str">
        <f t="shared" si="2"/>
        <v>Media</v>
      </c>
      <c r="J47" s="94" t="s">
        <v>782</v>
      </c>
      <c r="K47" s="95">
        <f t="shared" si="6"/>
        <v>0.4</v>
      </c>
      <c r="L47" s="96" t="str">
        <f t="shared" si="3"/>
        <v>Menor</v>
      </c>
      <c r="M47" s="94" t="s">
        <v>773</v>
      </c>
      <c r="N47" s="95">
        <f t="shared" si="4"/>
        <v>0.8</v>
      </c>
      <c r="O47" s="96" t="str">
        <f t="shared" si="5"/>
        <v>Mayor</v>
      </c>
      <c r="P47" s="97">
        <f t="shared" si="8"/>
        <v>0.8</v>
      </c>
      <c r="Q47" s="98" t="str">
        <f t="shared" si="7"/>
        <v>Mayor</v>
      </c>
    </row>
    <row r="48" spans="1:17" ht="118.5" customHeight="1" x14ac:dyDescent="0.35">
      <c r="A48" s="99" t="str">
        <f>'CONTEXTO E IDENTIFICACIÓN'!G95</f>
        <v>De Cumplimiento</v>
      </c>
      <c r="B48" s="123" t="str">
        <f>'CONTEXTO E IDENTIFICACIÓN'!D95</f>
        <v>Gestión Jurídica</v>
      </c>
      <c r="C48" s="123" t="str">
        <f>'CONTEXTO E IDENTIFICACIÓN'!F95</f>
        <v>Judicial</v>
      </c>
      <c r="D48" s="124" t="str">
        <f>'CONTEXTO E IDENTIFICACIÓN'!A95</f>
        <v>R41</v>
      </c>
      <c r="E48" s="125" t="str">
        <f>'CONTEXTO E IDENTIFICACIÓN'!N95</f>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F48" s="481">
        <v>284</v>
      </c>
      <c r="G48" s="100" t="str">
        <f t="shared" si="0"/>
        <v>La actividad que conlleva el riesgo se ejecuta de 24 a 500 veces por año</v>
      </c>
      <c r="H48" s="92">
        <f t="shared" si="1"/>
        <v>0.6</v>
      </c>
      <c r="I48" s="93" t="str">
        <f t="shared" si="2"/>
        <v>Media</v>
      </c>
      <c r="J48" s="94" t="s">
        <v>449</v>
      </c>
      <c r="K48" s="95" t="str">
        <f t="shared" si="6"/>
        <v/>
      </c>
      <c r="L48" s="96" t="str">
        <f t="shared" si="3"/>
        <v/>
      </c>
      <c r="M48" s="94" t="s">
        <v>770</v>
      </c>
      <c r="N48" s="95">
        <f t="shared" si="4"/>
        <v>1</v>
      </c>
      <c r="O48" s="96" t="str">
        <f t="shared" si="5"/>
        <v>Catastrófico</v>
      </c>
      <c r="P48" s="97">
        <f t="shared" si="8"/>
        <v>1</v>
      </c>
      <c r="Q48" s="98" t="str">
        <f t="shared" si="7"/>
        <v>Catastrófico</v>
      </c>
    </row>
    <row r="49" spans="1:17" ht="121.5" customHeight="1" x14ac:dyDescent="0.35">
      <c r="A49" s="99" t="str">
        <f>'CONTEXTO E IDENTIFICACIÓN'!G96</f>
        <v>De Corrupción</v>
      </c>
      <c r="B49" s="123" t="str">
        <f>'CONTEXTO E IDENTIFICACIÓN'!D96</f>
        <v>Gestión Contractual</v>
      </c>
      <c r="C49" s="123" t="str">
        <f>'CONTEXTO E IDENTIFICACIÓN'!F96</f>
        <v>Gestión Contractual</v>
      </c>
      <c r="D49" s="124" t="str">
        <f>'CONTEXTO E IDENTIFICACIÓN'!A96</f>
        <v>R42</v>
      </c>
      <c r="E49" s="125" t="str">
        <f>'CONTEXTO E IDENTIFICACIÓN'!N96</f>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F49" s="481">
        <v>1000</v>
      </c>
      <c r="G49" s="100" t="str">
        <f t="shared" si="0"/>
        <v>La actividad que conlleva el riesgo se ejecuta mínimo 500 veces al año y máximo 5.000 veces por año</v>
      </c>
      <c r="H49" s="92">
        <f t="shared" si="1"/>
        <v>0.8</v>
      </c>
      <c r="I49" s="93" t="str">
        <f t="shared" si="2"/>
        <v>Alta</v>
      </c>
      <c r="J49" s="94" t="s">
        <v>771</v>
      </c>
      <c r="K49" s="95">
        <f t="shared" si="6"/>
        <v>0.6</v>
      </c>
      <c r="L49" s="96" t="str">
        <f t="shared" si="3"/>
        <v>Moderado</v>
      </c>
      <c r="M49" s="94" t="s">
        <v>772</v>
      </c>
      <c r="N49" s="95">
        <f t="shared" si="4"/>
        <v>0.6</v>
      </c>
      <c r="O49" s="96" t="str">
        <f t="shared" si="5"/>
        <v>Moderado</v>
      </c>
      <c r="P49" s="97">
        <f t="shared" si="8"/>
        <v>0.6</v>
      </c>
      <c r="Q49" s="98" t="str">
        <f t="shared" si="7"/>
        <v>Moderado</v>
      </c>
    </row>
    <row r="50" spans="1:17" ht="120" customHeight="1" x14ac:dyDescent="0.35">
      <c r="A50" s="99" t="str">
        <f>'CONTEXTO E IDENTIFICACIÓN'!G97</f>
        <v>Operativos</v>
      </c>
      <c r="B50" s="123" t="str">
        <f>'CONTEXTO E IDENTIFICACIÓN'!D97</f>
        <v>Gestión Contractual</v>
      </c>
      <c r="C50" s="123" t="str">
        <f>'CONTEXTO E IDENTIFICACIÓN'!F97</f>
        <v>Gestión Contractual</v>
      </c>
      <c r="D50" s="124" t="str">
        <f>'CONTEXTO E IDENTIFICACIÓN'!A97</f>
        <v>R43</v>
      </c>
      <c r="E50" s="125" t="str">
        <f>'CONTEXTO E IDENTIFICACIÓN'!N97</f>
        <v>Posibilidad de pérdida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F50" s="481">
        <v>1000</v>
      </c>
      <c r="G50" s="100" t="str">
        <f t="shared" si="0"/>
        <v>La actividad que conlleva el riesgo se ejecuta mínimo 500 veces al año y máximo 5.000 veces por año</v>
      </c>
      <c r="H50" s="92">
        <f t="shared" si="1"/>
        <v>0.8</v>
      </c>
      <c r="I50" s="93" t="str">
        <f t="shared" si="2"/>
        <v>Alta</v>
      </c>
      <c r="J50" s="94" t="s">
        <v>449</v>
      </c>
      <c r="K50" s="95" t="str">
        <f t="shared" si="6"/>
        <v/>
      </c>
      <c r="L50" s="96" t="str">
        <f t="shared" si="3"/>
        <v/>
      </c>
      <c r="M50" s="94" t="s">
        <v>772</v>
      </c>
      <c r="N50" s="95">
        <f t="shared" si="4"/>
        <v>0.6</v>
      </c>
      <c r="O50" s="96" t="str">
        <f t="shared" si="5"/>
        <v>Moderado</v>
      </c>
      <c r="P50" s="97">
        <f t="shared" si="8"/>
        <v>0.6</v>
      </c>
      <c r="Q50" s="98" t="str">
        <f t="shared" si="7"/>
        <v>Moderado</v>
      </c>
    </row>
    <row r="51" spans="1:17" ht="147" customHeight="1" x14ac:dyDescent="0.35">
      <c r="A51" s="99" t="str">
        <f>'CONTEXTO E IDENTIFICACIÓN'!G98</f>
        <v>De Corrupción</v>
      </c>
      <c r="B51" s="123" t="str">
        <f>'CONTEXTO E IDENTIFICACIÓN'!D98</f>
        <v>Gestión Documental</v>
      </c>
      <c r="C51" s="123" t="str">
        <f>'CONTEXTO E IDENTIFICACIÓN'!F98</f>
        <v>Gestión de Archivos</v>
      </c>
      <c r="D51" s="124" t="str">
        <f>'CONTEXTO E IDENTIFICACIÓN'!A98</f>
        <v>R44</v>
      </c>
      <c r="E51" s="125" t="str">
        <f>'CONTEXTO E IDENTIFICACIÓN'!N98</f>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F51" s="481">
        <f>5*4*12</f>
        <v>240</v>
      </c>
      <c r="G51" s="100" t="str">
        <f t="shared" si="0"/>
        <v>La actividad que conlleva el riesgo se ejecuta de 24 a 500 veces por año</v>
      </c>
      <c r="H51" s="92">
        <f t="shared" si="1"/>
        <v>0.6</v>
      </c>
      <c r="I51" s="93" t="str">
        <f t="shared" si="2"/>
        <v>Media</v>
      </c>
      <c r="J51" s="94"/>
      <c r="K51" s="95" t="str">
        <f t="shared" si="6"/>
        <v/>
      </c>
      <c r="L51" s="96" t="str">
        <f t="shared" si="3"/>
        <v/>
      </c>
      <c r="M51" s="94" t="s">
        <v>773</v>
      </c>
      <c r="N51" s="95">
        <f t="shared" si="4"/>
        <v>0.8</v>
      </c>
      <c r="O51" s="96" t="str">
        <f t="shared" si="5"/>
        <v>Mayor</v>
      </c>
      <c r="P51" s="97">
        <f t="shared" si="8"/>
        <v>0.8</v>
      </c>
      <c r="Q51" s="98" t="str">
        <f t="shared" si="7"/>
        <v>Mayor</v>
      </c>
    </row>
    <row r="52" spans="1:17" ht="153.75" customHeight="1" x14ac:dyDescent="0.35">
      <c r="A52" s="99" t="str">
        <f>'CONTEXTO E IDENTIFICACIÓN'!G99</f>
        <v>De Cumplimiento</v>
      </c>
      <c r="B52" s="123" t="str">
        <f>'CONTEXTO E IDENTIFICACIÓN'!D99</f>
        <v>Gestión Documental</v>
      </c>
      <c r="C52" s="123" t="str">
        <f>'CONTEXTO E IDENTIFICACIÓN'!F99</f>
        <v>Gestión de Archivos</v>
      </c>
      <c r="D52" s="124" t="str">
        <f>'CONTEXTO E IDENTIFICACIÓN'!A99</f>
        <v>R45</v>
      </c>
      <c r="E52" s="125" t="str">
        <f>'CONTEXTO E IDENTIFICACIÓN'!N99</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F52" s="481">
        <v>240</v>
      </c>
      <c r="G52" s="100" t="str">
        <f t="shared" si="0"/>
        <v>La actividad que conlleva el riesgo se ejecuta de 24 a 500 veces por año</v>
      </c>
      <c r="H52" s="92">
        <f t="shared" si="1"/>
        <v>0.6</v>
      </c>
      <c r="I52" s="93" t="str">
        <f t="shared" si="2"/>
        <v>Media</v>
      </c>
      <c r="J52" s="94"/>
      <c r="K52" s="95" t="str">
        <f t="shared" si="6"/>
        <v/>
      </c>
      <c r="L52" s="96" t="str">
        <f t="shared" si="3"/>
        <v/>
      </c>
      <c r="M52" s="94" t="s">
        <v>773</v>
      </c>
      <c r="N52" s="95">
        <f t="shared" si="4"/>
        <v>0.8</v>
      </c>
      <c r="O52" s="96" t="str">
        <f t="shared" si="5"/>
        <v>Mayor</v>
      </c>
      <c r="P52" s="97">
        <f t="shared" si="8"/>
        <v>0.8</v>
      </c>
      <c r="Q52" s="98" t="str">
        <f t="shared" si="7"/>
        <v>Mayor</v>
      </c>
    </row>
    <row r="53" spans="1:17" ht="118.5" customHeight="1" x14ac:dyDescent="0.35">
      <c r="A53" s="99" t="str">
        <f>'CONTEXTO E IDENTIFICACIÓN'!G100</f>
        <v>Operativo</v>
      </c>
      <c r="B53" s="123" t="str">
        <f>'CONTEXTO E IDENTIFICACIÓN'!D100</f>
        <v>Gestión Documental</v>
      </c>
      <c r="C53" s="123" t="str">
        <f>'CONTEXTO E IDENTIFICACIÓN'!F100</f>
        <v>Gestión de Archivos</v>
      </c>
      <c r="D53" s="124" t="str">
        <f>'CONTEXTO E IDENTIFICACIÓN'!A100</f>
        <v>R46</v>
      </c>
      <c r="E53" s="125" t="str">
        <f>'CONTEXTO E IDENTIFICACIÓN'!N100</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F53" s="481">
        <v>500</v>
      </c>
      <c r="G53" s="100" t="str">
        <f t="shared" si="0"/>
        <v>La actividad que conlleva el riesgo se ejecuta de 24 a 500 veces por año</v>
      </c>
      <c r="H53" s="92">
        <f t="shared" si="1"/>
        <v>0.6</v>
      </c>
      <c r="I53" s="93" t="str">
        <f t="shared" si="2"/>
        <v>Media</v>
      </c>
      <c r="J53" s="94"/>
      <c r="K53" s="95" t="str">
        <f t="shared" si="6"/>
        <v/>
      </c>
      <c r="L53" s="96" t="str">
        <f t="shared" si="3"/>
        <v/>
      </c>
      <c r="M53" s="94" t="s">
        <v>772</v>
      </c>
      <c r="N53" s="95">
        <f t="shared" si="4"/>
        <v>0.6</v>
      </c>
      <c r="O53" s="96" t="str">
        <f t="shared" si="5"/>
        <v>Moderado</v>
      </c>
      <c r="P53" s="97">
        <f t="shared" si="8"/>
        <v>0.6</v>
      </c>
      <c r="Q53" s="98" t="str">
        <f t="shared" si="7"/>
        <v>Moderado</v>
      </c>
    </row>
    <row r="54" spans="1:17" ht="92.25" customHeight="1" x14ac:dyDescent="0.35">
      <c r="A54" s="99" t="str">
        <f>'CONTEXTO E IDENTIFICACIÓN'!G101</f>
        <v>De Corrupción</v>
      </c>
      <c r="B54" s="123" t="str">
        <f>'CONTEXTO E IDENTIFICACIÓN'!D101</f>
        <v>Gestión Administrativa</v>
      </c>
      <c r="C54" s="123" t="str">
        <f>'CONTEXTO E IDENTIFICACIÓN'!F101</f>
        <v>Gestión de Inventarios</v>
      </c>
      <c r="D54" s="124" t="str">
        <f>'CONTEXTO E IDENTIFICACIÓN'!A101</f>
        <v>R47</v>
      </c>
      <c r="E54" s="125" t="str">
        <f>'CONTEXTO E IDENTIFICACIÓN'!N101</f>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F54" s="481">
        <v>12</v>
      </c>
      <c r="G54" s="100" t="str">
        <f t="shared" si="0"/>
        <v>La actividad que conlleva el riesgo se ejecuta de 3 a 24 veces por año</v>
      </c>
      <c r="H54" s="92">
        <f t="shared" si="1"/>
        <v>0.4</v>
      </c>
      <c r="I54" s="93" t="str">
        <f t="shared" si="2"/>
        <v>Baja</v>
      </c>
      <c r="J54" s="94" t="s">
        <v>771</v>
      </c>
      <c r="K54" s="95">
        <f t="shared" si="6"/>
        <v>0.6</v>
      </c>
      <c r="L54" s="96" t="str">
        <f t="shared" si="3"/>
        <v>Moderado</v>
      </c>
      <c r="M54" s="94"/>
      <c r="N54" s="95" t="str">
        <f t="shared" si="4"/>
        <v/>
      </c>
      <c r="O54" s="96" t="str">
        <f t="shared" si="5"/>
        <v/>
      </c>
      <c r="P54" s="97">
        <f t="shared" si="8"/>
        <v>0.6</v>
      </c>
      <c r="Q54" s="98" t="str">
        <f t="shared" si="7"/>
        <v>Moderado</v>
      </c>
    </row>
    <row r="55" spans="1:17" ht="144.75" customHeight="1" x14ac:dyDescent="0.35">
      <c r="A55" s="99" t="str">
        <f>'CONTEXTO E IDENTIFICACIÓN'!G102</f>
        <v>Operativos</v>
      </c>
      <c r="B55" s="123" t="str">
        <f>'CONTEXTO E IDENTIFICACIÓN'!D102</f>
        <v>Gestión Administrativa</v>
      </c>
      <c r="C55" s="123" t="str">
        <f>'CONTEXTO E IDENTIFICACIÓN'!F102</f>
        <v>Gestión de Servicios</v>
      </c>
      <c r="D55" s="124" t="str">
        <f>'CONTEXTO E IDENTIFICACIÓN'!A102</f>
        <v>R48</v>
      </c>
      <c r="E55" s="125" t="str">
        <f>'CONTEXTO E IDENTIFICACIÓN'!N102</f>
        <v>Posibilidad de pérdida Económica y Reputacional por inoportunidad en la prestación de servicios administrativos y/o infraestructura física para el funcionamiento de la entidad 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F55" s="481">
        <v>500</v>
      </c>
      <c r="G55" s="100" t="str">
        <f t="shared" si="0"/>
        <v>La actividad que conlleva el riesgo se ejecuta de 24 a 500 veces por año</v>
      </c>
      <c r="H55" s="92">
        <f t="shared" si="1"/>
        <v>0.6</v>
      </c>
      <c r="I55" s="93" t="str">
        <f t="shared" si="2"/>
        <v>Media</v>
      </c>
      <c r="J55" s="94" t="s">
        <v>774</v>
      </c>
      <c r="K55" s="95">
        <f t="shared" si="6"/>
        <v>0.8</v>
      </c>
      <c r="L55" s="96" t="str">
        <f t="shared" si="3"/>
        <v>Mayor</v>
      </c>
      <c r="M55" s="94"/>
      <c r="N55" s="95" t="str">
        <f t="shared" si="4"/>
        <v/>
      </c>
      <c r="O55" s="96" t="str">
        <f t="shared" si="5"/>
        <v/>
      </c>
      <c r="P55" s="97">
        <f t="shared" si="8"/>
        <v>0.8</v>
      </c>
      <c r="Q55" s="98" t="str">
        <f t="shared" si="7"/>
        <v>Mayor</v>
      </c>
    </row>
    <row r="56" spans="1:17" ht="123.75" customHeight="1" x14ac:dyDescent="0.35">
      <c r="A56" s="99" t="str">
        <f>'CONTEXTO E IDENTIFICACIÓN'!G103</f>
        <v>Operativo</v>
      </c>
      <c r="B56" s="123" t="str">
        <f>'CONTEXTO E IDENTIFICACIÓN'!D103</f>
        <v>Gestión Administrativa</v>
      </c>
      <c r="C56" s="123" t="str">
        <f>'CONTEXTO E IDENTIFICACIÓN'!F103</f>
        <v>Gestión de Servicios</v>
      </c>
      <c r="D56" s="124" t="str">
        <f>'CONTEXTO E IDENTIFICACIÓN'!A103</f>
        <v>R49</v>
      </c>
      <c r="E56" s="125" t="str">
        <f>'CONTEXTO E IDENTIFICACIÓN'!N103</f>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F56" s="481">
        <v>1</v>
      </c>
      <c r="G56" s="100" t="str">
        <f t="shared" si="0"/>
        <v>La actividad que conlleva el riesgo se ejecuta como máximos 2 veces por año</v>
      </c>
      <c r="H56" s="92">
        <f t="shared" si="1"/>
        <v>0.2</v>
      </c>
      <c r="I56" s="93" t="str">
        <f t="shared" si="2"/>
        <v>Muy Baja</v>
      </c>
      <c r="J56" s="94" t="s">
        <v>771</v>
      </c>
      <c r="K56" s="95">
        <f t="shared" si="6"/>
        <v>0.6</v>
      </c>
      <c r="L56" s="96" t="str">
        <f t="shared" si="3"/>
        <v>Moderado</v>
      </c>
      <c r="M56" s="94"/>
      <c r="N56" s="95" t="str">
        <f t="shared" si="4"/>
        <v/>
      </c>
      <c r="O56" s="96" t="str">
        <f t="shared" si="5"/>
        <v/>
      </c>
      <c r="P56" s="97">
        <f t="shared" si="8"/>
        <v>0.6</v>
      </c>
      <c r="Q56" s="98" t="str">
        <f t="shared" si="7"/>
        <v>Moderado</v>
      </c>
    </row>
    <row r="57" spans="1:17" ht="164.25" customHeight="1" x14ac:dyDescent="0.35">
      <c r="A57" s="99" t="str">
        <f>'CONTEXTO E IDENTIFICACIÓN'!G104</f>
        <v>De Corrupción</v>
      </c>
      <c r="B57" s="123" t="str">
        <f>'CONTEXTO E IDENTIFICACIÓN'!D104</f>
        <v>Gestión de Sistemas de Información e Infraestructura</v>
      </c>
      <c r="C57" s="123" t="str">
        <f>'CONTEXTO E IDENTIFICACIÓN'!F104</f>
        <v>Gestión de la Infraestructura</v>
      </c>
      <c r="D57" s="124" t="str">
        <f>'CONTEXTO E IDENTIFICACIÓN'!A104</f>
        <v>R50</v>
      </c>
      <c r="E57" s="125" t="str">
        <f>'CONTEXTO E IDENTIFICACIÓN'!N104</f>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F57" s="481">
        <v>24385</v>
      </c>
      <c r="G57" s="100" t="str">
        <f t="shared" si="0"/>
        <v>La actividad que conlleva el riesgo se ejecuta más de 5.000 veces por año</v>
      </c>
      <c r="H57" s="92">
        <f t="shared" si="1"/>
        <v>1</v>
      </c>
      <c r="I57" s="93" t="str">
        <f t="shared" si="2"/>
        <v>Muy Alta</v>
      </c>
      <c r="J57" s="94"/>
      <c r="K57" s="95" t="str">
        <f t="shared" si="6"/>
        <v/>
      </c>
      <c r="L57" s="96" t="str">
        <f t="shared" si="3"/>
        <v/>
      </c>
      <c r="M57" s="94" t="s">
        <v>772</v>
      </c>
      <c r="N57" s="95">
        <f t="shared" si="4"/>
        <v>0.6</v>
      </c>
      <c r="O57" s="96" t="str">
        <f t="shared" si="5"/>
        <v>Moderado</v>
      </c>
      <c r="P57" s="97">
        <f t="shared" si="8"/>
        <v>0.6</v>
      </c>
      <c r="Q57" s="98" t="str">
        <f t="shared" si="7"/>
        <v>Moderado</v>
      </c>
    </row>
    <row r="58" spans="1:17" ht="157.5" customHeight="1" x14ac:dyDescent="0.35">
      <c r="A58" s="99" t="str">
        <f>'CONTEXTO E IDENTIFICACIÓN'!G105</f>
        <v>Operativo</v>
      </c>
      <c r="B58" s="123" t="str">
        <f>'CONTEXTO E IDENTIFICACIÓN'!D105</f>
        <v>Gestión de Sistemas de Información e Infraestructura</v>
      </c>
      <c r="C58" s="123" t="str">
        <f>'CONTEXTO E IDENTIFICACIÓN'!F105</f>
        <v>Gestión de la Infraestructura</v>
      </c>
      <c r="D58" s="124" t="str">
        <f>'CONTEXTO E IDENTIFICACIÓN'!A105</f>
        <v>R51</v>
      </c>
      <c r="E58" s="125" t="str">
        <f>'CONTEXTO E IDENTIFICACIÓN'!N105</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F58" s="481">
        <v>1</v>
      </c>
      <c r="G58" s="100" t="str">
        <f t="shared" si="0"/>
        <v>La actividad que conlleva el riesgo se ejecuta como máximos 2 veces por año</v>
      </c>
      <c r="H58" s="92">
        <f t="shared" si="1"/>
        <v>0.2</v>
      </c>
      <c r="I58" s="93" t="str">
        <f t="shared" si="2"/>
        <v>Muy Baja</v>
      </c>
      <c r="J58" s="94"/>
      <c r="K58" s="95" t="str">
        <f t="shared" si="6"/>
        <v/>
      </c>
      <c r="L58" s="96" t="str">
        <f t="shared" si="3"/>
        <v/>
      </c>
      <c r="M58" s="94" t="s">
        <v>773</v>
      </c>
      <c r="N58" s="95">
        <f t="shared" si="4"/>
        <v>0.8</v>
      </c>
      <c r="O58" s="96" t="str">
        <f t="shared" si="5"/>
        <v>Mayor</v>
      </c>
      <c r="P58" s="97">
        <f t="shared" si="8"/>
        <v>0.8</v>
      </c>
      <c r="Q58" s="98" t="str">
        <f t="shared" si="7"/>
        <v>Mayor</v>
      </c>
    </row>
    <row r="59" spans="1:17" ht="103.5" customHeight="1" x14ac:dyDescent="0.35">
      <c r="A59" s="99" t="str">
        <f>'CONTEXTO E IDENTIFICACIÓN'!G106</f>
        <v>De Corrupción</v>
      </c>
      <c r="B59" s="123" t="str">
        <f>'CONTEXTO E IDENTIFICACIÓN'!D106</f>
        <v>Gestión de Sistemas de Información e Infraestructura</v>
      </c>
      <c r="C59" s="123" t="str">
        <f>'CONTEXTO E IDENTIFICACIÓN'!F106</f>
        <v>Gestión de la Infraestructura</v>
      </c>
      <c r="D59" s="124" t="str">
        <f>'CONTEXTO E IDENTIFICACIÓN'!A106</f>
        <v>R52</v>
      </c>
      <c r="E59" s="125" t="str">
        <f>'CONTEXTO E IDENTIFICACIÓN'!N106</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F59" s="482">
        <v>1</v>
      </c>
      <c r="G59" s="100" t="str">
        <f t="shared" si="0"/>
        <v>La actividad que conlleva el riesgo se ejecuta como máximos 2 veces por año</v>
      </c>
      <c r="H59" s="92">
        <f t="shared" si="1"/>
        <v>0.2</v>
      </c>
      <c r="I59" s="93" t="str">
        <f t="shared" si="2"/>
        <v>Muy Baja</v>
      </c>
      <c r="J59" s="94"/>
      <c r="K59" s="95" t="str">
        <f t="shared" si="6"/>
        <v/>
      </c>
      <c r="L59" s="96" t="str">
        <f t="shared" si="3"/>
        <v/>
      </c>
      <c r="M59" s="94" t="s">
        <v>773</v>
      </c>
      <c r="N59" s="95">
        <f t="shared" si="4"/>
        <v>0.8</v>
      </c>
      <c r="O59" s="96" t="str">
        <f t="shared" si="5"/>
        <v>Mayor</v>
      </c>
      <c r="P59" s="97">
        <f t="shared" si="8"/>
        <v>0.8</v>
      </c>
      <c r="Q59" s="98" t="str">
        <f t="shared" si="7"/>
        <v>Mayor</v>
      </c>
    </row>
    <row r="60" spans="1:17" ht="129" hidden="1" customHeight="1" x14ac:dyDescent="0.35">
      <c r="A60" s="401" t="str">
        <f>'CONTEXTO E IDENTIFICACIÓN'!G107</f>
        <v>Operativo</v>
      </c>
      <c r="B60" s="402" t="str">
        <f>'CONTEXTO E IDENTIFICACIÓN'!D107</f>
        <v>Gestión de Sistemas de Información e Infraestructura</v>
      </c>
      <c r="C60" s="402" t="str">
        <f>'CONTEXTO E IDENTIFICACIÓN'!F107</f>
        <v>Gestión de la Infraestructura</v>
      </c>
      <c r="D60" s="403" t="str">
        <f>'CONTEXTO E IDENTIFICACIÓN'!A107</f>
        <v>R53</v>
      </c>
      <c r="E60" s="404" t="str">
        <f>'CONTEXTO E IDENTIFICACIÓN'!N107</f>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F60" s="483">
        <v>5000</v>
      </c>
      <c r="G60" s="440" t="str">
        <f t="shared" si="0"/>
        <v>La actividad que conlleva el riesgo se ejecuta mínimo 500 veces al año y máximo 5.000 veces por año</v>
      </c>
      <c r="H60" s="441">
        <f t="shared" si="1"/>
        <v>0.8</v>
      </c>
      <c r="I60" s="442" t="str">
        <f t="shared" si="2"/>
        <v>Alta</v>
      </c>
      <c r="J60" s="443"/>
      <c r="K60" s="444" t="str">
        <f t="shared" si="6"/>
        <v/>
      </c>
      <c r="L60" s="445" t="str">
        <f t="shared" si="3"/>
        <v/>
      </c>
      <c r="M60" s="443" t="s">
        <v>770</v>
      </c>
      <c r="N60" s="444">
        <f t="shared" si="4"/>
        <v>1</v>
      </c>
      <c r="O60" s="445" t="str">
        <f t="shared" si="5"/>
        <v>Catastrófico</v>
      </c>
      <c r="P60" s="446">
        <f t="shared" si="8"/>
        <v>1</v>
      </c>
      <c r="Q60" s="447" t="str">
        <f t="shared" si="7"/>
        <v>Catastrófico</v>
      </c>
    </row>
    <row r="61" spans="1:17" ht="131.25" customHeight="1" x14ac:dyDescent="0.35">
      <c r="A61" s="99" t="str">
        <f>'CONTEXTO E IDENTIFICACIÓN'!G108</f>
        <v>Tecnológico</v>
      </c>
      <c r="B61" s="123" t="str">
        <f>'CONTEXTO E IDENTIFICACIÓN'!D108</f>
        <v>Gestión de Sistemas de Información e Infraestructura</v>
      </c>
      <c r="C61" s="123" t="str">
        <f>'CONTEXTO E IDENTIFICACIÓN'!F108</f>
        <v>Gestión de la Infraestructura</v>
      </c>
      <c r="D61" s="124" t="str">
        <f>'CONTEXTO E IDENTIFICACIÓN'!A108</f>
        <v>R54</v>
      </c>
      <c r="E61" s="125" t="str">
        <f>'CONTEXTO E IDENTIFICACIÓN'!N108</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F61" s="481">
        <v>2</v>
      </c>
      <c r="G61" s="100" t="str">
        <f t="shared" si="0"/>
        <v>La actividad que conlleva el riesgo se ejecuta como máximos 2 veces por año</v>
      </c>
      <c r="H61" s="92">
        <f t="shared" si="1"/>
        <v>0.2</v>
      </c>
      <c r="I61" s="93" t="str">
        <f t="shared" si="2"/>
        <v>Muy Baja</v>
      </c>
      <c r="J61" s="94"/>
      <c r="K61" s="95" t="str">
        <f t="shared" si="6"/>
        <v/>
      </c>
      <c r="L61" s="96" t="str">
        <f t="shared" si="3"/>
        <v/>
      </c>
      <c r="M61" s="94" t="s">
        <v>773</v>
      </c>
      <c r="N61" s="95">
        <f t="shared" si="4"/>
        <v>0.8</v>
      </c>
      <c r="O61" s="96" t="str">
        <f t="shared" si="5"/>
        <v>Mayor</v>
      </c>
      <c r="P61" s="97">
        <f t="shared" si="8"/>
        <v>0.8</v>
      </c>
      <c r="Q61" s="98" t="str">
        <f t="shared" si="7"/>
        <v>Mayor</v>
      </c>
    </row>
    <row r="62" spans="1:17" ht="132" hidden="1" customHeight="1" x14ac:dyDescent="0.35">
      <c r="A62" s="401" t="str">
        <f>'CONTEXTO E IDENTIFICACIÓN'!G109</f>
        <v>De Corrupción</v>
      </c>
      <c r="B62" s="402" t="str">
        <f>'CONTEXTO E IDENTIFICACIÓN'!D109</f>
        <v>Gestión de Sistemas de Información e Infraestructura</v>
      </c>
      <c r="C62" s="402" t="str">
        <f>'CONTEXTO E IDENTIFICACIÓN'!F109</f>
        <v>Diseño y Desarrollo de Sistemas de Información</v>
      </c>
      <c r="D62" s="403" t="str">
        <f>'CONTEXTO E IDENTIFICACIÓN'!A109</f>
        <v>R55</v>
      </c>
      <c r="E62" s="404" t="str">
        <f>'CONTEXTO E IDENTIFICACIÓN'!N109</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F62" s="483">
        <v>500</v>
      </c>
      <c r="G62" s="440" t="str">
        <f t="shared" si="0"/>
        <v>La actividad que conlleva el riesgo se ejecuta de 24 a 500 veces por año</v>
      </c>
      <c r="H62" s="441">
        <f t="shared" si="1"/>
        <v>0.6</v>
      </c>
      <c r="I62" s="442" t="str">
        <f t="shared" si="2"/>
        <v>Media</v>
      </c>
      <c r="J62" s="443"/>
      <c r="K62" s="444" t="str">
        <f t="shared" si="6"/>
        <v/>
      </c>
      <c r="L62" s="445" t="str">
        <f t="shared" si="3"/>
        <v/>
      </c>
      <c r="M62" s="443" t="s">
        <v>772</v>
      </c>
      <c r="N62" s="444">
        <f t="shared" si="4"/>
        <v>0.6</v>
      </c>
      <c r="O62" s="445" t="str">
        <f t="shared" si="5"/>
        <v>Moderado</v>
      </c>
      <c r="P62" s="446">
        <f t="shared" si="8"/>
        <v>0.6</v>
      </c>
      <c r="Q62" s="447" t="str">
        <f t="shared" si="7"/>
        <v>Moderado</v>
      </c>
    </row>
    <row r="63" spans="1:17" ht="172.5" customHeight="1" x14ac:dyDescent="0.35">
      <c r="A63" s="99" t="str">
        <f>'CONTEXTO E IDENTIFICACIÓN'!G110</f>
        <v>Estratégico</v>
      </c>
      <c r="B63" s="123" t="str">
        <f>'CONTEXTO E IDENTIFICACIÓN'!D110</f>
        <v xml:space="preserve">Gestión Disciplinaria </v>
      </c>
      <c r="C63" s="123" t="str">
        <f>'CONTEXTO E IDENTIFICACIÓN'!F110</f>
        <v xml:space="preserve">Gestión Disciplinaria </v>
      </c>
      <c r="D63" s="124" t="str">
        <f>'CONTEXTO E IDENTIFICACIÓN'!A110</f>
        <v>R56</v>
      </c>
      <c r="E63" s="125" t="str">
        <f>'CONTEXTO E IDENTIFICACIÓN'!N110</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F63" s="484">
        <v>48</v>
      </c>
      <c r="G63" s="100" t="str">
        <f t="shared" si="0"/>
        <v>La actividad que conlleva el riesgo se ejecuta de 24 a 500 veces por año</v>
      </c>
      <c r="H63" s="92">
        <f t="shared" si="1"/>
        <v>0.6</v>
      </c>
      <c r="I63" s="93" t="str">
        <f t="shared" si="2"/>
        <v>Media</v>
      </c>
      <c r="J63" s="94"/>
      <c r="K63" s="95" t="str">
        <f t="shared" si="6"/>
        <v/>
      </c>
      <c r="L63" s="96" t="str">
        <f t="shared" si="3"/>
        <v/>
      </c>
      <c r="M63" s="378" t="s">
        <v>773</v>
      </c>
      <c r="N63" s="95">
        <f t="shared" si="4"/>
        <v>0.8</v>
      </c>
      <c r="O63" s="96" t="str">
        <f t="shared" si="5"/>
        <v>Mayor</v>
      </c>
      <c r="P63" s="97">
        <f t="shared" si="8"/>
        <v>0.8</v>
      </c>
      <c r="Q63" s="98" t="str">
        <f t="shared" si="7"/>
        <v>Mayor</v>
      </c>
    </row>
    <row r="64" spans="1:17" ht="197.25" customHeight="1" x14ac:dyDescent="0.35">
      <c r="A64" s="99" t="str">
        <f>'CONTEXTO E IDENTIFICACIÓN'!G111</f>
        <v>Operativo</v>
      </c>
      <c r="B64" s="123" t="str">
        <f>'CONTEXTO E IDENTIFICACIÓN'!D111</f>
        <v xml:space="preserve">Gestión Disciplinaria </v>
      </c>
      <c r="C64" s="123" t="str">
        <f>'CONTEXTO E IDENTIFICACIÓN'!F111</f>
        <v xml:space="preserve">Gestión Disciplinaria </v>
      </c>
      <c r="D64" s="124" t="str">
        <f>'CONTEXTO E IDENTIFICACIÓN'!A111</f>
        <v>R57</v>
      </c>
      <c r="E64" s="125" t="str">
        <f>'CONTEXTO E IDENTIFICACIÓN'!N111</f>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F64" s="481">
        <v>525</v>
      </c>
      <c r="G64" s="100" t="str">
        <f t="shared" si="0"/>
        <v>La actividad que conlleva el riesgo se ejecuta mínimo 500 veces al año y máximo 5.000 veces por año</v>
      </c>
      <c r="H64" s="92">
        <f t="shared" si="1"/>
        <v>0.8</v>
      </c>
      <c r="I64" s="93" t="str">
        <f t="shared" si="2"/>
        <v>Alta</v>
      </c>
      <c r="J64" s="94"/>
      <c r="K64" s="95" t="str">
        <f t="shared" si="6"/>
        <v/>
      </c>
      <c r="L64" s="96" t="str">
        <f t="shared" si="3"/>
        <v/>
      </c>
      <c r="M64" s="94" t="s">
        <v>773</v>
      </c>
      <c r="N64" s="95">
        <f t="shared" si="4"/>
        <v>0.8</v>
      </c>
      <c r="O64" s="96" t="str">
        <f t="shared" si="5"/>
        <v>Mayor</v>
      </c>
      <c r="P64" s="97">
        <f t="shared" si="8"/>
        <v>0.8</v>
      </c>
      <c r="Q64" s="98" t="str">
        <f t="shared" si="7"/>
        <v>Mayor</v>
      </c>
    </row>
    <row r="65" spans="1:17" ht="167.25" customHeight="1" x14ac:dyDescent="0.35">
      <c r="A65" s="99" t="str">
        <f>'CONTEXTO E IDENTIFICACIÓN'!G112</f>
        <v>De Corrupción</v>
      </c>
      <c r="B65" s="123" t="str">
        <f>'CONTEXTO E IDENTIFICACIÓN'!D112</f>
        <v>Seguimiento y Evaluación</v>
      </c>
      <c r="C65" s="123" t="str">
        <f>'CONTEXTO E IDENTIFICACIÓN'!F112</f>
        <v>Seguimiento y Evaluación</v>
      </c>
      <c r="D65" s="124" t="str">
        <f>'CONTEXTO E IDENTIFICACIÓN'!A112</f>
        <v>R58</v>
      </c>
      <c r="E65" s="125" t="str">
        <f>'CONTEXTO E IDENTIFICACIÓN'!N112</f>
        <v>Posibilidad de pérdida Económica y Reputacional por incumplimiento del Programa Anual de Auditorías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F65" s="481">
        <v>12</v>
      </c>
      <c r="G65" s="100" t="str">
        <f t="shared" si="0"/>
        <v>La actividad que conlleva el riesgo se ejecuta de 3 a 24 veces por año</v>
      </c>
      <c r="H65" s="92">
        <f t="shared" si="1"/>
        <v>0.4</v>
      </c>
      <c r="I65" s="93" t="str">
        <f t="shared" si="2"/>
        <v>Baja</v>
      </c>
      <c r="J65" s="94" t="s">
        <v>779</v>
      </c>
      <c r="K65" s="95">
        <f t="shared" si="6"/>
        <v>0.2</v>
      </c>
      <c r="L65" s="96" t="str">
        <f t="shared" si="3"/>
        <v>Leve</v>
      </c>
      <c r="M65" s="94" t="s">
        <v>772</v>
      </c>
      <c r="N65" s="95">
        <f t="shared" si="4"/>
        <v>0.6</v>
      </c>
      <c r="O65" s="96" t="str">
        <f t="shared" si="5"/>
        <v>Moderado</v>
      </c>
      <c r="P65" s="97">
        <f t="shared" si="8"/>
        <v>0.6</v>
      </c>
      <c r="Q65" s="98" t="str">
        <f t="shared" si="7"/>
        <v>Moderado</v>
      </c>
    </row>
    <row r="66" spans="1:17" ht="144" customHeight="1" x14ac:dyDescent="0.35">
      <c r="A66" s="99" t="str">
        <f>'CONTEXTO E IDENTIFICACIÓN'!G113</f>
        <v>Operativo</v>
      </c>
      <c r="B66" s="123" t="str">
        <f>'CONTEXTO E IDENTIFICACIÓN'!D113</f>
        <v>Seguimiento y Evaluación</v>
      </c>
      <c r="C66" s="123" t="str">
        <f>'CONTEXTO E IDENTIFICACIÓN'!F113</f>
        <v>Seguimiento y Evaluación</v>
      </c>
      <c r="D66" s="124" t="str">
        <f>'CONTEXTO E IDENTIFICACIÓN'!A113</f>
        <v>R59</v>
      </c>
      <c r="E66" s="125" t="str">
        <f>'CONTEXTO E IDENTIFICACIÓN'!N113</f>
        <v xml:space="preserve">Posibilidad de pérdida Reputacional por incumplimiento de alguna de las normas legales, técnicas y de la entidad durante el ejercicio de auditoria debido 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F66" s="481">
        <v>1</v>
      </c>
      <c r="G66" s="100" t="str">
        <f t="shared" si="0"/>
        <v>La actividad que conlleva el riesgo se ejecuta como máximos 2 veces por año</v>
      </c>
      <c r="H66" s="92">
        <f t="shared" si="1"/>
        <v>0.2</v>
      </c>
      <c r="I66" s="93" t="str">
        <f t="shared" si="2"/>
        <v>Muy Baja</v>
      </c>
      <c r="J66" s="94"/>
      <c r="K66" s="95" t="str">
        <f t="shared" si="6"/>
        <v/>
      </c>
      <c r="L66" s="96" t="str">
        <f t="shared" si="3"/>
        <v/>
      </c>
      <c r="M66" s="94" t="s">
        <v>772</v>
      </c>
      <c r="N66" s="95">
        <f t="shared" si="4"/>
        <v>0.6</v>
      </c>
      <c r="O66" s="96" t="str">
        <f t="shared" si="5"/>
        <v>Moderado</v>
      </c>
      <c r="P66" s="97">
        <f t="shared" si="8"/>
        <v>0.6</v>
      </c>
      <c r="Q66" s="98" t="str">
        <f t="shared" si="7"/>
        <v>Moderado</v>
      </c>
    </row>
    <row r="67" spans="1:17" ht="147.75" customHeight="1" x14ac:dyDescent="0.35">
      <c r="A67" s="99" t="str">
        <f>'CONTEXTO E IDENTIFICACIÓN'!G114</f>
        <v>De Cumplimiento</v>
      </c>
      <c r="B67" s="123" t="str">
        <f>'CONTEXTO E IDENTIFICACIÓN'!D114</f>
        <v>Seguimiento y Evaluación</v>
      </c>
      <c r="C67" s="123" t="str">
        <f>'CONTEXTO E IDENTIFICACIÓN'!F114</f>
        <v>Seguimiento y Evaluación</v>
      </c>
      <c r="D67" s="124" t="str">
        <f>'CONTEXTO E IDENTIFICACIÓN'!A114</f>
        <v>R60</v>
      </c>
      <c r="E67" s="125" t="str">
        <f>'CONTEXTO E IDENTIFICACIÓN'!N114</f>
        <v>Posibilidad de pérdida Reputacional por la parcialidad en los ejercicios de auditoría. debido a:
1. Falta de apropiación e interiorización del Estatuto de Auditoría Interna y Código de ética del auditor.
2. Debilidad en las competencias de los auditores e insuficiente capacitación.</v>
      </c>
      <c r="F67" s="481">
        <v>16</v>
      </c>
      <c r="G67" s="100" t="str">
        <f t="shared" si="0"/>
        <v>La actividad que conlleva el riesgo se ejecuta de 3 a 24 veces por año</v>
      </c>
      <c r="H67" s="92">
        <f t="shared" si="1"/>
        <v>0.4</v>
      </c>
      <c r="I67" s="93" t="str">
        <f t="shared" si="2"/>
        <v>Baja</v>
      </c>
      <c r="J67" s="94" t="s">
        <v>449</v>
      </c>
      <c r="K67" s="95" t="str">
        <f t="shared" si="6"/>
        <v/>
      </c>
      <c r="L67" s="96" t="str">
        <f t="shared" si="3"/>
        <v/>
      </c>
      <c r="M67" s="94" t="s">
        <v>772</v>
      </c>
      <c r="N67" s="95">
        <f t="shared" si="4"/>
        <v>0.6</v>
      </c>
      <c r="O67" s="96" t="str">
        <f t="shared" si="5"/>
        <v>Moderado</v>
      </c>
      <c r="P67" s="97">
        <f t="shared" si="8"/>
        <v>0.6</v>
      </c>
      <c r="Q67" s="98" t="str">
        <f t="shared" si="7"/>
        <v>Moderado</v>
      </c>
    </row>
    <row r="68" spans="1:17" ht="127.5" customHeight="1" x14ac:dyDescent="0.35">
      <c r="A68" s="371" t="str">
        <f>'CONTEXTO E IDENTIFICACIÓN'!G115</f>
        <v>Operativo</v>
      </c>
      <c r="B68" s="372" t="str">
        <f>'CONTEXTO E IDENTIFICACIÓN'!D115</f>
        <v>Seguimiento y Evaluación</v>
      </c>
      <c r="C68" s="372" t="str">
        <f>'CONTEXTO E IDENTIFICACIÓN'!F115</f>
        <v>Seguimiento y Evaluación</v>
      </c>
      <c r="D68" s="373" t="str">
        <f>'CONTEXTO E IDENTIFICACIÓN'!A115</f>
        <v>R61</v>
      </c>
      <c r="E68" s="374" t="str">
        <f>'CONTEXTO E IDENTIFICACIÓN'!N115</f>
        <v xml:space="preserve">Posibilidad de pérdida Reputacional por la Omisión y/o encubrimiento deliberado durante la revisión y verificación 
de situaciones irregulares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F68" s="484">
        <v>16</v>
      </c>
      <c r="G68" s="375" t="str">
        <f t="shared" si="0"/>
        <v>La actividad que conlleva el riesgo se ejecuta de 3 a 24 veces por año</v>
      </c>
      <c r="H68" s="376">
        <f t="shared" si="1"/>
        <v>0.4</v>
      </c>
      <c r="I68" s="377" t="str">
        <f t="shared" si="2"/>
        <v>Baja</v>
      </c>
      <c r="J68" s="378"/>
      <c r="K68" s="379" t="str">
        <f t="shared" si="6"/>
        <v/>
      </c>
      <c r="L68" s="380" t="str">
        <f t="shared" si="3"/>
        <v/>
      </c>
      <c r="M68" s="378" t="s">
        <v>773</v>
      </c>
      <c r="N68" s="379">
        <f t="shared" si="4"/>
        <v>0.8</v>
      </c>
      <c r="O68" s="380" t="str">
        <f t="shared" si="5"/>
        <v>Mayor</v>
      </c>
      <c r="P68" s="381">
        <f t="shared" si="8"/>
        <v>0.8</v>
      </c>
      <c r="Q68" s="382" t="str">
        <f t="shared" si="7"/>
        <v>Mayor</v>
      </c>
    </row>
    <row r="69" spans="1:17" ht="148.5" customHeight="1" x14ac:dyDescent="0.35">
      <c r="A69" s="99" t="str">
        <f>'CONTEXTO E IDENTIFICACIÓN'!G116</f>
        <v>De Corrupción</v>
      </c>
      <c r="B69" s="123" t="str">
        <f>'CONTEXTO E IDENTIFICACIÓN'!D116</f>
        <v>Gestión de Sistemas de Información e Infraestructura</v>
      </c>
      <c r="C69" s="123" t="str">
        <f>'CONTEXTO E IDENTIFICACIÓN'!F116</f>
        <v>ICDE</v>
      </c>
      <c r="D69" s="124" t="str">
        <f>'CONTEXTO E IDENTIFICACIÓN'!A116</f>
        <v>R62</v>
      </c>
      <c r="E69" s="125" t="str">
        <f>'CONTEXTO E IDENTIFICACIÓN'!N116</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F69" s="481">
        <v>48</v>
      </c>
      <c r="G69" s="100" t="str">
        <f t="shared" si="0"/>
        <v>La actividad que conlleva el riesgo se ejecuta de 24 a 500 veces por año</v>
      </c>
      <c r="H69" s="92">
        <f t="shared" si="1"/>
        <v>0.6</v>
      </c>
      <c r="I69" s="93" t="str">
        <f t="shared" si="2"/>
        <v>Media</v>
      </c>
      <c r="J69" s="94"/>
      <c r="K69" s="95" t="str">
        <f t="shared" si="6"/>
        <v/>
      </c>
      <c r="L69" s="96" t="str">
        <f t="shared" si="3"/>
        <v/>
      </c>
      <c r="M69" s="94" t="s">
        <v>773</v>
      </c>
      <c r="N69" s="95">
        <f t="shared" si="4"/>
        <v>0.8</v>
      </c>
      <c r="O69" s="96" t="str">
        <f t="shared" si="5"/>
        <v>Mayor</v>
      </c>
      <c r="P69" s="97">
        <f t="shared" si="8"/>
        <v>0.8</v>
      </c>
      <c r="Q69" s="98" t="str">
        <f t="shared" si="7"/>
        <v>Mayor</v>
      </c>
    </row>
    <row r="70" spans="1:17" ht="15" hidden="1" customHeight="1" x14ac:dyDescent="0.35">
      <c r="A70" s="470" t="str">
        <f>'CONTEXTO E IDENTIFICACIÓN'!G117</f>
        <v>De Cumplimiento</v>
      </c>
      <c r="B70" s="471" t="str">
        <f>'CONTEXTO E IDENTIFICACIÓN'!D117</f>
        <v>Gestión de Regulación y Habilitación</v>
      </c>
      <c r="C70" s="471" t="str">
        <f>'CONTEXTO E IDENTIFICACIÓN'!F117</f>
        <v>Regulación</v>
      </c>
      <c r="D70" s="472" t="str">
        <f>'CONTEXTO E IDENTIFICACIÓN'!A117</f>
        <v>R63</v>
      </c>
      <c r="E70" s="473" t="str">
        <f>'CONTEXTO E IDENTIFICACIÓN'!N117</f>
        <v>Posibilidad de pérdida Económica por pérdida de Confidencialidad, Integridad y Disponibilidad del activo de información debido a la pérdida de Confidencialidad, Integridad y Disponibilidad del activo de información</v>
      </c>
      <c r="F70" s="486"/>
      <c r="G70" s="474" t="str">
        <f t="shared" si="0"/>
        <v/>
      </c>
      <c r="H70" s="376" t="str">
        <f t="shared" si="1"/>
        <v/>
      </c>
      <c r="I70" s="377" t="str">
        <f t="shared" si="2"/>
        <v/>
      </c>
      <c r="J70" s="475"/>
      <c r="K70" s="476" t="str">
        <f t="shared" si="6"/>
        <v/>
      </c>
      <c r="L70" s="376" t="str">
        <f t="shared" si="3"/>
        <v/>
      </c>
      <c r="M70" s="475"/>
      <c r="N70" s="476" t="str">
        <f t="shared" si="4"/>
        <v/>
      </c>
      <c r="O70" s="376" t="str">
        <f t="shared" si="5"/>
        <v/>
      </c>
      <c r="P70" s="477" t="str">
        <f t="shared" si="8"/>
        <v/>
      </c>
      <c r="Q70" s="478" t="str">
        <f t="shared" si="7"/>
        <v/>
      </c>
    </row>
    <row r="71" spans="1:17" ht="86.5" hidden="1" customHeight="1" x14ac:dyDescent="0.35">
      <c r="A71" s="371" t="str">
        <f>'CONTEXTO E IDENTIFICACIÓN'!G118</f>
        <v>Operativo</v>
      </c>
      <c r="B71" s="372" t="str">
        <f>'CONTEXTO E IDENTIFICACIÓN'!D118</f>
        <v>Gestión de Comunicaciones</v>
      </c>
      <c r="C71" s="372" t="str">
        <f>'CONTEXTO E IDENTIFICACIÓN'!F118</f>
        <v>Gestión de Comunicaciones Externas</v>
      </c>
      <c r="D71" s="373" t="str">
        <f>'CONTEXTO E IDENTIFICACIÓN'!A118</f>
        <v>R64</v>
      </c>
      <c r="E71" s="374" t="str">
        <f>'CONTEXTO E IDENTIFICACIÓN'!N118</f>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F71" s="487"/>
      <c r="G71" s="375" t="str">
        <f t="shared" si="0"/>
        <v/>
      </c>
      <c r="H71" s="376" t="str">
        <f t="shared" si="1"/>
        <v/>
      </c>
      <c r="I71" s="377" t="str">
        <f t="shared" si="2"/>
        <v/>
      </c>
      <c r="J71" s="378"/>
      <c r="K71" s="379" t="str">
        <f t="shared" si="6"/>
        <v/>
      </c>
      <c r="L71" s="380" t="str">
        <f t="shared" si="3"/>
        <v/>
      </c>
      <c r="M71" s="378"/>
      <c r="N71" s="379" t="str">
        <f t="shared" si="4"/>
        <v/>
      </c>
      <c r="O71" s="380" t="str">
        <f t="shared" si="5"/>
        <v/>
      </c>
      <c r="P71" s="381" t="str">
        <f t="shared" si="8"/>
        <v/>
      </c>
      <c r="Q71" s="382" t="str">
        <f t="shared" si="7"/>
        <v/>
      </c>
    </row>
    <row r="72" spans="1:17" ht="77.25" hidden="1" customHeight="1" x14ac:dyDescent="0.35">
      <c r="A72" s="371" t="e">
        <f>'CONTEXTO E IDENTIFICACIÓN'!#REF!</f>
        <v>#REF!</v>
      </c>
      <c r="B72" s="372" t="e">
        <f>'CONTEXTO E IDENTIFICACIÓN'!#REF!</f>
        <v>#REF!</v>
      </c>
      <c r="C72" s="372" t="e">
        <f>'CONTEXTO E IDENTIFICACIÓN'!#REF!</f>
        <v>#REF!</v>
      </c>
      <c r="D72" s="373" t="e">
        <f>'CONTEXTO E IDENTIFICACIÓN'!#REF!</f>
        <v>#REF!</v>
      </c>
      <c r="E72" s="374" t="e">
        <f>'CONTEXTO E IDENTIFICACIÓN'!#REF!</f>
        <v>#REF!</v>
      </c>
      <c r="F72" s="487"/>
      <c r="G72" s="375" t="str">
        <f t="shared" si="0"/>
        <v/>
      </c>
      <c r="H72" s="376" t="str">
        <f t="shared" si="1"/>
        <v/>
      </c>
      <c r="I72" s="377" t="str">
        <f t="shared" si="2"/>
        <v/>
      </c>
      <c r="J72" s="378"/>
      <c r="K72" s="379" t="str">
        <f t="shared" si="6"/>
        <v/>
      </c>
      <c r="L72" s="380" t="str">
        <f t="shared" si="3"/>
        <v/>
      </c>
      <c r="M72" s="378"/>
      <c r="N72" s="379" t="str">
        <f t="shared" si="4"/>
        <v/>
      </c>
      <c r="O72" s="380" t="str">
        <f t="shared" si="5"/>
        <v/>
      </c>
      <c r="P72" s="381" t="str">
        <f t="shared" si="8"/>
        <v/>
      </c>
      <c r="Q72" s="382" t="str">
        <f t="shared" si="7"/>
        <v/>
      </c>
    </row>
    <row r="73" spans="1:17" ht="66.75" hidden="1" customHeight="1" thickBot="1" x14ac:dyDescent="0.4">
      <c r="A73" s="143" t="e">
        <f>'CONTEXTO E IDENTIFICACIÓN'!#REF!</f>
        <v>#REF!</v>
      </c>
      <c r="B73" s="144" t="e">
        <f>'CONTEXTO E IDENTIFICACIÓN'!#REF!</f>
        <v>#REF!</v>
      </c>
      <c r="C73" s="144" t="e">
        <f>'CONTEXTO E IDENTIFICACIÓN'!#REF!</f>
        <v>#REF!</v>
      </c>
      <c r="D73" s="145" t="e">
        <f>'CONTEXTO E IDENTIFICACIÓN'!#REF!</f>
        <v>#REF!</v>
      </c>
      <c r="E73" s="146" t="e">
        <f>'CONTEXTO E IDENTIFICACIÓN'!#REF!</f>
        <v>#REF!</v>
      </c>
      <c r="F73" s="488"/>
      <c r="G73" s="147" t="str">
        <f t="shared" ref="G73" si="9">+IF(F73="","",IF(F73&lt;=$V$9,$T$9,IF(F73&lt;=$V$10,$T$10,IF(F73&lt;=$V$11,$T$11,IF(F73&lt;=$V$12,$T$12,IF(F73&gt;=$U$13,$T$13,""))))))</f>
        <v/>
      </c>
      <c r="H73" s="148" t="str">
        <f t="shared" ref="H73" si="10">+IF(G73="","",IF(G73=$T$9,$W$9,IF(G73=$T$10,$W$10,IF(G73=$T$11,$W$11,IF(G73=$T$12,$W$12,IF(G73=$T$13,$W$13))))))</f>
        <v/>
      </c>
      <c r="I73" s="149" t="str">
        <f t="shared" ref="I73" si="11">+IF(G73="","",IF(G73=$T$9,$S$9,IF(G73=$T$10,$S$10,IF(G73=$T$11,$S$11,IF(G73=$T$12,$S$12,IF(G73=$T$13,$S$13))))))</f>
        <v/>
      </c>
      <c r="J73" s="150"/>
      <c r="K73" s="151" t="str">
        <f t="shared" si="6"/>
        <v/>
      </c>
      <c r="L73" s="152" t="str">
        <f t="shared" ref="L73" si="12">+IF(J73="","",IF(J73="N/A","",IF(OR(J73=$AA$9,J73=$AB$9),$Y$9,IF(OR(J73=$AA$10,J73=$AB$10),$Y$10,IF(OR(J73=$AA$11,J73=$AB$11),$Y$11,IF(OR(J73=$AA$12,J73=$AB$12),$Y$12,IF(OR(J73=$AA$13,J73=$AB$13),$Y$13)))))))</f>
        <v/>
      </c>
      <c r="M73" s="150"/>
      <c r="N73" s="151" t="str">
        <f t="shared" ref="N73" si="13">+IF(M73="","",IF(M73="N/A","",IF(OR(M73=$AA$9,M73=$AB$9),$Z$9,IF(OR(M73=$AA$10,M73=$AB$10),$Z$10,IF(OR(M73=$AA$11,M73=$AB$11),$Z$11,IF(OR(M73=$AA$12,M73=$AB$12),$Z$12,IF(OR(M73=$AA$13,M73=$AB$13),$Z$13)))))))</f>
        <v/>
      </c>
      <c r="O73" s="152" t="str">
        <f t="shared" ref="O73" si="14">+IF(M73="","",IF(M73="N/A","",IF(OR(M73=$AA$9,M73=$AB$9),$Y$9,IF(OR(M73=$AA$10,M73=$AB$10),$Y$10,IF(OR(M73=$AA$11,M73=$AB$11),$Y$11,IF(OR(M73=$AA$12,M73=$AB$12),$Y$12,IF(OR(M73=$AA$13,M73=$AB$13),$Y$13)))))))</f>
        <v/>
      </c>
      <c r="P73" s="153" t="str">
        <f t="shared" si="8"/>
        <v/>
      </c>
      <c r="Q73" s="154" t="str">
        <f t="shared" si="7"/>
        <v/>
      </c>
    </row>
  </sheetData>
  <autoFilter ref="A8:Q73"/>
  <mergeCells count="9">
    <mergeCell ref="Y7:AB7"/>
    <mergeCell ref="F6:I7"/>
    <mergeCell ref="B5:D5"/>
    <mergeCell ref="E2:Q5"/>
    <mergeCell ref="J6:Q6"/>
    <mergeCell ref="J7:L7"/>
    <mergeCell ref="M7:O7"/>
    <mergeCell ref="P7:Q7"/>
    <mergeCell ref="S7:W7"/>
  </mergeCells>
  <conditionalFormatting sqref="I9:I34 I36:I61 I63:I73">
    <cfRule type="cellIs" dxfId="285" priority="166" operator="equal">
      <formula>$S$9</formula>
    </cfRule>
    <cfRule type="cellIs" dxfId="284" priority="167" operator="equal">
      <formula>$S$10</formula>
    </cfRule>
    <cfRule type="cellIs" dxfId="283" priority="168" operator="equal">
      <formula>$S$11</formula>
    </cfRule>
    <cfRule type="cellIs" dxfId="282" priority="169" operator="equal">
      <formula>$S$12</formula>
    </cfRule>
    <cfRule type="cellIs" dxfId="281" priority="170" operator="equal">
      <formula>$S$13</formula>
    </cfRule>
  </conditionalFormatting>
  <conditionalFormatting sqref="L9:M34 L47:L61 L36:M46 M64:M66 L63:L73 O9:O73 Q9:Q73">
    <cfRule type="cellIs" dxfId="280" priority="161" operator="equal">
      <formula>$Y$9</formula>
    </cfRule>
    <cfRule type="cellIs" dxfId="279" priority="162" operator="equal">
      <formula>$Y$10</formula>
    </cfRule>
    <cfRule type="cellIs" dxfId="278" priority="163" operator="equal">
      <formula>$Y$11</formula>
    </cfRule>
    <cfRule type="cellIs" dxfId="277" priority="164" operator="equal">
      <formula>$Y$12</formula>
    </cfRule>
    <cfRule type="cellIs" dxfId="276" priority="165" operator="equal">
      <formula>$Y$13</formula>
    </cfRule>
  </conditionalFormatting>
  <conditionalFormatting sqref="K9:K34 P10:P61 K36:K73 N9:N73 P63:P73">
    <cfRule type="cellIs" dxfId="275" priority="156" operator="equal">
      <formula>$Z$9</formula>
    </cfRule>
    <cfRule type="cellIs" dxfId="274" priority="157" operator="equal">
      <formula>$Z$10</formula>
    </cfRule>
    <cfRule type="cellIs" dxfId="273" priority="158" operator="equal">
      <formula>$Z$11</formula>
    </cfRule>
    <cfRule type="cellIs" dxfId="272" priority="159" operator="equal">
      <formula>$Z$12</formula>
    </cfRule>
    <cfRule type="cellIs" dxfId="271" priority="160" operator="equal">
      <formula>$Z$13</formula>
    </cfRule>
  </conditionalFormatting>
  <conditionalFormatting sqref="P9">
    <cfRule type="cellIs" dxfId="270" priority="151" operator="equal">
      <formula>$Z$9</formula>
    </cfRule>
    <cfRule type="cellIs" dxfId="269" priority="152" operator="equal">
      <formula>$Z$10</formula>
    </cfRule>
    <cfRule type="cellIs" dxfId="268" priority="153" operator="equal">
      <formula>$Z$11</formula>
    </cfRule>
    <cfRule type="cellIs" dxfId="267" priority="154" operator="equal">
      <formula>$Z$12</formula>
    </cfRule>
    <cfRule type="cellIs" dxfId="266" priority="155" operator="equal">
      <formula>$Z$13</formula>
    </cfRule>
  </conditionalFormatting>
  <conditionalFormatting sqref="J9:J34 J36:J46 J63:J66 H9:H61 H63:H73">
    <cfRule type="cellIs" dxfId="265" priority="146" operator="equal">
      <formula>$W$9</formula>
    </cfRule>
    <cfRule type="cellIs" dxfId="264" priority="147" operator="equal">
      <formula>$W$10</formula>
    </cfRule>
    <cfRule type="cellIs" dxfId="263" priority="148" operator="equal">
      <formula>$W$11</formula>
    </cfRule>
    <cfRule type="cellIs" dxfId="262" priority="149" operator="equal">
      <formula>$W$12</formula>
    </cfRule>
    <cfRule type="cellIs" dxfId="261" priority="150" operator="equal">
      <formula>$W$13</formula>
    </cfRule>
  </conditionalFormatting>
  <conditionalFormatting sqref="J57:J59">
    <cfRule type="cellIs" dxfId="260" priority="136" operator="equal">
      <formula>$W$9</formula>
    </cfRule>
    <cfRule type="cellIs" dxfId="259" priority="137" operator="equal">
      <formula>$W$10</formula>
    </cfRule>
    <cfRule type="cellIs" dxfId="258" priority="138" operator="equal">
      <formula>$W$11</formula>
    </cfRule>
    <cfRule type="cellIs" dxfId="257" priority="139" operator="equal">
      <formula>$W$12</formula>
    </cfRule>
    <cfRule type="cellIs" dxfId="256" priority="140" operator="equal">
      <formula>$W$13</formula>
    </cfRule>
  </conditionalFormatting>
  <conditionalFormatting sqref="M52:M56">
    <cfRule type="cellIs" dxfId="255" priority="131" operator="equal">
      <formula>$Y$9</formula>
    </cfRule>
    <cfRule type="cellIs" dxfId="254" priority="132" operator="equal">
      <formula>$Y$10</formula>
    </cfRule>
    <cfRule type="cellIs" dxfId="253" priority="133" operator="equal">
      <formula>$Y$11</formula>
    </cfRule>
    <cfRule type="cellIs" dxfId="252" priority="134" operator="equal">
      <formula>$Y$12</formula>
    </cfRule>
    <cfRule type="cellIs" dxfId="251" priority="135" operator="equal">
      <formula>$Y$13</formula>
    </cfRule>
  </conditionalFormatting>
  <conditionalFormatting sqref="J52:J56">
    <cfRule type="cellIs" dxfId="250" priority="126" operator="equal">
      <formula>$W$9</formula>
    </cfRule>
    <cfRule type="cellIs" dxfId="249" priority="127" operator="equal">
      <formula>$W$10</formula>
    </cfRule>
    <cfRule type="cellIs" dxfId="248" priority="128" operator="equal">
      <formula>$W$11</formula>
    </cfRule>
    <cfRule type="cellIs" dxfId="247" priority="129" operator="equal">
      <formula>$W$12</formula>
    </cfRule>
    <cfRule type="cellIs" dxfId="246" priority="130" operator="equal">
      <formula>$W$13</formula>
    </cfRule>
  </conditionalFormatting>
  <conditionalFormatting sqref="M47:M51">
    <cfRule type="cellIs" dxfId="245" priority="121" operator="equal">
      <formula>$Y$9</formula>
    </cfRule>
    <cfRule type="cellIs" dxfId="244" priority="122" operator="equal">
      <formula>$Y$10</formula>
    </cfRule>
    <cfRule type="cellIs" dxfId="243" priority="123" operator="equal">
      <formula>$Y$11</formula>
    </cfRule>
    <cfRule type="cellIs" dxfId="242" priority="124" operator="equal">
      <formula>$Y$12</formula>
    </cfRule>
    <cfRule type="cellIs" dxfId="241" priority="125" operator="equal">
      <formula>$Y$13</formula>
    </cfRule>
  </conditionalFormatting>
  <conditionalFormatting sqref="J47:J51">
    <cfRule type="cellIs" dxfId="240" priority="116" operator="equal">
      <formula>$W$9</formula>
    </cfRule>
    <cfRule type="cellIs" dxfId="239" priority="117" operator="equal">
      <formula>$W$10</formula>
    </cfRule>
    <cfRule type="cellIs" dxfId="238" priority="118" operator="equal">
      <formula>$W$11</formula>
    </cfRule>
    <cfRule type="cellIs" dxfId="237" priority="119" operator="equal">
      <formula>$W$12</formula>
    </cfRule>
    <cfRule type="cellIs" dxfId="236" priority="120" operator="equal">
      <formula>$W$13</formula>
    </cfRule>
  </conditionalFormatting>
  <conditionalFormatting sqref="M68:M73">
    <cfRule type="cellIs" dxfId="235" priority="111" operator="equal">
      <formula>$Y$9</formula>
    </cfRule>
    <cfRule type="cellIs" dxfId="234" priority="112" operator="equal">
      <formula>$Y$10</formula>
    </cfRule>
    <cfRule type="cellIs" dxfId="233" priority="113" operator="equal">
      <formula>$Y$11</formula>
    </cfRule>
    <cfRule type="cellIs" dxfId="232" priority="114" operator="equal">
      <formula>$Y$12</formula>
    </cfRule>
    <cfRule type="cellIs" dxfId="231" priority="115" operator="equal">
      <formula>$Y$13</formula>
    </cfRule>
  </conditionalFormatting>
  <conditionalFormatting sqref="J68:J73">
    <cfRule type="cellIs" dxfId="230" priority="106" operator="equal">
      <formula>$W$9</formula>
    </cfRule>
    <cfRule type="cellIs" dxfId="229" priority="107" operator="equal">
      <formula>$W$10</formula>
    </cfRule>
    <cfRule type="cellIs" dxfId="228" priority="108" operator="equal">
      <formula>$W$11</formula>
    </cfRule>
    <cfRule type="cellIs" dxfId="227" priority="109" operator="equal">
      <formula>$W$12</formula>
    </cfRule>
    <cfRule type="cellIs" dxfId="226" priority="110" operator="equal">
      <formula>$W$13</formula>
    </cfRule>
  </conditionalFormatting>
  <conditionalFormatting sqref="M67">
    <cfRule type="cellIs" dxfId="225" priority="101" operator="equal">
      <formula>$Y$9</formula>
    </cfRule>
    <cfRule type="cellIs" dxfId="224" priority="102" operator="equal">
      <formula>$Y$10</formula>
    </cfRule>
    <cfRule type="cellIs" dxfId="223" priority="103" operator="equal">
      <formula>$Y$11</formula>
    </cfRule>
    <cfRule type="cellIs" dxfId="222" priority="104" operator="equal">
      <formula>$Y$12</formula>
    </cfRule>
    <cfRule type="cellIs" dxfId="221" priority="105" operator="equal">
      <formula>$Y$13</formula>
    </cfRule>
  </conditionalFormatting>
  <conditionalFormatting sqref="J67">
    <cfRule type="cellIs" dxfId="220" priority="96" operator="equal">
      <formula>$W$9</formula>
    </cfRule>
    <cfRule type="cellIs" dxfId="219" priority="97" operator="equal">
      <formula>$W$10</formula>
    </cfRule>
    <cfRule type="cellIs" dxfId="218" priority="98" operator="equal">
      <formula>$W$11</formula>
    </cfRule>
    <cfRule type="cellIs" dxfId="217" priority="99" operator="equal">
      <formula>$W$12</formula>
    </cfRule>
    <cfRule type="cellIs" dxfId="216" priority="100" operator="equal">
      <formula>$W$13</formula>
    </cfRule>
  </conditionalFormatting>
  <conditionalFormatting sqref="L35:M35">
    <cfRule type="cellIs" dxfId="215" priority="66" operator="equal">
      <formula>$Y$9</formula>
    </cfRule>
    <cfRule type="cellIs" dxfId="214" priority="67" operator="equal">
      <formula>$Y$10</formula>
    </cfRule>
    <cfRule type="cellIs" dxfId="213" priority="68" operator="equal">
      <formula>$Y$11</formula>
    </cfRule>
    <cfRule type="cellIs" dxfId="212" priority="69" operator="equal">
      <formula>$Y$12</formula>
    </cfRule>
    <cfRule type="cellIs" dxfId="211" priority="70" operator="equal">
      <formula>$Y$13</formula>
    </cfRule>
  </conditionalFormatting>
  <conditionalFormatting sqref="J61">
    <cfRule type="cellIs" dxfId="210" priority="86" operator="equal">
      <formula>$W$9</formula>
    </cfRule>
    <cfRule type="cellIs" dxfId="209" priority="87" operator="equal">
      <formula>$W$10</formula>
    </cfRule>
    <cfRule type="cellIs" dxfId="208" priority="88" operator="equal">
      <formula>$W$11</formula>
    </cfRule>
    <cfRule type="cellIs" dxfId="207" priority="89" operator="equal">
      <formula>$W$12</formula>
    </cfRule>
    <cfRule type="cellIs" dxfId="206" priority="90" operator="equal">
      <formula>$W$13</formula>
    </cfRule>
  </conditionalFormatting>
  <conditionalFormatting sqref="J60">
    <cfRule type="cellIs" dxfId="205" priority="76" operator="equal">
      <formula>$W$9</formula>
    </cfRule>
    <cfRule type="cellIs" dxfId="204" priority="77" operator="equal">
      <formula>$W$10</formula>
    </cfRule>
    <cfRule type="cellIs" dxfId="203" priority="78" operator="equal">
      <formula>$W$11</formula>
    </cfRule>
    <cfRule type="cellIs" dxfId="202" priority="79" operator="equal">
      <formula>$W$12</formula>
    </cfRule>
    <cfRule type="cellIs" dxfId="201" priority="80" operator="equal">
      <formula>$W$13</formula>
    </cfRule>
  </conditionalFormatting>
  <conditionalFormatting sqref="I35">
    <cfRule type="cellIs" dxfId="200" priority="71" operator="equal">
      <formula>$S$9</formula>
    </cfRule>
    <cfRule type="cellIs" dxfId="199" priority="72" operator="equal">
      <formula>$S$10</formula>
    </cfRule>
    <cfRule type="cellIs" dxfId="198" priority="73" operator="equal">
      <formula>$S$11</formula>
    </cfRule>
    <cfRule type="cellIs" dxfId="197" priority="74" operator="equal">
      <formula>$S$12</formula>
    </cfRule>
    <cfRule type="cellIs" dxfId="196" priority="75" operator="equal">
      <formula>$S$13</formula>
    </cfRule>
  </conditionalFormatting>
  <conditionalFormatting sqref="K35">
    <cfRule type="cellIs" dxfId="195" priority="61" operator="equal">
      <formula>$Z$9</formula>
    </cfRule>
    <cfRule type="cellIs" dxfId="194" priority="62" operator="equal">
      <formula>$Z$10</formula>
    </cfRule>
    <cfRule type="cellIs" dxfId="193" priority="63" operator="equal">
      <formula>$Z$11</formula>
    </cfRule>
    <cfRule type="cellIs" dxfId="192" priority="64" operator="equal">
      <formula>$Z$12</formula>
    </cfRule>
    <cfRule type="cellIs" dxfId="191" priority="65" operator="equal">
      <formula>$Z$13</formula>
    </cfRule>
  </conditionalFormatting>
  <conditionalFormatting sqref="J35">
    <cfRule type="cellIs" dxfId="190" priority="56" operator="equal">
      <formula>$W$9</formula>
    </cfRule>
    <cfRule type="cellIs" dxfId="189" priority="57" operator="equal">
      <formula>$W$10</formula>
    </cfRule>
    <cfRule type="cellIs" dxfId="188" priority="58" operator="equal">
      <formula>$W$11</formula>
    </cfRule>
    <cfRule type="cellIs" dxfId="187" priority="59" operator="equal">
      <formula>$W$12</formula>
    </cfRule>
    <cfRule type="cellIs" dxfId="186" priority="60" operator="equal">
      <formula>$W$13</formula>
    </cfRule>
  </conditionalFormatting>
  <conditionalFormatting sqref="I62">
    <cfRule type="cellIs" dxfId="185" priority="51" operator="equal">
      <formula>$S$9</formula>
    </cfRule>
    <cfRule type="cellIs" dxfId="184" priority="52" operator="equal">
      <formula>$S$10</formula>
    </cfRule>
    <cfRule type="cellIs" dxfId="183" priority="53" operator="equal">
      <formula>$S$11</formula>
    </cfRule>
    <cfRule type="cellIs" dxfId="182" priority="54" operator="equal">
      <formula>$S$12</formula>
    </cfRule>
    <cfRule type="cellIs" dxfId="181" priority="55" operator="equal">
      <formula>$S$13</formula>
    </cfRule>
  </conditionalFormatting>
  <conditionalFormatting sqref="L62">
    <cfRule type="cellIs" dxfId="180" priority="46" operator="equal">
      <formula>$Y$9</formula>
    </cfRule>
    <cfRule type="cellIs" dxfId="179" priority="47" operator="equal">
      <formula>$Y$10</formula>
    </cfRule>
    <cfRule type="cellIs" dxfId="178" priority="48" operator="equal">
      <formula>$Y$11</formula>
    </cfRule>
    <cfRule type="cellIs" dxfId="177" priority="49" operator="equal">
      <formula>$Y$12</formula>
    </cfRule>
    <cfRule type="cellIs" dxfId="176" priority="50" operator="equal">
      <formula>$Y$13</formula>
    </cfRule>
  </conditionalFormatting>
  <conditionalFormatting sqref="P62">
    <cfRule type="cellIs" dxfId="175" priority="41" operator="equal">
      <formula>$Z$9</formula>
    </cfRule>
    <cfRule type="cellIs" dxfId="174" priority="42" operator="equal">
      <formula>$Z$10</formula>
    </cfRule>
    <cfRule type="cellIs" dxfId="173" priority="43" operator="equal">
      <formula>$Z$11</formula>
    </cfRule>
    <cfRule type="cellIs" dxfId="172" priority="44" operator="equal">
      <formula>$Z$12</formula>
    </cfRule>
    <cfRule type="cellIs" dxfId="171" priority="45" operator="equal">
      <formula>$Z$13</formula>
    </cfRule>
  </conditionalFormatting>
  <conditionalFormatting sqref="H62">
    <cfRule type="cellIs" dxfId="170" priority="36" operator="equal">
      <formula>$W$9</formula>
    </cfRule>
    <cfRule type="cellIs" dxfId="169" priority="37" operator="equal">
      <formula>$W$10</formula>
    </cfRule>
    <cfRule type="cellIs" dxfId="168" priority="38" operator="equal">
      <formula>$W$11</formula>
    </cfRule>
    <cfRule type="cellIs" dxfId="167" priority="39" operator="equal">
      <formula>$W$12</formula>
    </cfRule>
    <cfRule type="cellIs" dxfId="166" priority="40" operator="equal">
      <formula>$W$13</formula>
    </cfRule>
  </conditionalFormatting>
  <conditionalFormatting sqref="M62">
    <cfRule type="cellIs" dxfId="165" priority="6" operator="equal">
      <formula>$Y$9</formula>
    </cfRule>
    <cfRule type="cellIs" dxfId="164" priority="7" operator="equal">
      <formula>$Y$10</formula>
    </cfRule>
    <cfRule type="cellIs" dxfId="163" priority="8" operator="equal">
      <formula>$Y$11</formula>
    </cfRule>
    <cfRule type="cellIs" dxfId="162" priority="9" operator="equal">
      <formula>$Y$12</formula>
    </cfRule>
    <cfRule type="cellIs" dxfId="161" priority="10" operator="equal">
      <formula>$Y$13</formula>
    </cfRule>
  </conditionalFormatting>
  <conditionalFormatting sqref="J62">
    <cfRule type="cellIs" dxfId="160" priority="26" operator="equal">
      <formula>$W$9</formula>
    </cfRule>
    <cfRule type="cellIs" dxfId="159" priority="27" operator="equal">
      <formula>$W$10</formula>
    </cfRule>
    <cfRule type="cellIs" dxfId="158" priority="28" operator="equal">
      <formula>$W$11</formula>
    </cfRule>
    <cfRule type="cellIs" dxfId="157" priority="29" operator="equal">
      <formula>$W$12</formula>
    </cfRule>
    <cfRule type="cellIs" dxfId="156" priority="30" operator="equal">
      <formula>$W$13</formula>
    </cfRule>
  </conditionalFormatting>
  <conditionalFormatting sqref="M57:M59">
    <cfRule type="cellIs" dxfId="155" priority="21" operator="equal">
      <formula>$Y$9</formula>
    </cfRule>
    <cfRule type="cellIs" dxfId="154" priority="22" operator="equal">
      <formula>$Y$10</formula>
    </cfRule>
    <cfRule type="cellIs" dxfId="153" priority="23" operator="equal">
      <formula>$Y$11</formula>
    </cfRule>
    <cfRule type="cellIs" dxfId="152" priority="24" operator="equal">
      <formula>$Y$12</formula>
    </cfRule>
    <cfRule type="cellIs" dxfId="151" priority="25" operator="equal">
      <formula>$Y$13</formula>
    </cfRule>
  </conditionalFormatting>
  <conditionalFormatting sqref="M61">
    <cfRule type="cellIs" dxfId="150" priority="16" operator="equal">
      <formula>$Y$9</formula>
    </cfRule>
    <cfRule type="cellIs" dxfId="149" priority="17" operator="equal">
      <formula>$Y$10</formula>
    </cfRule>
    <cfRule type="cellIs" dxfId="148" priority="18" operator="equal">
      <formula>$Y$11</formula>
    </cfRule>
    <cfRule type="cellIs" dxfId="147" priority="19" operator="equal">
      <formula>$Y$12</formula>
    </cfRule>
    <cfRule type="cellIs" dxfId="146" priority="20" operator="equal">
      <formula>$Y$13</formula>
    </cfRule>
  </conditionalFormatting>
  <conditionalFormatting sqref="M60">
    <cfRule type="cellIs" dxfId="145" priority="11" operator="equal">
      <formula>$Y$9</formula>
    </cfRule>
    <cfRule type="cellIs" dxfId="144" priority="12" operator="equal">
      <formula>$Y$10</formula>
    </cfRule>
    <cfRule type="cellIs" dxfId="143" priority="13" operator="equal">
      <formula>$Y$11</formula>
    </cfRule>
    <cfRule type="cellIs" dxfId="142" priority="14" operator="equal">
      <formula>$Y$12</formula>
    </cfRule>
    <cfRule type="cellIs" dxfId="141" priority="15" operator="equal">
      <formula>$Y$13</formula>
    </cfRule>
  </conditionalFormatting>
  <conditionalFormatting sqref="M63">
    <cfRule type="cellIs" dxfId="140" priority="1" operator="equal">
      <formula>$Y$9</formula>
    </cfRule>
    <cfRule type="cellIs" dxfId="139" priority="2" operator="equal">
      <formula>$Y$10</formula>
    </cfRule>
    <cfRule type="cellIs" dxfId="138" priority="3" operator="equal">
      <formula>$Y$11</formula>
    </cfRule>
    <cfRule type="cellIs" dxfId="137" priority="4" operator="equal">
      <formula>$Y$12</formula>
    </cfRule>
    <cfRule type="cellIs" dxfId="136" priority="5" operator="equal">
      <formula>$Y$13</formula>
    </cfRule>
  </conditionalFormatting>
  <dataValidations count="2">
    <dataValidation type="list" allowBlank="1" showInputMessage="1" showErrorMessage="1" sqref="M9:M73">
      <formula1>$AB$9:$AB$14</formula1>
    </dataValidation>
    <dataValidation type="list" allowBlank="1" showInputMessage="1" showErrorMessage="1" sqref="J9:J73">
      <formula1>$AA$9:$AA$14</formula1>
    </dataValidation>
  </dataValidations>
  <hyperlinks>
    <hyperlink ref="A1" location="OPCIONES!A1" display="OPCIONES"/>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topLeftCell="H1" zoomScale="95" zoomScaleNormal="95" workbookViewId="0">
      <selection activeCell="N9" sqref="N9"/>
    </sheetView>
  </sheetViews>
  <sheetFormatPr baseColWidth="10" defaultRowHeight="14.5" x14ac:dyDescent="0.35"/>
  <cols>
    <col min="1" max="1" width="16.453125" customWidth="1"/>
    <col min="2" max="2" width="16.54296875" customWidth="1"/>
    <col min="3" max="3" width="9.453125" customWidth="1"/>
    <col min="4" max="4" width="63.54296875" customWidth="1"/>
    <col min="5" max="5" width="23" customWidth="1"/>
    <col min="6" max="6" width="23.54296875" customWidth="1"/>
    <col min="7" max="7" width="23" customWidth="1"/>
    <col min="10" max="10" width="15.453125" customWidth="1"/>
    <col min="11" max="11" width="27.453125" customWidth="1"/>
    <col min="12" max="12" width="23" customWidth="1"/>
    <col min="13" max="13" width="28" customWidth="1"/>
    <col min="14" max="14" width="28.54296875" customWidth="1"/>
    <col min="15" max="15" width="25.54296875" customWidth="1"/>
    <col min="18" max="18" width="15" customWidth="1"/>
    <col min="19" max="19" width="14.54296875" customWidth="1"/>
    <col min="20" max="20" width="19.1796875" customWidth="1"/>
    <col min="21" max="22" width="19.453125" customWidth="1"/>
    <col min="23" max="23" width="17.453125" customWidth="1"/>
    <col min="24" max="24" width="19.453125" customWidth="1"/>
  </cols>
  <sheetData>
    <row r="1" spans="1:24" ht="19.5" customHeight="1" thickBot="1" x14ac:dyDescent="0.4">
      <c r="A1" s="462" t="s">
        <v>1034</v>
      </c>
    </row>
    <row r="2" spans="1:24" ht="24" customHeight="1" x14ac:dyDescent="0.35">
      <c r="A2" s="127"/>
      <c r="B2" s="133" t="s">
        <v>788</v>
      </c>
      <c r="C2" s="134"/>
      <c r="D2" s="137">
        <f>'CONTEXTO E IDENTIFICACIÓN'!D2</f>
        <v>0</v>
      </c>
      <c r="E2" s="544" t="s">
        <v>685</v>
      </c>
      <c r="F2" s="545"/>
      <c r="G2" s="545"/>
      <c r="H2" s="545"/>
      <c r="I2" s="545"/>
      <c r="J2" s="545"/>
      <c r="K2" s="545"/>
      <c r="L2" s="545"/>
      <c r="M2" s="545"/>
      <c r="N2" s="545"/>
      <c r="O2" s="546"/>
      <c r="P2" s="180"/>
      <c r="Q2" s="180"/>
    </row>
    <row r="3" spans="1:24" ht="22.5" customHeight="1" x14ac:dyDescent="0.35">
      <c r="A3" s="128"/>
      <c r="B3" s="135" t="s">
        <v>789</v>
      </c>
      <c r="C3" s="136"/>
      <c r="D3" s="138">
        <f>'CONTEXTO E IDENTIFICACIÓN'!D3</f>
        <v>0</v>
      </c>
      <c r="E3" s="547"/>
      <c r="F3" s="548"/>
      <c r="G3" s="548"/>
      <c r="H3" s="548"/>
      <c r="I3" s="548"/>
      <c r="J3" s="548"/>
      <c r="K3" s="548"/>
      <c r="L3" s="548"/>
      <c r="M3" s="548"/>
      <c r="N3" s="548"/>
      <c r="O3" s="549"/>
      <c r="P3" s="180"/>
      <c r="Q3" s="180"/>
    </row>
    <row r="4" spans="1:24" ht="15" customHeight="1" x14ac:dyDescent="0.35">
      <c r="A4" s="128"/>
      <c r="B4" s="130" t="s">
        <v>790</v>
      </c>
      <c r="C4" s="131"/>
      <c r="D4" s="132"/>
      <c r="E4" s="547"/>
      <c r="F4" s="548"/>
      <c r="G4" s="548"/>
      <c r="H4" s="548"/>
      <c r="I4" s="548"/>
      <c r="J4" s="548"/>
      <c r="K4" s="548"/>
      <c r="L4" s="548"/>
      <c r="M4" s="548"/>
      <c r="N4" s="548"/>
      <c r="O4" s="549"/>
      <c r="P4" s="180"/>
      <c r="Q4" s="180"/>
    </row>
    <row r="5" spans="1:24" ht="34.5" customHeight="1" thickBot="1" x14ac:dyDescent="0.4">
      <c r="A5" s="129"/>
      <c r="B5" s="553" t="s">
        <v>791</v>
      </c>
      <c r="C5" s="554"/>
      <c r="D5" s="555"/>
      <c r="E5" s="550"/>
      <c r="F5" s="551"/>
      <c r="G5" s="551"/>
      <c r="H5" s="551"/>
      <c r="I5" s="551"/>
      <c r="J5" s="551"/>
      <c r="K5" s="551"/>
      <c r="L5" s="551"/>
      <c r="M5" s="551"/>
      <c r="N5" s="551"/>
      <c r="O5" s="552"/>
      <c r="P5" s="180"/>
      <c r="Q5" s="180"/>
    </row>
    <row r="6" spans="1:24" ht="26.25" customHeight="1" thickBot="1" x14ac:dyDescent="0.4">
      <c r="B6" s="66"/>
      <c r="C6" s="155"/>
      <c r="D6" s="82"/>
      <c r="E6" s="82"/>
      <c r="F6" s="157"/>
      <c r="G6" s="158"/>
      <c r="H6" s="158"/>
      <c r="I6" s="578" t="s">
        <v>792</v>
      </c>
      <c r="J6" s="579"/>
      <c r="K6" s="579"/>
      <c r="L6" s="579"/>
      <c r="M6" s="579"/>
      <c r="N6" s="579"/>
      <c r="O6" s="580"/>
      <c r="P6" s="158"/>
      <c r="Q6" s="181"/>
      <c r="R6" s="185"/>
      <c r="S6" s="186"/>
      <c r="T6" s="581" t="s">
        <v>612</v>
      </c>
      <c r="U6" s="581"/>
      <c r="V6" s="581"/>
      <c r="W6" s="581"/>
      <c r="X6" s="582"/>
    </row>
    <row r="7" spans="1:24" ht="50.25" customHeight="1" thickBot="1" x14ac:dyDescent="0.4">
      <c r="B7" s="159"/>
      <c r="C7" s="174"/>
      <c r="D7" s="174"/>
      <c r="E7" s="583" t="s">
        <v>793</v>
      </c>
      <c r="F7" s="584"/>
      <c r="G7" s="585"/>
      <c r="H7" s="160"/>
      <c r="I7" s="51"/>
      <c r="J7" s="52"/>
      <c r="K7" s="586" t="s">
        <v>612</v>
      </c>
      <c r="L7" s="586"/>
      <c r="M7" s="586"/>
      <c r="N7" s="586"/>
      <c r="O7" s="587"/>
      <c r="P7" s="160"/>
      <c r="Q7" s="182"/>
      <c r="R7" s="53"/>
      <c r="S7" s="70"/>
      <c r="T7" s="183">
        <v>0.2</v>
      </c>
      <c r="U7" s="183">
        <v>0.4</v>
      </c>
      <c r="V7" s="183">
        <v>0.6</v>
      </c>
      <c r="W7" s="183">
        <v>0.8</v>
      </c>
      <c r="X7" s="184">
        <v>1</v>
      </c>
    </row>
    <row r="8" spans="1:24" ht="44.25" customHeight="1" thickBot="1" x14ac:dyDescent="0.4">
      <c r="A8" s="363" t="s">
        <v>3</v>
      </c>
      <c r="B8" s="364" t="s">
        <v>330</v>
      </c>
      <c r="C8" s="365" t="s">
        <v>794</v>
      </c>
      <c r="D8" s="364" t="s">
        <v>0</v>
      </c>
      <c r="E8" s="364" t="s">
        <v>1</v>
      </c>
      <c r="F8" s="364" t="s">
        <v>2</v>
      </c>
      <c r="G8" s="366" t="s">
        <v>795</v>
      </c>
      <c r="H8" s="160"/>
      <c r="I8" s="53"/>
      <c r="J8" s="54"/>
      <c r="K8" s="55" t="s">
        <v>682</v>
      </c>
      <c r="L8" s="55" t="s">
        <v>244</v>
      </c>
      <c r="M8" s="55" t="s">
        <v>112</v>
      </c>
      <c r="N8" s="55" t="s">
        <v>245</v>
      </c>
      <c r="O8" s="56" t="s">
        <v>246</v>
      </c>
      <c r="P8" s="160"/>
      <c r="Q8" s="182"/>
      <c r="R8" s="53"/>
      <c r="S8" s="73"/>
      <c r="T8" s="74" t="s">
        <v>682</v>
      </c>
      <c r="U8" s="74" t="s">
        <v>244</v>
      </c>
      <c r="V8" s="74" t="s">
        <v>112</v>
      </c>
      <c r="W8" s="74" t="s">
        <v>245</v>
      </c>
      <c r="X8" s="75" t="s">
        <v>246</v>
      </c>
    </row>
    <row r="9" spans="1:24" ht="150.75" customHeight="1" x14ac:dyDescent="0.35">
      <c r="A9" s="139" t="str">
        <f>'CONTEXTO E IDENTIFICACIÓN'!D55</f>
        <v>Direccionamiento Estratégico y Planeación</v>
      </c>
      <c r="B9" s="140" t="str">
        <f>'CONTEXTO E IDENTIFICACIÓN'!F55</f>
        <v>Gestión Estratégica</v>
      </c>
      <c r="C9" s="141" t="str">
        <f>'CONTEXTO E IDENTIFICACIÓN'!A55</f>
        <v>R1</v>
      </c>
      <c r="D9" s="383" t="str">
        <f>'CONTEXTO E IDENTIFICACIÓN'!N55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E9" s="172" t="str">
        <f>'PROB E IMPACTO INHERENTE'!I9</f>
        <v>Baja</v>
      </c>
      <c r="F9" s="172" t="str">
        <f>'PROB E IMPACTO INHERENTE'!Q9</f>
        <v>Catastrófico</v>
      </c>
      <c r="G9" s="177" t="str">
        <f>+IF(E9=$S$9,IF(F9=$T$8,$T$9,IF(F9=$U$8,$U$9,IF(F9=$V$8,$V$9,IF(F9=$W$8,$W$9,IF(F9=$X$8,$X$9))))),IF(E9=$S$10,IF(F9=$T$8,$T$10,IF(F9=$U$8,$U$10,IF(F9=$V$8,$V$10,IF(F9=$W$8,$W$10,IF(F9=$X$8,$X$10))))),IF(E9=$S$11,IF(F9=$T$8,$T$11,IF(F9=$U$8,$U$11,IF(F9=$V$8,$V$11,IF(F9=$W$8,$W$11,IF(F9=$X$8,$X$11))))),IF(E9=$S$12,IF(F9=$T$8,$T$12,IF(F9=$U$8,$U$12,IF(F9=$V$8,$V$12,IF(F9=$W$8,$W$12,IF(F9=$X$8,$X$12))))),IF(E9=$S$13,IF(F9=$T$8,$T$13,IF(F9=$U$8,$U$13,IF(F9=$V$8,$V$13,IF(F9=$W$8,$W$13,IF(F9=$X$8,$X$13))))),"")))))</f>
        <v>Extremo</v>
      </c>
      <c r="H9" s="162"/>
      <c r="I9" s="588" t="s">
        <v>611</v>
      </c>
      <c r="J9" s="55" t="s">
        <v>628</v>
      </c>
      <c r="K9" s="57" t="str">
        <f>+IF(AND(E9=$S$9,F9=$T$8),C9,"")&amp;" "&amp;IF(AND(E10=$S$9,F10=$T$8),C10,"")&amp;" "&amp;IF(AND(E11=$S$9,F11=$T$8),C11,"")&amp;" "&amp;IF(AND(E12=$S$9,F12=$T$8),C12,"")&amp;" "&amp;IF(AND(E13=$S$9,F13=$T$8),C13,"")&amp;" "&amp;IF(AND(E14=$S$9,F14=$T$8),C14,"")&amp;" "&amp;IF(AND(E15=$S$9,F15=$T$8),C15,"")&amp;" "&amp;IF(AND(E16=$S$9,F16=$T$8),C16,"")&amp;" "&amp;IF(AND(E17=$S$9,F17=$T$8),C17,"")&amp;" "&amp;IF(AND(E18=$S$9,F18=$T$8),C18,"")&amp;" "&amp;IF(AND(E19=$S$9,F19=$T$8),C19,"")&amp;" "&amp;IF(AND(E20=$S$9,F20=$T$8),C20,"")&amp;" "&amp;IF(AND(E21=$S$9,F21=$T$8),C21,"")&amp;" "&amp;IF(AND(E22=$S$9,F22=$T$8),C22,"")&amp;" "&amp;IF(AND(E23=$S$9,F23=$T$8),C23,"")&amp;" "&amp;IF(AND(E24=$S$9,F24=$T$8),C24,"")&amp;" "&amp;IF(AND(E25=$S$9,F25=$T$8),C25,"")&amp;" "&amp;IF(AND(E26=$S$9,F26=$T$8),C26,"")&amp;" "&amp;IF(AND(E27=$S$9,F27=$T$8),C27,"")&amp;" "&amp;IF(AND(E28=$S$9,F28=$T$8),C28,"")&amp;" "&amp;IF(AND(E29=$S$9,F29=$T$8),C29,"")&amp;" "&amp;IF(AND(E30=$S$9,F30=$T$8),C30,"")&amp;" "&amp;IF(AND(E31=$S$9,F31=$T$8),C31,"")&amp;" "&amp;IF(AND(E32=$S$9,F32=$T$8),C32,"")&amp;" "&amp;IF(AND(E33=$S$9,F33=$T$8),C33,"")&amp;" "&amp;IF(AND(E34=$S$9,F34=$T$8),C34,"")&amp;" "&amp;IF(AND(E35=$S$9,F35=$T$8),C35,"")&amp;" "&amp;IF(AND(E36=$S$9,F36=$T$8),C36,"")&amp;" "&amp;IF(AND(E37=$S$9,F37=$T$8),C37,"")&amp;" "&amp;IF(AND(E38=$S$9,F38=$T$8),C38,"")&amp;" "&amp;IF(AND(E39=$S$9,F39=$T$8),C39,"")&amp;" "&amp;IF(AND(E40=$S$9,F40=$T$8),C40,"")&amp;" "&amp;IF(AND(E41=$S$9,F41=$T$8),C41,"")&amp;" "&amp;IF(AND(E42=$S$9,F42=$T$8),C42,"")&amp;" "&amp;IF(AND(E43=$S$9,F43=$T$8),C43,"")&amp;" "&amp;IF(AND(E44=$S$9,F44=$T$8),C44,"")&amp;" "&amp;IF(AND(E45=$S$9,F45=$T$8),C45,"")&amp;" "&amp;IF(AND(E46=$S$9,F46=$T$8),C46,"")&amp;" "&amp;IF(AND(E47=$S$9,F47=$T$8),C47,"")&amp;" "&amp;IF(AND(E48=$S$9,F48=$T$8),C48,"")&amp;" "&amp;IF(AND(E49=$S$9,F49=$T$8),C49,"")&amp;" "&amp;IF(AND(E50=$S$9,F50=$T$8),C50,"")&amp;" "&amp;IF(AND(E51=$S$9,F51=$T$8),C51,"")&amp;" "&amp;IF(AND(E52=$S$9,F52=$T$8),C52,"")&amp;" "&amp;IF(AND(E53=$S$9,F53=$T$8),C53,"")&amp;" "&amp;IF(AND(E54=$S$9,F54=$T$8),C54,"")&amp;" "&amp;IF(AND(E55=$S$9,F55=$T$8),C55,"")&amp;" "&amp;IF(AND(E56=$S$9,F56=$T$8),C56,"")&amp;" "&amp;IF(AND(E57=$S$9,F57=$T$8),C57,"")&amp;" "&amp;IF(AND(E58=$S$9,F58=$T$8),C58,"")&amp;" "&amp;IF(AND(E59=$S$9,F59=$T$8),C59,"")&amp;" "&amp;IF(AND(E60=$S$9,F60=$T$8),C60,"")&amp;" "&amp;IF(AND(E61=$S$9,F61=$T$8),C61,"")&amp;" "&amp;IF(AND(E62=$S$9,F62=$T$8),C62,"")&amp;" "&amp;IF(AND(E63=$S$9,F63=$T$8),C63,"")&amp;" "&amp;IF(AND(E64=$S$9,F64=$T$8),C64,"")&amp;" "&amp;IF(AND(E65=$S$9,F65=$T$8),C65,"")&amp;" "&amp;IF(AND(E66=$S$9,F66=$T$8),C66,"")&amp;" "&amp;IF(AND(E67=$S$9,F67=$T$8),C67,"")&amp;" "&amp;IF(AND(E68=$S$9,F68=$T$8),C68,"")&amp;" "&amp;IF(AND(E69=$S$9,F69=$T$8),C69,"")&amp;" "&amp;IF(AND(E70=$S$9,F70=$T$8),C70,"")&amp;" "&amp;IF(AND(E71=$S$9,F71=$T$8),C71,"")&amp;" "&amp;IF(AND(E72=$S$9,F72=$T$8),C72,"")&amp;" "&amp;IF(AND(E73=$S$9,F73=$T$8),C73,"")&amp;" "&amp;IF(AND(E74=$S$9,F74=$T$8),C74,"")&amp;" "&amp;IF(AND(E75=$S$9,F75=$T$8),C75,"")&amp;" "&amp;IF(AND(E76=$S$9,F76=$T$8),C76,"")&amp;" "&amp;IF(AND(E77=$S$9,F77=$T$8),C77,"")&amp;" "&amp;IF(AND(E78=$S$9,F78=$T$8),C78,"")&amp;" "&amp;IF(AND(E79=$S$9,F79=$T$8),C79,"")&amp;" "&amp;IF(AND(E80=$S$9,F80=$T$8),C80,"")&amp;" "&amp;IF(AND(E81=$S$9,F81=$T$8),C81,"")&amp;" "&amp;IF(AND(E82=$S$9,F82=$T$8),C82,"")&amp;" "&amp;IF(AND(E83=$S$9,F83=$T$8),C83,"")&amp;" "&amp;IF(AND(E84=$S$9,F84=$T$8),C84,"")&amp;" "&amp;IF(AND(E85=$S$9,F85=$T$8),C85,"")&amp;" "&amp;IF(AND(E86=$S$9,F86=$T$8),C86,"")&amp;" "&amp;IF(AND(E87=$S$9,F87=$T$8),C87,"")&amp;" "&amp;IF(AND(E88=$S$9,F88=$T$8),C88,"")&amp;" "&amp;IF(AND(E89=$S$9,F89=$T$8),C89,"")&amp;" "&amp;IF(AND(E90=$S$9,F90=$T$8),C90,"")</f>
        <v xml:space="preserve">                                                                                 </v>
      </c>
      <c r="L9" s="57" t="str">
        <f>+IF(AND(E9=$S$9,F9=$U$8),C9,"")&amp;" "&amp;IF(AND(E10=$S$9,F10=$U$8),C10,"")&amp;" "&amp;IF(AND(E11=$S$9,F11=$U$8),C11,"")&amp;" "&amp;IF(AND(E12=$S$9,F12=$U$8),C12,"")&amp;" "&amp;IF(AND(E13=$S$9,F13=$U$8),C13,"")&amp;" "&amp;IF(AND(E14=$S$9,F14=$U$8),C14,"")&amp;" "&amp;IF(AND(E15=$S$9,F15=$U$8),C15,"")&amp;" "&amp;IF(AND(E16=$S$9,F16=$U$8),C16,"")&amp;" "&amp;IF(AND(E17=$S$9,F17=$U$8),C17,"")&amp;" "&amp;IF(AND(E18=$S$9,F18=$U$8),C18,"")&amp;" "&amp;IF(AND(E19=$S$9,F19=$U$8),C19,"")&amp;" "&amp;IF(AND(E20=$S$9,F20=$U$8),C20,"")&amp;" "&amp;IF(AND(E21=$S$9,F21=$U$8),C21,"")&amp;" "&amp;IF(AND(E22=$S$9,F22=$U$8),C22,"")&amp;" "&amp;IF(AND(E23=$S$9,F23=$U$8),C23,"")&amp;" "&amp;IF(AND(E24=$S$9,F24=$U$8),C24,"")&amp;" "&amp;IF(AND(E25=$S$9,F25=$U$8),C25,"")&amp;" "&amp;IF(AND(E26=$S$9,F26=$U$8),C26,"")&amp;" "&amp;IF(AND(E27=$S$9,F27=$U$8),C27,"")&amp;" "&amp;IF(AND(E28=$S$9,F28=$U$8),C28,"")&amp;" "&amp;IF(AND(E29=$S$9,F29=$U$8),C29,"")&amp;" "&amp;IF(AND(E30=$S$9,F30=$U$8),C30,"")&amp;" "&amp;IF(AND(E31=$S$9,F31=$U$8),C31,"")&amp;" "&amp;IF(AND(E32=$S$9,F32=$U$8),C32,"")&amp;" "&amp;IF(AND(E33=$S$9,F33=$U$8),C33,"")&amp;" "&amp;IF(AND(E34=$S$9,F34=$U$8),C34,"")&amp;" "&amp;IF(AND(E35=$S$9,F35=$U$8),C35,"")&amp;" "&amp;IF(AND(E36=$S$9,F36=$U$8),C36,"")&amp;" "&amp;IF(AND(E37=$S$9,F37=$U$8),C37,"")&amp;" "&amp;IF(AND(E38=$S$9,F38=$U$8),C38,"")&amp;" "&amp;IF(AND(E39=$S$9,F39=$U$8),C39,"")&amp;" "&amp;IF(AND(E40=$S$9,F40=$U$8),C40,"")&amp;" "&amp;IF(AND(E41=$S$9,F41=$U$8),C41,"")&amp;" "&amp;IF(AND(E42=$S$9,F42=$U$8),C42,"")&amp;" "&amp;IF(AND(E43=$S$9,F43=$U$8),C43,"")&amp;" "&amp;IF(AND(E44=$S$9,F44=$U$8),C44,"")&amp;" "&amp;IF(AND(E45=$S$9,F45=$U$8),C45,"")&amp;" "&amp;IF(AND(E46=$S$9,F46=$U$8),C46,"")&amp;" "&amp;IF(AND(E47=$S$9,F47=$U$8),C47,"")&amp;" "&amp;IF(AND(E48=$S$9,F48=$U$8),C48,"")&amp;" "&amp;IF(AND(E49=$S$9,F49=$U$8),C49,"")&amp;" "&amp;IF(AND(E50=$S$9,F50=$U$8),C50,"")&amp;" "&amp;IF(AND(E51=$S$9,F51=$U$8),C51,"")&amp;" "&amp;IF(AND(E52=$S$9,F52=$U$8),C52,"")&amp;" "&amp;IF(AND(E53=$S$9,F53=$U$8),C53,"")&amp;" "&amp;IF(AND(E54=$S$9,F54=$U$8),C54,"")&amp;" "&amp;IF(AND(E55=$S$9,F55=$U$8),C55,"")&amp;" "&amp;IF(AND(E56=$S$9,F56=$U$8),C56,"")&amp;" "&amp;IF(AND(E57=$S$9,F57=$U$8),C57,"")&amp;" "&amp;IF(AND(E58=$S$9,F58=$U$8),C58,"")&amp;" "&amp;IF(AND(E59=$S$9,F59=$U$8),C59,"")&amp;" "&amp;IF(AND(E60=$S$9,F60=$U$8),C60,"")&amp;" "&amp;IF(AND(E61=$S$9,F61=$U$8),C61,"")&amp;" "&amp;IF(AND(E62=$S$9,F62=$U$8),C62,"")&amp;" "&amp;IF(AND(E63=$S$9,F63=$U$8),C63,"")&amp;" "&amp;IF(AND(E64=$S$9,F64=$U$8),C64,"")&amp;" "&amp;IF(AND(E65=$S$9,F65=$U$8),C65,"")&amp;" "&amp;IF(AND(E66=$S$9,F66=$U$8),C66,"")&amp;" "&amp;IF(AND(E67=$S$9,F67=$U$8),C67,"")&amp;" "&amp;IF(AND(E68=$S$9,F68=$U$8),C68,"")&amp;" "&amp;IF(AND(E69=$S$9,F69=$U$8),C69,"")&amp;" "&amp;IF(AND(E70=$S$9,F70=$U$8),C70,"")&amp;" "&amp;IF(AND(E71=$S$9,F71=$U$8),C71,"")&amp;" "&amp;IF(AND(E72=$S$9,F72=$U$8),C72,"")&amp;" "&amp;IF(AND(E73=$S$9,F73=$U$8),C73,"")&amp;" "&amp;IF(AND(E74=$S$9,F74=$U$8),C74,"")&amp;" "&amp;IF(AND(E75=$S$9,F75=$U$8),C75,"")&amp;" "&amp;IF(AND(E76=$S$9,F76=$U$8),C76,"")&amp;" "&amp;IF(AND(E77=$S$9,F77=$U$8),C77,"")&amp;" "&amp;IF(AND(E78=$S$9,F78=$U$8),C78,"")&amp;" "&amp;IF(AND(E79=$S$9,F79=$U$8),C79,"")&amp;" "&amp;IF(AND(E80=$S$9,F80=$U$8),C80,"")&amp;" "&amp;IF(AND(E81=$S$9,F81=$U$8),C81,"")&amp;" "&amp;IF(AND(E82=$S$9,F82=$U$8),C82,"")&amp;" "&amp;IF(AND(E83=$S$9,F83=$U$8),C83,"")&amp;" "&amp;IF(AND(E84=$S$9,F84=$U$8),C84,"")&amp;" "&amp;IF(AND(E85=$S$9,F85=$U$8),C85,"")&amp;" "&amp;IF(AND(E86=$S$9,F86=$U$8),C86,"")&amp;" "&amp;IF(AND(E87=$S$9,F87=$U$8),C87,"")&amp;" "&amp;IF(AND(E88=$S$9,F88=$U$8),C88,"")&amp;" "&amp;IF(AND(E89=$S$9,F89=$U$8),C89,"")&amp;" "&amp;IF(AND(E90=$S$9,F90=$U$8),C90,"")</f>
        <v xml:space="preserve">                       R25                                                          </v>
      </c>
      <c r="M9" s="57" t="str">
        <f>+IF(AND(E9=$S$9,F9=$V$8),C9,"")&amp;" "&amp;IF(AND(E10=$S$9,F10=$V$8),C10,"")&amp;" "&amp;IF(AND(E11=$S$9,F11=$V$8),C11,"")&amp;" "&amp;IF(AND(E12=$S$9,F12=$V$8),C12,"")&amp;" "&amp;IF(AND(E13=$S$9,F13=$V$8),C13,"")&amp;" "&amp;IF(AND(E14=$S$9,F14=$V$8),C14,"")&amp;" "&amp;IF(AND(E15=$S$9,F15=$V$8),C15,"")&amp;" "&amp;IF(AND(E16=$S$9,F16=$V$8),C16,"")&amp;" "&amp;IF(AND(E17=$S$9,F17=$V$8),C17,"")&amp;" "&amp;IF(AND(E18=$S$9,F18=$V$8),C18,"")&amp;" "&amp;IF(AND(E19=$S$9,F19=$V$8),C19,"")&amp;" "&amp;IF(AND(E20=$S$9,F20=$V$8),C20,"")&amp;" "&amp;IF(AND(E21=$S$9,F21=$V$8),C21,"")&amp;" "&amp;IF(AND(E22=$S$9,F22=$V$8),C22,"")&amp;" "&amp;IF(AND(E23=$S$9,F23=$V$8),C23,"")&amp;" "&amp;IF(AND(E24=$S$9,F24=$V$8),C24,"")&amp;" "&amp;IF(AND(E25=$S$9,F25=$V$8),C25,"")&amp;" "&amp;IF(AND(E26=$S$9,F26=$V$8),C26,"")&amp;" "&amp;IF(AND(E27=$S$9,F27=$V$8),C27,"")&amp;" "&amp;IF(AND(E28=$S$9,F28=$V$8),C28,"")&amp;" "&amp;IF(AND(E29=$S$9,F29=$V$8),C29,"")&amp;" "&amp;IF(AND(E30=$S$9,F30=$V$8),C30,"")&amp;" "&amp;IF(AND(E31=$S$9,F31=$V$8),C31,"")&amp;" "&amp;IF(AND(E32=$S$9,F32=$V$8),C32,"")&amp;" "&amp;IF(AND(E33=$S$9,F33=$V$8),C33,"")&amp;" "&amp;IF(AND(E34=$S$9,F34=$V$8),C34,"")&amp;" "&amp;IF(AND(E35=$S$9,F35=$V$8),C35,"")&amp;" "&amp;IF(AND(E36=$S$9,F36=$V$8),C36,"")&amp;" "&amp;IF(AND(E37=$S$9,F37=$V$8),C37,"")&amp;" "&amp;IF(AND(E38=$S$9,F38=$V$8),C38,"")&amp;" "&amp;IF(AND(E39=$S$9,F39=$V$8),C39,"")&amp;" "&amp;IF(AND(E40=$S$9,F40=$V$8),C40,"")&amp;" "&amp;IF(AND(E41=$S$9,F41=$V$8),C41,"")&amp;" "&amp;IF(AND(E42=$S$9,F42=$V$8),C42,"")&amp;" "&amp;IF(AND(E43=$S$9,F43=$V$8),C43,"")&amp;" "&amp;IF(AND(E44=$S$9,F44=$V$8),C44,"")&amp;" "&amp;IF(AND(E45=$S$9,F45=$V$8),C45,"")&amp;" "&amp;IF(AND(E46=$S$9,F46=$V$8),C46,"")&amp;" "&amp;IF(AND(E47=$S$9,F47=$V$8),C47,"")&amp;" "&amp;IF(AND(E48=$S$9,F48=$V$8),C48,"")&amp;" "&amp;IF(AND(E49=$S$9,F49=$V$8),C49,"")&amp;" "&amp;IF(AND(E50=$S$9,F50=$V$8),C50,"")&amp;" "&amp;IF(AND(E51=$S$9,F51=$V$8),C51,"")&amp;" "&amp;IF(AND(E52=$S$9,F52=$V$8),C52,"")&amp;" "&amp;IF(AND(E53=$S$9,F53=$V$8),C53,"")&amp;" "&amp;IF(AND(E54=$S$9,F54=$V$8),C54,"")&amp;" "&amp;IF(AND(E55=$S$9,F55=$V$8),C55,"")&amp;" "&amp;IF(AND(E56=$S$9,F56=$V$8),C56,"")&amp;" "&amp;IF(AND(E57=$S$9,F57=$V$8),C57,"")&amp;" "&amp;IF(AND(E58=$S$9,F58=$V$8),C58,"")&amp;" "&amp;IF(AND(E59=$S$9,F59=$V$8),C59,"")&amp;" "&amp;IF(AND(E60=$S$9,F60=$V$8),C60,"")&amp;" "&amp;IF(AND(E61=$S$9,F61=$V$8),C61,"")&amp;" "&amp;IF(AND(E62=$S$9,F62=$V$8),C62,"")&amp;" "&amp;IF(AND(E63=$S$9,F63=$V$8),C63,"")&amp;" "&amp;IF(AND(E64=$S$9,F64=$V$8),C64,"")&amp;" "&amp;IF(AND(E65=$S$9,F65=$V$8),C65,"")&amp;" "&amp;IF(AND(E66=$S$9,F66=$V$8),C66,"")&amp;" "&amp;IF(AND(E67=$S$9,F67=$V$8),C67,"")&amp;" "&amp;IF(AND(E68=$S$9,F68=$V$8),C68,"")&amp;" "&amp;IF(AND(E69=$S$9,F69=$V$8),C69,"")&amp;" "&amp;IF(AND(E70=$S$9,F70=$V$8),C70,"")&amp;" "&amp;IF(AND(E71=$S$9,F71=$V$8),C71,"")&amp;" "&amp;IF(AND(E72=$S$9,F72=$V$8),C72,"")&amp;" "&amp;IF(AND(E73=$S$9,F73=$V$8),C73,"")&amp;" "&amp;IF(AND(E74=$S$9,F74=$V$8),C74,"")&amp;" "&amp;IF(AND(E75=$S$9,F75=$V$8),C75,"")&amp;" "&amp;IF(AND(E76=$S$9,F76=$V$8),C76,"")&amp;" "&amp;IF(AND(E77=$S$9,F77=$V$8),C77,"")&amp;" "&amp;IF(AND(E78=$S$9,F78=$V$8),C78,"")&amp;" "&amp;IF(AND(E79=$S$9,F79=$V$8),C79,"")&amp;" "&amp;IF(AND(E80=$S$9,F80=$V$8),C80,"")&amp;" "&amp;IF(AND(E81=$S$9,F81=$V$8),C81,"")&amp;" "&amp;IF(AND(E82=$S$9,F82=$V$8),C82,"")&amp;" "&amp;IF(AND(E83=$S$9,F83=$V$8),C83,"")&amp;" "&amp;IF(AND(E84=$S$9,F84=$V$8),C84,"")&amp;" "&amp;IF(AND(E85=$S$9,F85=$V$8),C85,"")&amp;" "&amp;IF(AND(E86=$S$9,F86=$V$8),C86,"")&amp;" "&amp;IF(AND(E87=$S$9,F87=$V$8),C87,"")&amp;" "&amp;IF(AND(E88=$S$9,F88=$V$8),C88,"")&amp;" "&amp;IF(AND(E89=$S$9,F89=$V$8),C89,"")&amp;" "&amp;IF(AND(E90=$S$9,F90=$V$8),C90,"")</f>
        <v xml:space="preserve">                     R23 R24  R26 R27                       R50                                 </v>
      </c>
      <c r="N9" s="57" t="str">
        <f>+IF(AND(E9=$S$9,F9=$W$8),C9,"")&amp;" "&amp;IF(AND(E10=$S$9,F10=$W$8),C10,"")&amp;" "&amp;IF(AND(E11=$S$9,F11=$W$8),C11,"")&amp;" "&amp;IF(AND(E12=$S$9,F12=$W$8),C12,"")&amp;" "&amp;IF(AND(E13=$S$9,F13=$W$8),C13,"")&amp;" "&amp;IF(AND(E14=$S$9,F14=$W$8),C14,"")&amp;" "&amp;IF(AND(E15=$S$9,F15=$W$8),C15,"")&amp;" "&amp;IF(AND(E16=$S$9,F16=$W$8),C16,"")&amp;" "&amp;IF(AND(E17=$S$9,F17=$W$8),C17,"")&amp;" "&amp;IF(AND(E18=$S$9,F18=$W$8),C18,"")&amp;" "&amp;IF(AND(E19=$S$9,F19=$W$8),C19,"")&amp;" "&amp;IF(AND(E20=$S$9,F20=$W$8),C20,"")&amp;" "&amp;IF(AND(E21=$S$9,F21=$W$8),C21,"")&amp;" "&amp;IF(AND(E22=$S$9,F22=$W$8),C22,"")&amp;" "&amp;IF(AND(E23=$S$9,F23=$W$8),C23,"")&amp;" "&amp;IF(AND(E24=$S$9,F24=$W$8),C24,"")&amp;" "&amp;IF(AND(E25=$S$9,F25=$W$8),C25,"")&amp;" "&amp;IF(AND(E26=$S$9,F26=$W$8),C26,"")&amp;" "&amp;IF(AND(E27=$S$9,F27=$W$8),C27,"")&amp;" "&amp;IF(AND(E28=$S$9,F28=$W$8),C28,"")&amp;" "&amp;IF(AND(E29=$S$9,F29=$W$8),C29,"")&amp;" "&amp;IF(AND(E30=$S$9,F30=$W$8),C30,"")&amp;" "&amp;IF(AND(E31=$S$9,F31=$W$8),C31,"")&amp;" "&amp;IF(AND(E32=$S$9,F32=$W$8),C32,"")&amp;" "&amp;IF(AND(E33=$S$9,F33=$W$8),C33,"")&amp;" "&amp;IF(AND(E34=$S$9,F34=$W$8),C34,"")&amp;" "&amp;IF(AND(E35=$S$9,F35=$W$8),C35,"")&amp;" "&amp;IF(AND(E36=$S$9,F36=$W$8),C36,"")&amp;" "&amp;IF(AND(E37=$S$9,F37=$W$8),C37,"")&amp;" "&amp;IF(AND(E38=$S$9,F38=$W$8),C38,"")&amp;" "&amp;IF(AND(E39=$S$9,F39=$W$8),C39,"")&amp;" "&amp;IF(AND(E40=$S$9,F40=$W$8),C40,"")&amp;" "&amp;IF(AND(E41=$S$9,F41=$W$8),C41,"")&amp;" "&amp;IF(AND(E42=$S$9,F42=$W$8),C42,"")&amp;" "&amp;IF(AND(E43=$S$9,F43=$W$8),C43,"")&amp;" "&amp;IF(AND(E44=$S$9,F44=$W$8),C44,"")&amp;" "&amp;IF(AND(E45=$S$9,F45=$W$8),C45,"")&amp;" "&amp;IF(AND(E46=$S$9,F46=$W$8),C46,"")&amp;" "&amp;IF(AND(E47=$S$9,F47=$W$8),C47,"")&amp;" "&amp;IF(AND(E48=$S$9,F48=$W$8),C48,"")&amp;" "&amp;IF(AND(E49=$S$9,F49=$W$8),C49,"")&amp;" "&amp;IF(AND(E50=$S$9,F50=$W$8),C50,"")&amp;" "&amp;IF(AND(E51=$S$9,F51=$W$8),C51,"")&amp;" "&amp;IF(AND(E52=$S$9,F52=$W$8),C52,"")&amp;" "&amp;IF(AND(E53=$S$9,F53=$W$8),C53,"")&amp;" "&amp;IF(AND(E54=$S$9,F54=$W$8),C54,"")&amp;" "&amp;IF(AND(E55=$S$9,F55=$W$8),C55,"")&amp;" "&amp;IF(AND(E56=$S$9,F56=$W$8),C56,"")&amp;" "&amp;IF(AND(E57=$S$9,F57=$W$8),C57,"")&amp;" "&amp;IF(AND(E58=$S$9,F58=$W$8),C58,"")&amp;" "&amp;IF(AND(E59=$S$9,F59=$W$8),C59,"")&amp;" "&amp;IF(AND(E60=$S$9,F60=$W$8),C60,"")&amp;" "&amp;IF(AND(E61=$S$9,F61=$W$8),C61,"")&amp;" "&amp;IF(AND(E62=$S$9,F62=$W$8),C62,"")&amp;" "&amp;IF(AND(E63=$S$9,F63=$W$8),C63,"")&amp;" "&amp;IF(AND(E64=$S$9,F64=$W$8),C64,"")&amp;" "&amp;IF(AND(E65=$S$9,F65=$W$8),C65,"")&amp;" "&amp;IF(AND(E66=$S$9,F66=$W$8),C66,"")&amp;" "&amp;IF(AND(E67=$S$9,F67=$W$8),C67,"")&amp;" "&amp;IF(AND(E68=$S$9,F68=$W$8),C68,"")&amp;" "&amp;IF(AND(E69=$S$9,F69=$W$8),C69,"")&amp;" "&amp;IF(AND(E70=$S$9,F70=$W$8),C70,"")&amp;" "&amp;IF(AND(E71=$S$9,F71=$W$8),C71,"")&amp;" "&amp;IF(AND(E72=$S$9,F72=$W$8),C72,"")&amp;" "&amp;IF(AND(E73=$S$9,F73=$W$8),C73,"")&amp;" "&amp;IF(AND(E74=$S$9,F74=$W$8),C74,"")&amp;" "&amp;IF(AND(E75=$S$9,F75=$W$8),C75,"")&amp;" "&amp;IF(AND(E76=$S$9,F76=$W$8),C76,"")&amp;" "&amp;IF(AND(E77=$S$9,F77=$W$8),C77,"")&amp;" "&amp;IF(AND(E78=$S$9,F78=$W$8),C78,"")&amp;" "&amp;IF(AND(E79=$S$9,F79=$W$8),C79,"")&amp;" "&amp;IF(AND(E80=$S$9,F80=$W$8),C80,"")&amp;" "&amp;IF(AND(E81=$S$9,F81=$W$8),C81,"")&amp;" "&amp;IF(AND(E82=$S$9,F82=$W$8),C82,"")&amp;" "&amp;IF(AND(E83=$S$9,F83=$W$8),C83,"")&amp;" "&amp;IF(AND(E84=$S$9,F84=$W$8),C84,"")&amp;" "&amp;IF(AND(E85=$S$9,F85=$W$8),C85,"")&amp;" "&amp;IF(AND(E86=$S$9,F86=$W$8),C86,"")&amp;" "&amp;IF(AND(E87=$S$9,F87=$W$8),C87,"")&amp;" "&amp;IF(AND(E88=$S$9,F88=$W$8),C88,"")&amp;" "&amp;IF(AND(E89=$S$9,F89=$W$8),C89,"")&amp;" "&amp;IF(AND(E90=$S$9,F90=$W$8),C90,"")</f>
        <v xml:space="preserve">       R8                     R30                                                     </v>
      </c>
      <c r="O9" s="58" t="str">
        <f>+IF(AND(E9=$S$9,F9=$X$8),C9,"")&amp;" "&amp;IF(AND(E10=$S$9,F10=$X$8),C10,"")&amp;" "&amp;IF(AND(E11=$S$9,F11=$X$8),C11,"")&amp;" "&amp;IF(AND(E12=$S$9,F12=$X$8),C12,"")&amp;" "&amp;IF(AND(E13=$S$9,F13=$X$8),C13,"")&amp;" "&amp;IF(AND(E14=$S$9,F14=$X$8),C14,"")&amp;" "&amp;IF(AND(E15=$S$9,F15=$X$8),C15,"")&amp;" "&amp;IF(AND(E16=$S$9,F16=$X$8),C16,"")&amp;" "&amp;IF(AND(E17=$S$9,F17=$X$8),C17,"")&amp;" "&amp;IF(AND(E18=$S$9,F18=$X$8),C18,"")&amp;" "&amp;IF(AND(E19=$S$9,F19=$X$8),C19,"")&amp;" "&amp;IF(AND(E20=$S$9,F20=$X$8),C20,"")&amp;" "&amp;IF(AND(E21=$S$9,F21=$X$8),C21,"")&amp;" "&amp;IF(AND(E22=$S$9,F22=$X$8),C22,"")&amp;" "&amp;IF(AND(E23=$S$9,F23=$X$8),C23,"")&amp;" "&amp;IF(AND(E24=$S$9,F24=$X$8),C24,"")&amp;" "&amp;IF(AND(E25=$S$9,F25=$X$8),C25,"")&amp;" "&amp;IF(AND(E26=$S$9,F26=$X$8),C26,"")&amp;" "&amp;IF(AND(E27=$S$9,F27=$X$8),C27,"")&amp;" "&amp;IF(AND(E28=$S$9,F28=$X$8),C28,"")&amp;" "&amp;IF(AND(E29=$S$9,F29=$X$8),C29,"")&amp;" "&amp;IF(AND(E30=$S$9,F30=$X$8),C30,"")&amp;" "&amp;IF(AND(E31=$S$9,F31=$X$8),C31,"")&amp;" "&amp;IF(AND(E32=$S$9,F32=$X$8),C32,"")&amp;" "&amp;IF(AND(E33=$S$9,F33=$X$8),C33,"")&amp;" "&amp;IF(AND(E34=$S$9,F34=$X$8),C34,"")&amp;" "&amp;IF(AND(E35=$S$9,F35=$X$8),C35,"")&amp;" "&amp;IF(AND(E36=$S$9,F36=$X$8),C36,"")&amp;" "&amp;IF(AND(E37=$S$9,F37=$X$8),C37,"")&amp;" "&amp;IF(AND(E38=$S$9,F38=$X$8),C38,"")&amp;" "&amp;IF(AND(E39=$S$9,F39=$X$8),C39,"")&amp;" "&amp;IF(AND(E40=$S$9,F40=$X$8),C40,"")&amp;" "&amp;IF(AND(E41=$S$9,F41=$X$8),C41,"")&amp;" "&amp;IF(AND(E42=$S$9,F42=$X$8),C42,"")&amp;" "&amp;IF(AND(E43=$S$9,F43=$X$8),C43,"")&amp;" "&amp;IF(AND(E44=$S$9,F44=$X$8),C44,"")&amp;" "&amp;IF(AND(E45=$S$9,F45=$X$8),C45,"")&amp;" "&amp;IF(AND(E46=$S$9,F46=$X$8),C46,"")&amp;" "&amp;IF(AND(E47=$S$9,F47=$X$8),C47,"")&amp;" "&amp;IF(AND(E48=$S$9,F48=$X$8),C48,"")&amp;" "&amp;IF(AND(E49=$S$9,F49=$X$8),C49,"")&amp;" "&amp;IF(AND(E50=$S$9,F50=$X$8),C50,"")&amp;" "&amp;IF(AND(E51=$S$9,F51=$X$8),C51,"")&amp;" "&amp;IF(AND(E52=$S$9,F52=$X$8),C52,"")&amp;" "&amp;IF(AND(E53=$S$9,F53=$X$8),C53,"")&amp;" "&amp;IF(AND(E54=$S$9,F54=$X$8),C54,"")&amp;" "&amp;IF(AND(E55=$S$9,F55=$X$8),C55,"")&amp;" "&amp;IF(AND(E56=$S$9,F56=$X$8),C56,"")&amp;" "&amp;IF(AND(E57=$S$9,F57=$X$8),C57,"")&amp;" "&amp;IF(AND(E58=$S$9,F58=$X$8),C58,"")&amp;" "&amp;IF(AND(E59=$S$9,F59=$X$8),C59,"")&amp;" "&amp;IF(AND(E60=$S$9,F60=$X$8),C60,"")&amp;" "&amp;IF(AND(E61=$S$9,F61=$X$8),C61,"")&amp;" "&amp;IF(AND(E62=$S$9,F62=$X$8),C62,"")&amp;" "&amp;IF(AND(E63=$S$9,F63=$X$8),C63,"")&amp;" "&amp;IF(AND(E64=$S$9,F64=$X$8),C64,"")&amp;" "&amp;IF(AND(E65=$S$9,F65=$X$8),C65,"")&amp;" "&amp;IF(AND(E66=$S$9,F66=$X$8),C66,"")&amp;" "&amp;IF(AND(E67=$S$9,F67=$X$8),C67,"")&amp;" "&amp;IF(AND(E68=$S$9,F68=$X$8),C68,"")&amp;" "&amp;IF(AND(E69=$S$9,F69=$X$8),C69,"")&amp;" "&amp;IF(AND(E70=$S$9,F70=$X$8),C70,"")&amp;" "&amp;IF(AND(E71=$S$9,F71=$X$8),C71,"")&amp;" "&amp;IF(AND(E72=$S$9,F72=$X$8),C72,"")&amp;" "&amp;IF(AND(E73=$S$9,F73=$X$8),C73,"")&amp;" "&amp;IF(AND(E74=$S$9,F74=$X$8),C74,"")&amp;" "&amp;IF(AND(E75=$S$9,F75=$X$8),C75,"")&amp;" "&amp;IF(AND(E76=$S$9,F76=$X$8),C76,"")&amp;" "&amp;IF(AND(E77=$S$9,F77=$X$8),C77,"")&amp;" "&amp;IF(AND(E78=$S$9,F78=$X$8),C78,"")&amp;" "&amp;IF(AND(E79=$S$9,F79=$X$8),C79,"")&amp;" "&amp;IF(AND(E80=$S$9,F80=$X$8),C80,"")&amp;" "&amp;IF(AND(E81=$S$9,F81=$X$8),C81,"")&amp;" "&amp;IF(AND(E82=$S$9,F82=$X$8),C82,"")&amp;" "&amp;IF(AND(E83=$S$9,F83=$X$8),C83,"")&amp;" "&amp;IF(AND(E84=$S$9,F84=$X$8),C84,"")&amp;" "&amp;IF(AND(E85=$S$9,F85=$X$8),C85,"")&amp;" "&amp;IF(AND(E86=$S$9,F86=$X$8),C86,"")&amp;" "&amp;IF(AND(E87=$S$9,F87=$X$8),C87,"")&amp;" "&amp;IF(AND(E88=$S$9,F88=$X$8),C88,"")&amp;" "&amp;IF(AND(E89=$S$9,F89=$X$8),C89,"")&amp;" "&amp;IF(AND(E90=$S$9,F90=$X$8),C90,"")</f>
        <v xml:space="preserve">        R9                                                                         </v>
      </c>
      <c r="P9" s="162"/>
      <c r="Q9" s="590" t="s">
        <v>611</v>
      </c>
      <c r="R9" s="76">
        <v>1</v>
      </c>
      <c r="S9" s="74" t="s">
        <v>628</v>
      </c>
      <c r="T9" s="57" t="s">
        <v>620</v>
      </c>
      <c r="U9" s="57" t="s">
        <v>620</v>
      </c>
      <c r="V9" s="57" t="s">
        <v>620</v>
      </c>
      <c r="W9" s="57" t="s">
        <v>620</v>
      </c>
      <c r="X9" s="58" t="s">
        <v>616</v>
      </c>
    </row>
    <row r="10" spans="1:24" ht="218.25" customHeight="1" x14ac:dyDescent="0.35">
      <c r="A10" s="99" t="str">
        <f>'CONTEXTO E IDENTIFICACIÓN'!D56</f>
        <v>Direccionamiento Estratégico y Planeación</v>
      </c>
      <c r="B10" s="123" t="str">
        <f>'CONTEXTO E IDENTIFICACIÓN'!F56</f>
        <v>Gestión Estratégica</v>
      </c>
      <c r="C10" s="124" t="str">
        <f>'CONTEXTO E IDENTIFICACIÓN'!A56</f>
        <v>R2</v>
      </c>
      <c r="D10" s="161" t="str">
        <f>'CONTEXTO E IDENTIFICACIÓN'!N56</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E10" s="175" t="str">
        <f>'PROB E IMPACTO INHERENTE'!I10</f>
        <v>Muy Baja</v>
      </c>
      <c r="F10" s="175" t="str">
        <f>'PROB E IMPACTO INHERENTE'!Q10</f>
        <v>Moderado</v>
      </c>
      <c r="G10" s="178"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62"/>
      <c r="I10" s="588"/>
      <c r="J10" s="55" t="s">
        <v>624</v>
      </c>
      <c r="K10" s="59" t="str">
        <f>+IF(AND(E9=$S$10,F9=$T$8),C9,"")&amp;" "&amp;IF(AND(E10=$S$10,F10=$T$8),C10,"")&amp;" "&amp;IF(AND(E11=$S$10,F11=$T$8),C11,"")&amp;" "&amp;IF(AND(E12=$S$10,F12=$T$8),C12,"")&amp;" "&amp;IF(AND(E13=$S$10,F13=$T$8),C13,"")&amp;" "&amp;IF(AND(E14=$S$10,F14=$T$8),C14,"")&amp;" "&amp;IF(AND(E15=$S$10,F15=$T$8),C15,"")&amp;" "&amp;IF(AND(E16=$S$10,F16=$T$8),C16,"")&amp;" "&amp;IF(AND(E17=$S$10,F17=$T$8),C17,"")&amp;" "&amp;IF(AND(E18=$S$10,F18=$T$8),C18,"")&amp;" "&amp;IF(AND(E19=$S$10,F19=$T$8),C19,"")&amp;" "&amp;IF(AND(E20=$S$10,F20=$T$8),C20,"")&amp;" "&amp;IF(AND(E21=$S$10,F21=$T$8),C21,"")&amp;" "&amp;IF(AND(E22=$S$10,F22=$T$8),C22,"")&amp;" "&amp;IF(AND(E23=$S$10,F23=$T$8),C23,"")&amp;" "&amp;IF(AND(E24=$S$10,F24=$T$8),C24,"")&amp;" "&amp;IF(AND(E25=$S$10,F25=$T$8),C25,"")&amp;" "&amp;IF(AND(E26=$S$10,F26=$T$8),C26,"")&amp;" "&amp;IF(AND(E27=$S$10,F27=$T$8),C27,"")&amp;" "&amp;IF(AND(E28=$S$10,F28=$T$8),C28,"")&amp;" "&amp;IF(AND(E29=$S$10,F29=$T$8),C29,"")&amp;" "&amp;IF(AND(E30=$S$10,F30=$T$8),C30,"")&amp;" "&amp;IF(AND(E31=$S$10,F31=$T$8),C31,"")&amp;" "&amp;IF(AND(E32=$S$10,F32=$T$8),C32,"")&amp;" "&amp;IF(AND(E33=$S$10,F33=$T$8),C33,"")&amp;" "&amp;IF(AND(E34=$S$10,F34=$T$8),C34,"")&amp;" "&amp;IF(AND(E35=$S$10,F35=$T$8),C35,"")&amp;" "&amp;IF(AND(E36=$S$10,F36=$T$8),C36,"")&amp;" "&amp;IF(AND(E37=$S$10,F37=$T$8),C37,"")&amp;" "&amp;IF(AND(E38=$S$10,F38=$T$8),C38,"")&amp;" "&amp;IF(AND(E39=$S$10,F39=$T$8),C39,"")&amp;" "&amp;IF(AND(E40=$S$10,F40=$T$8),C40,"")&amp;" "&amp;IF(AND(E41=$S$10,F41=$T$8),C41,"")&amp;" "&amp;IF(AND(E42=$S$10,F42=$T$8),C42,"")&amp;" "&amp;IF(AND(E43=$S$10,F43=$T$8),C43,"")&amp;" "&amp;IF(AND(E44=$S$10,F44=$T$8),C44,"")&amp;" "&amp;IF(AND(E45=$S$10,F45=$T$8),C45,"")&amp;" "&amp;IF(AND(E46=$S$10,F46=$T$8),C46,"")&amp;" "&amp;IF(AND(E47=$S$10,F47=$T$8),C47,"")&amp;" "&amp;IF(AND(E48=$S$10,F48=$T$8),C48,"")&amp;" "&amp;IF(AND(E49=$S$10,F49=$T$8),C49,"")&amp;" "&amp;IF(AND(E50=$S$10,F50=$T$8),C50,"")&amp;" "&amp;IF(AND(E51=$S$10,F51=$T$8),C51,"")&amp;" "&amp;IF(AND(E52=$S$10,F52=$T$8),C52,"")&amp;" "&amp;IF(AND(E53=$S$10,F53=$T$8),C53,"")&amp;" "&amp;IF(AND(E54=$S$10,F54=$T$8),C54,"")&amp;" "&amp;IF(AND(E55=$S$10,F55=$T$8),C55,"")&amp;" "&amp;IF(AND(E56=$S$10,F56=$T$8),C56,"")&amp;" "&amp;IF(AND(E57=$S$10,F57=$T$8),C57,"")&amp;" "&amp;IF(AND(E58=$S$10,F58=$T$8),C58,"")&amp;" "&amp;IF(AND(E59=$S$10,F59=$T$8),C59,"")&amp;" "&amp;IF(AND(E60=$S$10,F60=$T$8),C60,"")&amp;" "&amp;IF(AND(E61=$S$10,F61=$T$8),C61,"")&amp;" "&amp;IF(AND(E62=$S$10,F62=$T$8),C62,"")&amp;" "&amp;IF(AND(E63=$S$10,F63=$T$8),C63,"")&amp;" "&amp;IF(AND(E64=$S$10,F64=$T$8),C64,"")&amp;" "&amp;IF(AND(E65=$S$10,F65=$T$8),C65,"")&amp;" "&amp;IF(AND(E66=$S$10,F66=$T$8),C66,"")&amp;" "&amp;IF(AND(E67=$S$10,F67=$T$8),C67,"")&amp;" "&amp;IF(AND(E68=$S$10,F68=$T$8),C68,"")&amp;" "&amp;IF(AND(E69=$S$10,F69=$T$8),C69,"")&amp;" "&amp;IF(AND(E70=$S$10,F70=$T$8),C70,"")&amp;" "&amp;IF(AND(E71=$S$10,F71=$T$8),C71,"")&amp;" "&amp;IF(AND(E72=$S$10,F72=$T$8),C72,"")&amp;" "&amp;IF(AND(E73=$S$10,F73=$T$8),C73,"")&amp;" "&amp;IF(AND(E74=$S$10,F74=$T$8),C74,"")&amp;" "&amp;IF(AND(E75=$S$10,F75=$T$8),C75,"")&amp;" "&amp;IF(AND(E76=$S$10,F76=$T$8),C76,"")&amp;" "&amp;IF(AND(E77=$S$10,F77=$T$8),C77,"")&amp;" "&amp;IF(AND(E78=$S$10,F78=$T$8),C78,"")&amp;" "&amp;IF(AND(E79=$S$10,F79=$T$8),C79,"")&amp;" "&amp;IF(AND(E80=$S$10,F80=$T$8),C80,"")&amp;" "&amp;IF(AND(E81=$S$10,F81=$T$8),C81,"")&amp;" "&amp;IF(AND(E82=$S$10,F82=$T$8),C82,"")&amp;" "&amp;IF(AND(E83=$S$10,F83=$T$8),C83,"")&amp;" "&amp;IF(AND(E84=$S$10,F84=$T$8),C84,"")&amp;" "&amp;IF(AND(E85=$S$10,F85=$T$8),C85,"")&amp;" "&amp;IF(AND(E86=$S$10,F86=$T$8),C86,"")&amp;" "&amp;IF(AND(E87=$S$10,F87=$T$8),C87,"")&amp;" "&amp;IF(AND(E88=$S$10,F88=$T$8),C88,"")&amp;" "&amp;IF(AND(E89=$S$10,F89=$T$8),C89,"")&amp;" "&amp;IF(AND(E90=$S$10,F90=$T$8),C90,"")</f>
        <v xml:space="preserve">                                   R37                                              </v>
      </c>
      <c r="L10" s="59" t="str">
        <f>+IF(AND(E9=$S$10,F9=$U$8),C9,"")&amp;" "&amp;IF(AND(E10=$S$10,F10=$U$8),C10,"")&amp;" "&amp;IF(AND(E11=$S$10,F11=$U$8),C11,"")&amp;" "&amp;IF(AND(E12=$S$10,F12=$U$8),C12,"")&amp;" "&amp;IF(AND(E13=$S$10,F13=$U$8),C13,"")&amp;" "&amp;IF(AND(E14=$S$10,F14=$U$8),C14,"")&amp;" "&amp;IF(AND(E15=$S$10,F15=$U$8),C15,"")&amp;" "&amp;IF(AND(E16=$S$10,F16=$U$8),C16,"")&amp;" "&amp;IF(AND(E17=$S$10,F17=$U$8),C17,"")&amp;" "&amp;IF(AND(E18=$S$10,F18=$U$8),C18,"")&amp;" "&amp;IF(AND(E19=$S$10,F19=$U$8),C19,"")&amp;" "&amp;IF(AND(E20=$S$10,F20=$U$8),C20,"")&amp;" "&amp;IF(AND(E21=$S$10,F21=$U$8),C21,"")&amp;" "&amp;IF(AND(E22=$S$10,F22=$U$8),C22,"")&amp;" "&amp;IF(AND(E23=$S$10,F23=$U$8),C23,"")&amp;" "&amp;IF(AND(E24=$S$10,F24=$U$8),C24,"")&amp;" "&amp;IF(AND(E25=$S$10,F25=$U$8),C25,"")&amp;" "&amp;IF(AND(E26=$S$10,F26=$U$8),C26,"")&amp;" "&amp;IF(AND(E27=$S$10,F27=$U$8),C27,"")&amp;" "&amp;IF(AND(E28=$S$10,F28=$U$8),C28,"")&amp;" "&amp;IF(AND(E29=$S$10,F29=$U$8),C29,"")&amp;" "&amp;IF(AND(E30=$S$10,F30=$U$8),C30,"")&amp;" "&amp;IF(AND(E31=$S$10,F31=$U$8),C31,"")&amp;" "&amp;IF(AND(E32=$S$10,F32=$U$8),C32,"")&amp;" "&amp;IF(AND(E33=$S$10,F33=$U$8),C33,"")&amp;" "&amp;IF(AND(E34=$S$10,F34=$U$8),C34,"")&amp;" "&amp;IF(AND(E35=$S$10,F35=$U$8),C35,"")&amp;" "&amp;IF(AND(E36=$S$10,F36=$U$8),C36,"")&amp;" "&amp;IF(AND(E37=$S$10,F37=$U$8),C37,"")&amp;" "&amp;IF(AND(E38=$S$10,F38=$U$8),C38,"")&amp;" "&amp;IF(AND(E39=$S$10,F39=$U$8),C39,"")&amp;" "&amp;IF(AND(E40=$S$10,F40=$U$8),C40,"")&amp;" "&amp;IF(AND(E41=$S$10,F41=$U$8),C41,"")&amp;" "&amp;IF(AND(E42=$S$10,F42=$U$8),C42,"")&amp;" "&amp;IF(AND(E43=$S$10,F43=$U$8),C43,"")&amp;" "&amp;IF(AND(E44=$S$10,F44=$U$8),C44,"")&amp;" "&amp;IF(AND(E45=$S$10,F45=$U$8),C45,"")&amp;" "&amp;IF(AND(E46=$S$10,F46=$U$8),C46,"")&amp;" "&amp;IF(AND(E47=$S$10,F47=$U$8),C47,"")&amp;" "&amp;IF(AND(E48=$S$10,F48=$U$8),C48,"")&amp;" "&amp;IF(AND(E49=$S$10,F49=$U$8),C49,"")&amp;" "&amp;IF(AND(E50=$S$10,F50=$U$8),C50,"")&amp;" "&amp;IF(AND(E51=$S$10,F51=$U$8),C51,"")&amp;" "&amp;IF(AND(E52=$S$10,F52=$U$8),C52,"")&amp;" "&amp;IF(AND(E53=$S$10,F53=$U$8),C53,"")&amp;" "&amp;IF(AND(E54=$S$10,F54=$U$8),C54,"")&amp;" "&amp;IF(AND(E55=$S$10,F55=$U$8),C55,"")&amp;" "&amp;IF(AND(E56=$S$10,F56=$U$8),C56,"")&amp;" "&amp;IF(AND(E57=$S$10,F57=$U$8),C57,"")&amp;" "&amp;IF(AND(E58=$S$10,F58=$U$8),C58,"")&amp;" "&amp;IF(AND(E59=$S$10,F59=$U$8),C59,"")&amp;" "&amp;IF(AND(E60=$S$10,F60=$U$8),C60,"")&amp;" "&amp;IF(AND(E61=$S$10,F61=$U$8),C61,"")&amp;" "&amp;IF(AND(E62=$S$10,F62=$U$8),C62,"")&amp;" "&amp;IF(AND(E63=$S$10,F63=$U$8),C63,"")&amp;" "&amp;IF(AND(E64=$S$10,F64=$U$8),C64,"")&amp;" "&amp;IF(AND(E65=$S$10,F65=$U$8),C65,"")&amp;" "&amp;IF(AND(E66=$S$10,F66=$U$8),C66,"")&amp;" "&amp;IF(AND(E67=$S$10,F67=$U$8),C67,"")&amp;" "&amp;IF(AND(E68=$S$10,F68=$U$8),C68,"")&amp;" "&amp;IF(AND(E69=$S$10,F69=$U$8),C69,"")&amp;" "&amp;IF(AND(E70=$S$10,F70=$U$8),C70,"")&amp;" "&amp;IF(AND(E71=$S$10,F71=$U$8),C71,"")&amp;" "&amp;IF(AND(E72=$S$10,F72=$U$8),C72,"")&amp;" "&amp;IF(AND(E73=$S$10,F73=$U$8),C73,"")&amp;" "&amp;IF(AND(E74=$S$10,F74=$U$8),C74,"")&amp;" "&amp;IF(AND(E75=$S$10,F75=$U$8),C75,"")&amp;" "&amp;IF(AND(E76=$S$10,F76=$U$8),C76,"")&amp;" "&amp;IF(AND(E77=$S$10,F77=$U$8),C77,"")&amp;" "&amp;IF(AND(E78=$S$10,F78=$U$8),C78,"")&amp;" "&amp;IF(AND(E79=$S$10,F79=$U$8),C79,"")&amp;" "&amp;IF(AND(E80=$S$10,F80=$U$8),C80,"")&amp;" "&amp;IF(AND(E81=$S$10,F81=$U$8),C81,"")&amp;" "&amp;IF(AND(E82=$S$10,F82=$U$8),C82,"")&amp;" "&amp;IF(AND(E83=$S$10,F83=$U$8),C83,"")&amp;" "&amp;IF(AND(E84=$S$10,F84=$U$8),C84,"")&amp;" "&amp;IF(AND(E85=$S$10,F85=$U$8),C85,"")&amp;" "&amp;IF(AND(E86=$S$10,F86=$U$8),C86,"")&amp;" "&amp;IF(AND(E87=$S$10,F87=$U$8),C87,"")&amp;" "&amp;IF(AND(E88=$S$10,F88=$U$8),C88,"")&amp;" "&amp;IF(AND(E89=$S$10,F89=$U$8),C89,"")&amp;" "&amp;IF(AND(E90=$S$10,F90=$U$8),C90,"")</f>
        <v xml:space="preserve">                                                                                 </v>
      </c>
      <c r="M10" s="57" t="str">
        <f>+IF(AND(E9=$S$10,F9=$V$8),C9,"")&amp;" "&amp;IF(AND(E10=$S$10,F10=$V$8),C10,"")&amp;" "&amp;IF(AND(E11=$S$10,F11=$V$8),C11,"")&amp;" "&amp;IF(AND(E12=$S$10,F12=$V$8),C12,"")&amp;" "&amp;IF(AND(E13=$S$10,F13=$V$8),C13,"")&amp;" "&amp;IF(AND(E14=$S$10,F14=$V$8),C14,"")&amp;" "&amp;IF(AND(E15=$S$10,F15=$V$8),C15,"")&amp;" "&amp;IF(AND(E16=$S$10,F16=$V$8),C16,"")&amp;" "&amp;IF(AND(E17=$S$10,F17=$V$8),C17,"")&amp;" "&amp;IF(AND(E18=$S$10,F18=$V$8),C18,"")&amp;" "&amp;IF(AND(E19=$S$10,F19=$V$8),C19,"")&amp;" "&amp;IF(AND(E20=$S$10,F20=$V$8),C20,"")&amp;" "&amp;IF(AND(E21=$S$10,F21=$V$8),C21,"")&amp;" "&amp;IF(AND(E22=$S$10,F22=$V$8),C22,"")&amp;" "&amp;IF(AND(E23=$S$10,F23=$V$8),C23,"")&amp;" "&amp;IF(AND(E24=$S$10,F24=$V$8),C24,"")&amp;" "&amp;IF(AND(E25=$S$10,F25=$V$8),C25,"")&amp;" "&amp;IF(AND(E26=$S$10,F26=$V$8),C26,"")&amp;" "&amp;IF(AND(E27=$S$10,F27=$V$8),C27,"")&amp;" "&amp;IF(AND(E28=$S$10,F28=$V$8),C28,"")&amp;" "&amp;IF(AND(E29=$S$10,F29=$V$8),C29,"")&amp;" "&amp;IF(AND(E30=$S$10,F30=$V$8),C30,"")&amp;" "&amp;IF(AND(E31=$S$10,F31=$V$8),C31,"")&amp;" "&amp;IF(AND(E32=$S$10,F32=$V$8),C32,"")&amp;" "&amp;IF(AND(E33=$S$10,F33=$V$8),C33,"")&amp;" "&amp;IF(AND(E34=$S$10,F34=$V$8),C34,"")&amp;" "&amp;IF(AND(E35=$S$10,F35=$V$8),C35,"")&amp;" "&amp;IF(AND(E36=$S$10,F36=$V$8),C36,"")&amp;" "&amp;IF(AND(E37=$S$10,F37=$V$8),C37,"")&amp;" "&amp;IF(AND(E38=$S$10,F38=$V$8),C38,"")&amp;" "&amp;IF(AND(E39=$S$10,F39=$V$8),C39,"")&amp;" "&amp;IF(AND(E40=$S$10,F40=$V$8),C40,"")&amp;" "&amp;IF(AND(E41=$S$10,F41=$V$8),C41,"")&amp;" "&amp;IF(AND(E42=$S$10,F42=$V$8),C42,"")&amp;" "&amp;IF(AND(E43=$S$10,F43=$V$8),C43,"")&amp;" "&amp;IF(AND(E44=$S$10,F44=$V$8),C44,"")&amp;" "&amp;IF(AND(E45=$S$10,F45=$V$8),C45,"")&amp;" "&amp;IF(AND(E46=$S$10,F46=$V$8),C46,"")&amp;" "&amp;IF(AND(E47=$S$10,F47=$V$8),C47,"")&amp;" "&amp;IF(AND(E48=$S$10,F48=$V$8),C48,"")&amp;" "&amp;IF(AND(E49=$S$10,F49=$V$8),C49,"")&amp;" "&amp;IF(AND(E50=$S$10,F50=$V$8),C50,"")&amp;" "&amp;IF(AND(E51=$S$10,F51=$V$8),C51,"")&amp;" "&amp;IF(AND(E52=$S$10,F52=$V$8),C52,"")&amp;" "&amp;IF(AND(E53=$S$10,F53=$V$8),C53,"")&amp;" "&amp;IF(AND(E54=$S$10,F54=$V$8),C54,"")&amp;" "&amp;IF(AND(E55=$S$10,F55=$V$8),C55,"")&amp;" "&amp;IF(AND(E56=$S$10,F56=$V$8),C56,"")&amp;" "&amp;IF(AND(E57=$S$10,F57=$V$8),C57,"")&amp;" "&amp;IF(AND(E58=$S$10,F58=$V$8),C58,"")&amp;" "&amp;IF(AND(E59=$S$10,F59=$V$8),C59,"")&amp;" "&amp;IF(AND(E60=$S$10,F60=$V$8),C60,"")&amp;" "&amp;IF(AND(E61=$S$10,F61=$V$8),C61,"")&amp;" "&amp;IF(AND(E62=$S$10,F62=$V$8),C62,"")&amp;" "&amp;IF(AND(E63=$S$10,F63=$V$8),C63,"")&amp;" "&amp;IF(AND(E64=$S$10,F64=$V$8),C64,"")&amp;" "&amp;IF(AND(E65=$S$10,F65=$V$8),C65,"")&amp;" "&amp;IF(AND(E66=$S$10,F66=$V$8),C66,"")&amp;" "&amp;IF(AND(E67=$S$10,F67=$V$8),C67,"")&amp;" "&amp;IF(AND(E68=$S$10,F68=$V$8),C68,"")&amp;" "&amp;IF(AND(E69=$S$10,F69=$V$8),C69,"")&amp;" "&amp;IF(AND(E70=$S$10,F70=$V$8),C70,"")&amp;" "&amp;IF(AND(E71=$S$10,F71=$V$8),C71,"")&amp;" "&amp;IF(AND(E72=$S$10,F72=$V$8),C72,"")&amp;" "&amp;IF(AND(E73=$S$10,F73=$V$8),C73,"")&amp;" "&amp;IF(AND(E74=$S$10,F74=$V$8),C74,"")&amp;" "&amp;IF(AND(E75=$S$10,F75=$V$8),C75,"")&amp;" "&amp;IF(AND(E76=$S$10,F76=$V$8),C76,"")&amp;" "&amp;IF(AND(E77=$S$10,F77=$V$8),C77,"")&amp;" "&amp;IF(AND(E78=$S$10,F78=$V$8),C78,"")&amp;" "&amp;IF(AND(E79=$S$10,F79=$V$8),C79,"")&amp;" "&amp;IF(AND(E80=$S$10,F80=$V$8),C80,"")&amp;" "&amp;IF(AND(E81=$S$10,F81=$V$8),C81,"")&amp;" "&amp;IF(AND(E82=$S$10,F82=$V$8),C82,"")&amp;" "&amp;IF(AND(E83=$S$10,F83=$V$8),C83,"")&amp;" "&amp;IF(AND(E84=$S$10,F84=$V$8),C84,"")&amp;" "&amp;IF(AND(E85=$S$10,F85=$V$8),C85,"")&amp;" "&amp;IF(AND(E86=$S$10,F86=$V$8),C86,"")&amp;" "&amp;IF(AND(E87=$S$10,F87=$V$8),C87,"")&amp;" "&amp;IF(AND(E88=$S$10,F88=$V$8),C88,"")&amp;" "&amp;IF(AND(E89=$S$10,F89=$V$8),C89,"")&amp;" "&amp;IF(AND(E90=$S$10,F90=$V$8),C90,"")</f>
        <v xml:space="preserve">                           R29     R34        R42 R43                                        </v>
      </c>
      <c r="N10" s="57" t="str">
        <f>+IF(AND(E9=$S$10,F9=$W$8),C9,"")&amp;" "&amp;IF(AND(E10=$S$10,F10=$W$8),C10,"")&amp;" "&amp;IF(AND(E11=$S$10,F11=$W$8),C11,"")&amp;" "&amp;IF(AND(E12=$S$10,F12=$W$8),C12,"")&amp;" "&amp;IF(AND(E13=$S$10,F13=$W$8),C13,"")&amp;" "&amp;IF(AND(E14=$S$10,F14=$W$8),C14,"")&amp;" "&amp;IF(AND(E15=$S$10,F15=$W$8),C15,"")&amp;" "&amp;IF(AND(E16=$S$10,F16=$W$8),C16,"")&amp;" "&amp;IF(AND(E17=$S$10,F17=$W$8),C17,"")&amp;" "&amp;IF(AND(E18=$S$10,F18=$W$8),C18,"")&amp;" "&amp;IF(AND(E19=$S$10,F19=$W$8),C19,"")&amp;" "&amp;IF(AND(E20=$S$10,F20=$W$8),C20,"")&amp;" "&amp;IF(AND(E21=$S$10,F21=$W$8),C21,"")&amp;" "&amp;IF(AND(E22=$S$10,F22=$W$8),C22,"")&amp;" "&amp;IF(AND(E23=$S$10,F23=$W$8),C23,"")&amp;" "&amp;IF(AND(E24=$S$10,F24=$W$8),C24,"")&amp;" "&amp;IF(AND(E25=$S$10,F25=$W$8),C25,"")&amp;" "&amp;IF(AND(E26=$S$10,F26=$W$8),C26,"")&amp;" "&amp;IF(AND(E27=$S$10,F27=$W$8),C27,"")&amp;" "&amp;IF(AND(E28=$S$10,F28=$W$8),C28,"")&amp;" "&amp;IF(AND(E29=$S$10,F29=$W$8),C29,"")&amp;" "&amp;IF(AND(E30=$S$10,F30=$W$8),C30,"")&amp;" "&amp;IF(AND(E31=$S$10,F31=$W$8),C31,"")&amp;" "&amp;IF(AND(E32=$S$10,F32=$W$8),C32,"")&amp;" "&amp;IF(AND(E33=$S$10,F33=$W$8),C33,"")&amp;" "&amp;IF(AND(E34=$S$10,F34=$W$8),C34,"")&amp;" "&amp;IF(AND(E35=$S$10,F35=$W$8),C35,"")&amp;" "&amp;IF(AND(E36=$S$10,F36=$W$8),C36,"")&amp;" "&amp;IF(AND(E37=$S$10,F37=$W$8),C37,"")&amp;" "&amp;IF(AND(E38=$S$10,F38=$W$8),C38,"")&amp;" "&amp;IF(AND(E39=$S$10,F39=$W$8),C39,"")&amp;" "&amp;IF(AND(E40=$S$10,F40=$W$8),C40,"")&amp;" "&amp;IF(AND(E41=$S$10,F41=$W$8),C41,"")&amp;" "&amp;IF(AND(E42=$S$10,F42=$W$8),C42,"")&amp;" "&amp;IF(AND(E43=$S$10,F43=$W$8),C43,"")&amp;" "&amp;IF(AND(E44=$S$10,F44=$W$8),C44,"")&amp;" "&amp;IF(AND(E45=$S$10,F45=$W$8),C45,"")&amp;" "&amp;IF(AND(E46=$S$10,F46=$W$8),C46,"")&amp;" "&amp;IF(AND(E47=$S$10,F47=$W$8),C47,"")&amp;" "&amp;IF(AND(E48=$S$10,F48=$W$8),C48,"")&amp;" "&amp;IF(AND(E49=$S$10,F49=$W$8),C49,"")&amp;" "&amp;IF(AND(E50=$S$10,F50=$W$8),C50,"")&amp;" "&amp;IF(AND(E51=$S$10,F51=$W$8),C51,"")&amp;" "&amp;IF(AND(E52=$S$10,F52=$W$8),C52,"")&amp;" "&amp;IF(AND(E53=$S$10,F53=$W$8),C53,"")&amp;" "&amp;IF(AND(E54=$S$10,F54=$W$8),C54,"")&amp;" "&amp;IF(AND(E55=$S$10,F55=$W$8),C55,"")&amp;" "&amp;IF(AND(E56=$S$10,F56=$W$8),C56,"")&amp;" "&amp;IF(AND(E57=$S$10,F57=$W$8),C57,"")&amp;" "&amp;IF(AND(E58=$S$10,F58=$W$8),C58,"")&amp;" "&amp;IF(AND(E59=$S$10,F59=$W$8),C59,"")&amp;" "&amp;IF(AND(E60=$S$10,F60=$W$8),C60,"")&amp;" "&amp;IF(AND(E61=$S$10,F61=$W$8),C61,"")&amp;" "&amp;IF(AND(E62=$S$10,F62=$W$8),C62,"")&amp;" "&amp;IF(AND(E63=$S$10,F63=$W$8),C63,"")&amp;" "&amp;IF(AND(E64=$S$10,F64=$W$8),C64,"")&amp;" "&amp;IF(AND(E65=$S$10,F65=$W$8),C65,"")&amp;" "&amp;IF(AND(E66=$S$10,F66=$W$8),C66,"")&amp;" "&amp;IF(AND(E67=$S$10,F67=$W$8),C67,"")&amp;" "&amp;IF(AND(E68=$S$10,F68=$W$8),C68,"")&amp;" "&amp;IF(AND(E69=$S$10,F69=$W$8),C69,"")&amp;" "&amp;IF(AND(E70=$S$10,F70=$W$8),C70,"")&amp;" "&amp;IF(AND(E71=$S$10,F71=$W$8),C71,"")&amp;" "&amp;IF(AND(E72=$S$10,F72=$W$8),C72,"")&amp;" "&amp;IF(AND(E73=$S$10,F73=$W$8),C73,"")&amp;" "&amp;IF(AND(E74=$S$10,F74=$W$8),C74,"")&amp;" "&amp;IF(AND(E75=$S$10,F75=$W$8),C75,"")&amp;" "&amp;IF(AND(E76=$S$10,F76=$W$8),C76,"")&amp;" "&amp;IF(AND(E77=$S$10,F77=$W$8),C77,"")&amp;" "&amp;IF(AND(E78=$S$10,F78=$W$8),C78,"")&amp;" "&amp;IF(AND(E79=$S$10,F79=$W$8),C79,"")&amp;" "&amp;IF(AND(E80=$S$10,F80=$W$8),C80,"")&amp;" "&amp;IF(AND(E81=$S$10,F81=$W$8),C81,"")&amp;" "&amp;IF(AND(E82=$S$10,F82=$W$8),C82,"")&amp;" "&amp;IF(AND(E83=$S$10,F83=$W$8),C83,"")&amp;" "&amp;IF(AND(E84=$S$10,F84=$W$8),C84,"")&amp;" "&amp;IF(AND(E85=$S$10,F85=$W$8),C85,"")&amp;" "&amp;IF(AND(E86=$S$10,F86=$W$8),C86,"")&amp;" "&amp;IF(AND(E87=$S$10,F87=$W$8),C87,"")&amp;" "&amp;IF(AND(E88=$S$10,F88=$W$8),C88,"")&amp;" "&amp;IF(AND(E89=$S$10,F89=$W$8),C89,"")&amp;" "&amp;IF(AND(E90=$S$10,F90=$W$8),C90,"")</f>
        <v xml:space="preserve">     R6              R21                                    R57                          </v>
      </c>
      <c r="O10" s="58" t="str">
        <f>+IF(AND(E9=$S$10,F9=$X$8),C9,"")&amp;" "&amp;IF(AND(E10=$S$10,F10=$X$8),C10,"")&amp;" "&amp;IF(AND(E11=$S$10,F11=$X$8),C11,"")&amp;" "&amp;IF(AND(E12=$S$10,F12=$X$8),C12,"")&amp;" "&amp;IF(AND(E13=$S$10,F13=$X$8),C13,"")&amp;" "&amp;IF(AND(E14=$S$10,F14=$X$8),C14,"")&amp;" "&amp;IF(AND(E15=$S$10,F15=$X$8),C15,"")&amp;" "&amp;IF(AND(E16=$S$10,F16=$X$8),C16,"")&amp;" "&amp;IF(AND(E17=$S$10,F17=$X$8),C17,"")&amp;" "&amp;IF(AND(E18=$S$10,F18=$X$8),C18,"")&amp;" "&amp;IF(AND(E19=$S$10,F19=$X$8),C19,"")&amp;" "&amp;IF(AND(E20=$S$10,F20=$X$8),C20,"")&amp;" "&amp;IF(AND(E21=$S$10,F21=$X$8),C21,"")&amp;" "&amp;IF(AND(E22=$S$10,F22=$X$8),C22,"")&amp;" "&amp;IF(AND(E23=$S$10,F23=$X$8),C23,"")&amp;" "&amp;IF(AND(E24=$S$10,F24=$X$8),C24,"")&amp;" "&amp;IF(AND(E25=$S$10,F25=$X$8),C25,"")&amp;" "&amp;IF(AND(E26=$S$10,F26=$X$8),C26,"")&amp;" "&amp;IF(AND(E27=$S$10,F27=$X$8),C27,"")&amp;" "&amp;IF(AND(E28=$S$10,F28=$X$8),C28,"")&amp;" "&amp;IF(AND(E29=$S$10,F29=$X$8),C29,"")&amp;" "&amp;IF(AND(E30=$S$10,F30=$X$8),C30,"")&amp;" "&amp;IF(AND(E31=$S$10,F31=$X$8),C31,"")&amp;" "&amp;IF(AND(E32=$S$10,F32=$X$8),C32,"")&amp;" "&amp;IF(AND(E33=$S$10,F33=$X$8),C33,"")&amp;" "&amp;IF(AND(E34=$S$10,F34=$X$8),C34,"")&amp;" "&amp;IF(AND(E35=$S$10,F35=$X$8),C35,"")&amp;" "&amp;IF(AND(E36=$S$10,F36=$X$8),C36,"")&amp;" "&amp;IF(AND(E37=$S$10,F37=$X$8),C37,"")&amp;" "&amp;IF(AND(E38=$S$10,F38=$X$8),C38,"")&amp;" "&amp;IF(AND(E39=$S$10,F39=$X$8),C39,"")&amp;" "&amp;IF(AND(E40=$S$10,F40=$X$8),C40,"")&amp;" "&amp;IF(AND(E41=$S$10,F41=$X$8),C41,"")&amp;" "&amp;IF(AND(E42=$S$10,F42=$X$8),C42,"")&amp;" "&amp;IF(AND(E43=$S$10,F43=$X$8),C43,"")&amp;" "&amp;IF(AND(E44=$S$10,F44=$X$8),C44,"")&amp;" "&amp;IF(AND(E45=$S$10,F45=$X$8),C45,"")&amp;" "&amp;IF(AND(E46=$S$10,F46=$X$8),C46,"")&amp;" "&amp;IF(AND(E47=$S$10,F47=$X$8),C47,"")&amp;" "&amp;IF(AND(E48=$S$10,F48=$X$8),C48,"")&amp;" "&amp;IF(AND(E49=$S$10,F49=$X$8),C49,"")&amp;" "&amp;IF(AND(E50=$S$10,F50=$X$8),C50,"")&amp;" "&amp;IF(AND(E51=$S$10,F51=$X$8),C51,"")&amp;" "&amp;IF(AND(E52=$S$10,F52=$X$8),C52,"")&amp;" "&amp;IF(AND(E53=$S$10,F53=$X$8),C53,"")&amp;" "&amp;IF(AND(E54=$S$10,F54=$X$8),C54,"")&amp;" "&amp;IF(AND(E55=$S$10,F55=$X$8),C55,"")&amp;" "&amp;IF(AND(E56=$S$10,F56=$X$8),C56,"")&amp;" "&amp;IF(AND(E57=$S$10,F57=$X$8),C57,"")&amp;" "&amp;IF(AND(E58=$S$10,F58=$X$8),C58,"")&amp;" "&amp;IF(AND(E59=$S$10,F59=$X$8),C59,"")&amp;" "&amp;IF(AND(E60=$S$10,F60=$X$8),C60,"")&amp;" "&amp;IF(AND(E61=$S$10,F61=$X$8),C61,"")&amp;" "&amp;IF(AND(E62=$S$10,F62=$X$8),C62,"")&amp;" "&amp;IF(AND(E63=$S$10,F63=$X$8),C63,"")&amp;" "&amp;IF(AND(E64=$S$10,F64=$X$8),C64,"")&amp;" "&amp;IF(AND(E65=$S$10,F65=$X$8),C65,"")&amp;" "&amp;IF(AND(E66=$S$10,F66=$X$8),C66,"")&amp;" "&amp;IF(AND(E67=$S$10,F67=$X$8),C67,"")&amp;" "&amp;IF(AND(E68=$S$10,F68=$X$8),C68,"")&amp;" "&amp;IF(AND(E69=$S$10,F69=$X$8),C69,"")&amp;" "&amp;IF(AND(E70=$S$10,F70=$X$8),C70,"")&amp;" "&amp;IF(AND(E71=$S$10,F71=$X$8),C71,"")&amp;" "&amp;IF(AND(E72=$S$10,F72=$X$8),C72,"")&amp;" "&amp;IF(AND(E73=$S$10,F73=$X$8),C73,"")&amp;" "&amp;IF(AND(E74=$S$10,F74=$X$8),C74,"")&amp;" "&amp;IF(AND(E75=$S$10,F75=$X$8),C75,"")&amp;" "&amp;IF(AND(E76=$S$10,F76=$X$8),C76,"")&amp;" "&amp;IF(AND(E77=$S$10,F77=$X$8),C77,"")&amp;" "&amp;IF(AND(E78=$S$10,F78=$X$8),C78,"")&amp;" "&amp;IF(AND(E79=$S$10,F79=$X$8),C79,"")&amp;" "&amp;IF(AND(E80=$S$10,F80=$X$8),C80,"")&amp;" "&amp;IF(AND(E81=$S$10,F81=$X$8),C81,"")&amp;" "&amp;IF(AND(E82=$S$10,F82=$X$8),C82,"")&amp;" "&amp;IF(AND(E83=$S$10,F83=$X$8),C83,"")&amp;" "&amp;IF(AND(E84=$S$10,F84=$X$8),C84,"")&amp;" "&amp;IF(AND(E85=$S$10,F85=$X$8),C85,"")&amp;" "&amp;IF(AND(E86=$S$10,F86=$X$8),C86,"")&amp;" "&amp;IF(AND(E87=$S$10,F87=$X$8),C87,"")&amp;" "&amp;IF(AND(E88=$S$10,F88=$X$8),C88,"")&amp;" "&amp;IF(AND(E89=$S$10,F89=$X$8),C89,"")&amp;" "&amp;IF(AND(E90=$S$10,F90=$X$8),C90,"")</f>
        <v xml:space="preserve">                                                   R53                              </v>
      </c>
      <c r="P10" s="162"/>
      <c r="Q10" s="590"/>
      <c r="R10" s="76">
        <v>0.8</v>
      </c>
      <c r="S10" s="74" t="s">
        <v>624</v>
      </c>
      <c r="T10" s="59" t="s">
        <v>112</v>
      </c>
      <c r="U10" s="59" t="s">
        <v>112</v>
      </c>
      <c r="V10" s="57" t="s">
        <v>620</v>
      </c>
      <c r="W10" s="57" t="s">
        <v>620</v>
      </c>
      <c r="X10" s="58" t="s">
        <v>616</v>
      </c>
    </row>
    <row r="11" spans="1:24" ht="192.75" customHeight="1" x14ac:dyDescent="0.35">
      <c r="A11" s="99" t="str">
        <f>'CONTEXTO E IDENTIFICACIÓN'!D57</f>
        <v>Direccionamiento Estratégico y Planeación</v>
      </c>
      <c r="B11" s="123" t="str">
        <f>'CONTEXTO E IDENTIFICACIÓN'!F57</f>
        <v>Gestión Estratégica</v>
      </c>
      <c r="C11" s="124" t="str">
        <f>'CONTEXTO E IDENTIFICACIÓN'!A57</f>
        <v>R3</v>
      </c>
      <c r="D11" s="161" t="str">
        <f>'CONTEXTO E IDENTIFICACIÓN'!N57</f>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E11" s="175" t="str">
        <f>'PROB E IMPACTO INHERENTE'!I11</f>
        <v>Baja</v>
      </c>
      <c r="F11" s="175" t="str">
        <f>'PROB E IMPACTO INHERENTE'!Q11</f>
        <v>Mayor</v>
      </c>
      <c r="G11" s="178"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Alto</v>
      </c>
      <c r="H11" s="162"/>
      <c r="I11" s="588"/>
      <c r="J11" s="55" t="s">
        <v>626</v>
      </c>
      <c r="K11" s="59" t="str">
        <f>+IF(AND(E9=$S$11,F9=$T$8),C9,"")&amp;" "&amp;IF(AND(E10=$S$11,F10=$T$8),C10,"")&amp;" "&amp;IF(AND(E11=$S$11,F11=$T$8),C11,"")&amp;" "&amp;IF(AND(E12=$S$11,F12=$T$8),C12,"")&amp;" "&amp;IF(AND(E13=$S$11,F13=$T$8),C13,"")&amp;" "&amp;IF(AND(E14=$S$11,F14=$T$8),C14,"")&amp;" "&amp;IF(AND(E15=$S$11,F15=$T$8),C15,"")&amp;" "&amp;IF(AND(E16=$S$11,F16=$T$8),C16,"")&amp;" "&amp;IF(AND(E17=$S$11,F17=$T$8),C17,"")&amp;" "&amp;IF(AND(E18=$S$11,F18=$T$8),C18,"")&amp;" "&amp;IF(AND(E19=$S$11,F19=$T$8),C19,"")&amp;" "&amp;IF(AND(E20=$S$11,F20=$T$8),C20,"")&amp;" "&amp;IF(AND(E21=$S$11,F21=$T$8),C21,"")&amp;" "&amp;IF(AND(E22=$S$11,F22=$T$8),C22,"")&amp;" "&amp;IF(AND(E23=$S$11,F23=$T$8),C23,"")&amp;" "&amp;IF(AND(E24=$S$11,F24=$T$8),C24,"")&amp;" "&amp;IF(AND(E25=$S$11,F25=$T$8),C25,"")&amp;" "&amp;IF(AND(E26=$S$11,F26=$T$8),C26,"")&amp;" "&amp;IF(AND(E27=$S$11,F27=$T$8),C27,"")&amp;" "&amp;IF(AND(E28=$S$11,F28=$T$8),C28,"")&amp;" "&amp;IF(AND(E29=$S$11,F29=$T$8),C29,"")&amp;" "&amp;IF(AND(E30=$S$11,F30=$T$8),C30,"")&amp;" "&amp;IF(AND(E31=$S$11,F31=$T$8),C31,"")&amp;" "&amp;IF(AND(E32=$S$11,F32=$T$8),C32,"")&amp;" "&amp;IF(AND(E33=$S$11,F33=$T$8),C33,"")&amp;" "&amp;IF(AND(E34=$S$11,F34=$T$8),C34,"")&amp;" "&amp;IF(AND(E35=$S$11,F35=$T$8),C35,"")&amp;" "&amp;IF(AND(E36=$S$11,F36=$T$8),C36,"")&amp;" "&amp;IF(AND(E37=$S$11,F37=$T$8),C37,"")&amp;" "&amp;IF(AND(E38=$S$11,F38=$T$8),C38,"")&amp;" "&amp;IF(AND(E39=$S$11,F39=$T$8),C39,"")&amp;" "&amp;IF(AND(E40=$S$11,F40=$T$8),C40,"")&amp;" "&amp;IF(AND(E41=$S$11,F41=$T$8),C41,"")&amp;" "&amp;IF(AND(E42=$S$11,F42=$T$8),C42,"")&amp;" "&amp;IF(AND(E43=$S$11,F43=$T$8),C43,"")&amp;" "&amp;IF(AND(E44=$S$11,F44=$T$8),C44,"")&amp;" "&amp;IF(AND(E45=$S$11,F45=$T$8),C45,"")&amp;" "&amp;IF(AND(E46=$S$11,F46=$T$8),C46,"")&amp;" "&amp;IF(AND(E47=$S$11,F47=$T$8),C47,"")&amp;" "&amp;IF(AND(E48=$S$11,F48=$T$8),C48,"")&amp;" "&amp;IF(AND(E49=$S$11,F49=$T$8),C49,"")&amp;" "&amp;IF(AND(E50=$S$11,F50=$T$8),C50,"")&amp;" "&amp;IF(AND(E51=$S$11,F51=$T$8),C51,"")&amp;" "&amp;IF(AND(E52=$S$11,F52=$T$8),C52,"")&amp;" "&amp;IF(AND(E53=$S$11,F53=$T$8),C53,"")&amp;" "&amp;IF(AND(E54=$S$11,F54=$T$8),C54,"")&amp;" "&amp;IF(AND(E55=$S$11,F55=$T$8),C55,"")&amp;" "&amp;IF(AND(E56=$S$11,F56=$T$8),C56,"")&amp;" "&amp;IF(AND(E57=$S$11,F57=$T$8),C57,"")&amp;" "&amp;IF(AND(E58=$S$11,F58=$T$8),C58,"")&amp;" "&amp;IF(AND(E59=$S$11,F59=$T$8),C59,"")&amp;" "&amp;IF(AND(E60=$S$11,F60=$T$8),C60,"")&amp;" "&amp;IF(AND(E61=$S$11,F61=$T$8),C61,"")&amp;" "&amp;IF(AND(E62=$S$11,F62=$T$8),C62,"")&amp;" "&amp;IF(AND(E63=$S$11,F63=$T$8),C63,"")&amp;" "&amp;IF(AND(E64=$S$11,F64=$T$8),C64,"")&amp;" "&amp;IF(AND(E65=$S$11,F65=$T$8),C65,"")&amp;" "&amp;IF(AND(E66=$S$11,F66=$T$8),C66,"")&amp;" "&amp;IF(AND(E67=$S$11,F67=$T$8),C67,"")&amp;" "&amp;IF(AND(E68=$S$11,F68=$T$8),C68,"")&amp;" "&amp;IF(AND(E69=$S$11,F69=$T$8),C69,"")&amp;" "&amp;IF(AND(E70=$S$11,F70=$T$8),C70,"")&amp;" "&amp;IF(AND(E71=$S$11,F71=$T$8),C71,"")&amp;" "&amp;IF(AND(E72=$S$11,F72=$T$8),C72,"")&amp;" "&amp;IF(AND(E73=$S$11,F73=$T$8),C73,"")&amp;" "&amp;IF(AND(E74=$S$11,F74=$T$8),C74,"")&amp;" "&amp;IF(AND(E75=$S$11,F75=$T$8),C75,"")&amp;" "&amp;IF(AND(E76=$S$11,F76=$T$8),C76,"")&amp;" "&amp;IF(AND(E77=$S$11,F77=$T$8),C77,"")&amp;" "&amp;IF(AND(E78=$S$11,F78=$T$8),C78,"")&amp;" "&amp;IF(AND(E79=$S$11,F79=$T$8),C79,"")&amp;" "&amp;IF(AND(E80=$S$11,F80=$T$8),C80,"")&amp;" "&amp;IF(AND(E81=$S$11,F81=$T$8),C81,"")&amp;" "&amp;IF(AND(E82=$S$11,F82=$T$8),C82,"")&amp;" "&amp;IF(AND(E83=$S$11,F83=$T$8),C83,"")&amp;" "&amp;IF(AND(E84=$S$11,F84=$T$8),C84,"")&amp;" "&amp;IF(AND(E85=$S$11,F85=$T$8),C85,"")&amp;" "&amp;IF(AND(E86=$S$11,F86=$T$8),C86,"")&amp;" "&amp;IF(AND(E87=$S$11,F87=$T$8),C87,"")&amp;" "&amp;IF(AND(E88=$S$11,F88=$T$8),C88,"")&amp;" "&amp;IF(AND(E89=$S$11,F89=$T$8),C89,"")&amp;" "&amp;IF(AND(E90=$S$11,F90=$T$8),C90,"")</f>
        <v xml:space="preserve">                                                                                 </v>
      </c>
      <c r="L11" s="59" t="str">
        <f>+IF(AND(E9=$S$11,F9=$U$8),C9,"")&amp;" "&amp;IF(AND(E10=$S$11,F10=$U$8),C10,"")&amp;" "&amp;IF(AND(E11=$S$11,F11=$U$8),C11,"")&amp;" "&amp;IF(AND(E12=$S$11,F12=$U$8),C12,"")&amp;" "&amp;IF(AND(E13=$S$11,F13=$U$8),C13,"")&amp;" "&amp;IF(AND(E14=$S$11,F14=$U$8),C14,"")&amp;" "&amp;IF(AND(E15=$S$11,F15=$U$8),C15,"")&amp;" "&amp;IF(AND(E16=$S$11,F16=$U$8),C16,"")&amp;" "&amp;IF(AND(E17=$S$11,F17=$U$8),C17,"")&amp;" "&amp;IF(AND(E18=$S$11,F18=$U$8),C18,"")&amp;" "&amp;IF(AND(E19=$S$11,F19=$U$8),C19,"")&amp;" "&amp;IF(AND(E20=$S$11,F20=$U$8),C20,"")&amp;" "&amp;IF(AND(E21=$S$11,F21=$U$8),C21,"")&amp;" "&amp;IF(AND(E22=$S$11,F22=$U$8),C22,"")&amp;" "&amp;IF(AND(E23=$S$11,F23=$U$8),C23,"")&amp;" "&amp;IF(AND(E24=$S$11,F24=$U$8),C24,"")&amp;" "&amp;IF(AND(E25=$S$11,F25=$U$8),C25,"")&amp;" "&amp;IF(AND(E26=$S$11,F26=$U$8),C26,"")&amp;" "&amp;IF(AND(E27=$S$11,F27=$U$8),C27,"")&amp;" "&amp;IF(AND(E28=$S$11,F28=$U$8),C28,"")&amp;" "&amp;IF(AND(E29=$S$11,F29=$U$8),C29,"")&amp;" "&amp;IF(AND(E30=$S$11,F30=$U$8),C30,"")&amp;" "&amp;IF(AND(E31=$S$11,F31=$U$8),C31,"")&amp;" "&amp;IF(AND(E32=$S$11,F32=$U$8),C32,"")&amp;" "&amp;IF(AND(E33=$S$11,F33=$U$8),C33,"")&amp;" "&amp;IF(AND(E34=$S$11,F34=$U$8),C34,"")&amp;" "&amp;IF(AND(E35=$S$11,F35=$U$8),C35,"")&amp;" "&amp;IF(AND(E36=$S$11,F36=$U$8),C36,"")&amp;" "&amp;IF(AND(E37=$S$11,F37=$U$8),C37,"")&amp;" "&amp;IF(AND(E38=$S$11,F38=$U$8),C38,"")&amp;" "&amp;IF(AND(E39=$S$11,F39=$U$8),C39,"")&amp;" "&amp;IF(AND(E40=$S$11,F40=$U$8),C40,"")&amp;" "&amp;IF(AND(E41=$S$11,F41=$U$8),C41,"")&amp;" "&amp;IF(AND(E42=$S$11,F42=$U$8),C42,"")&amp;" "&amp;IF(AND(E43=$S$11,F43=$U$8),C43,"")&amp;" "&amp;IF(AND(E44=$S$11,F44=$U$8),C44,"")&amp;" "&amp;IF(AND(E45=$S$11,F45=$U$8),C45,"")&amp;" "&amp;IF(AND(E46=$S$11,F46=$U$8),C46,"")&amp;" "&amp;IF(AND(E47=$S$11,F47=$U$8),C47,"")&amp;" "&amp;IF(AND(E48=$S$11,F48=$U$8),C48,"")&amp;" "&amp;IF(AND(E49=$S$11,F49=$U$8),C49,"")&amp;" "&amp;IF(AND(E50=$S$11,F50=$U$8),C50,"")&amp;" "&amp;IF(AND(E51=$S$11,F51=$U$8),C51,"")&amp;" "&amp;IF(AND(E52=$S$11,F52=$U$8),C52,"")&amp;" "&amp;IF(AND(E53=$S$11,F53=$U$8),C53,"")&amp;" "&amp;IF(AND(E54=$S$11,F54=$U$8),C54,"")&amp;" "&amp;IF(AND(E55=$S$11,F55=$U$8),C55,"")&amp;" "&amp;IF(AND(E56=$S$11,F56=$U$8),C56,"")&amp;" "&amp;IF(AND(E57=$S$11,F57=$U$8),C57,"")&amp;" "&amp;IF(AND(E58=$S$11,F58=$U$8),C58,"")&amp;" "&amp;IF(AND(E59=$S$11,F59=$U$8),C59,"")&amp;" "&amp;IF(AND(E60=$S$11,F60=$U$8),C60,"")&amp;" "&amp;IF(AND(E61=$S$11,F61=$U$8),C61,"")&amp;" "&amp;IF(AND(E62=$S$11,F62=$U$8),C62,"")&amp;" "&amp;IF(AND(E63=$S$11,F63=$U$8),C63,"")&amp;" "&amp;IF(AND(E64=$S$11,F64=$U$8),C64,"")&amp;" "&amp;IF(AND(E65=$S$11,F65=$U$8),C65,"")&amp;" "&amp;IF(AND(E66=$S$11,F66=$U$8),C66,"")&amp;" "&amp;IF(AND(E67=$S$11,F67=$U$8),C67,"")&amp;" "&amp;IF(AND(E68=$S$11,F68=$U$8),C68,"")&amp;" "&amp;IF(AND(E69=$S$11,F69=$U$8),C69,"")&amp;" "&amp;IF(AND(E70=$S$11,F70=$U$8),C70,"")&amp;" "&amp;IF(AND(E71=$S$11,F71=$U$8),C71,"")&amp;" "&amp;IF(AND(E72=$S$11,F72=$U$8),C72,"")&amp;" "&amp;IF(AND(E73=$S$11,F73=$U$8),C73,"")&amp;" "&amp;IF(AND(E74=$S$11,F74=$U$8),C74,"")&amp;" "&amp;IF(AND(E75=$S$11,F75=$U$8),C75,"")&amp;" "&amp;IF(AND(E76=$S$11,F76=$U$8),C76,"")&amp;" "&amp;IF(AND(E77=$S$11,F77=$U$8),C77,"")&amp;" "&amp;IF(AND(E78=$S$11,F78=$U$8),C78,"")&amp;" "&amp;IF(AND(E79=$S$11,F79=$U$8),C79,"")&amp;" "&amp;IF(AND(E80=$S$11,F80=$U$8),C80,"")&amp;" "&amp;IF(AND(E81=$S$11,F81=$U$8),C81,"")&amp;" "&amp;IF(AND(E82=$S$11,F82=$U$8),C82,"")&amp;" "&amp;IF(AND(E83=$S$11,F83=$U$8),C83,"")&amp;" "&amp;IF(AND(E84=$S$11,F84=$U$8),C84,"")&amp;" "&amp;IF(AND(E85=$S$11,F85=$U$8),C85,"")&amp;" "&amp;IF(AND(E86=$S$11,F86=$U$8),C86,"")&amp;" "&amp;IF(AND(E87=$S$11,F87=$U$8),C87,"")&amp;" "&amp;IF(AND(E88=$S$11,F88=$U$8),C88,"")&amp;" "&amp;IF(AND(E89=$S$11,F89=$U$8),C89,"")&amp;" "&amp;IF(AND(E90=$S$11,F90=$U$8),C90,"")</f>
        <v xml:space="preserve">                                                                                 </v>
      </c>
      <c r="M11" s="59" t="str">
        <f>+IF(AND(E9=$S$11,F9=$V$8),C9,"")&amp;" "&amp;IF(AND(E10=$S$11,F10=$V$8),C10,"")&amp;" "&amp;IF(AND(E11=$S$11,F11=$V$8),C11,"")&amp;" "&amp;IF(AND(E12=$S$11,F12=$V$8),C12,"")&amp;" "&amp;IF(AND(E13=$S$11,F13=$V$8),C13,"")&amp;" "&amp;IF(AND(E14=$S$11,F14=$V$8),C14,"")&amp;" "&amp;IF(AND(E15=$S$11,F15=$V$8),C15,"")&amp;" "&amp;IF(AND(E16=$S$11,F16=$V$8),C16,"")&amp;" "&amp;IF(AND(E17=$S$11,F17=$V$8),C17,"")&amp;" "&amp;IF(AND(E18=$S$11,F18=$V$8),C18,"")&amp;" "&amp;IF(AND(E19=$S$11,F19=$V$8),C19,"")&amp;" "&amp;IF(AND(E20=$S$11,F20=$V$8),C20,"")&amp;" "&amp;IF(AND(E21=$S$11,F21=$V$8),C21,"")&amp;" "&amp;IF(AND(E22=$S$11,F22=$V$8),C22,"")&amp;" "&amp;IF(AND(E23=$S$11,F23=$V$8),C23,"")&amp;" "&amp;IF(AND(E24=$S$11,F24=$V$8),C24,"")&amp;" "&amp;IF(AND(E25=$S$11,F25=$V$8),C25,"")&amp;" "&amp;IF(AND(E26=$S$11,F26=$V$8),C26,"")&amp;" "&amp;IF(AND(E27=$S$11,F27=$V$8),C27,"")&amp;" "&amp;IF(AND(E28=$S$11,F28=$V$8),C28,"")&amp;" "&amp;IF(AND(E29=$S$11,F29=$V$8),C29,"")&amp;" "&amp;IF(AND(E30=$S$11,F30=$V$8),C30,"")&amp;" "&amp;IF(AND(E31=$S$11,F31=$V$8),C31,"")&amp;" "&amp;IF(AND(E32=$S$11,F32=$V$8),C32,"")&amp;" "&amp;IF(AND(E33=$S$11,F33=$V$8),C33,"")&amp;" "&amp;IF(AND(E34=$S$11,F34=$V$8),C34,"")&amp;" "&amp;IF(AND(E35=$S$11,F35=$V$8),C35,"")&amp;" "&amp;IF(AND(E36=$S$11,F36=$V$8),C36,"")&amp;" "&amp;IF(AND(E37=$S$11,F37=$V$8),C37,"")&amp;" "&amp;IF(AND(E38=$S$11,F38=$V$8),C38,"")&amp;" "&amp;IF(AND(E39=$S$11,F39=$V$8),C39,"")&amp;" "&amp;IF(AND(E40=$S$11,F40=$V$8),C40,"")&amp;" "&amp;IF(AND(E41=$S$11,F41=$V$8),C41,"")&amp;" "&amp;IF(AND(E42=$S$11,F42=$V$8),C42,"")&amp;" "&amp;IF(AND(E43=$S$11,F43=$V$8),C43,"")&amp;" "&amp;IF(AND(E44=$S$11,F44=$V$8),C44,"")&amp;" "&amp;IF(AND(E45=$S$11,F45=$V$8),C45,"")&amp;" "&amp;IF(AND(E46=$S$11,F46=$V$8),C46,"")&amp;" "&amp;IF(AND(E47=$S$11,F47=$V$8),C47,"")&amp;" "&amp;IF(AND(E48=$S$11,F48=$V$8),C48,"")&amp;" "&amp;IF(AND(E49=$S$11,F49=$V$8),C49,"")&amp;" "&amp;IF(AND(E50=$S$11,F50=$V$8),C50,"")&amp;" "&amp;IF(AND(E51=$S$11,F51=$V$8),C51,"")&amp;" "&amp;IF(AND(E52=$S$11,F52=$V$8),C52,"")&amp;" "&amp;IF(AND(E53=$S$11,F53=$V$8),C53,"")&amp;" "&amp;IF(AND(E54=$S$11,F54=$V$8),C54,"")&amp;" "&amp;IF(AND(E55=$S$11,F55=$V$8),C55,"")&amp;" "&amp;IF(AND(E56=$S$11,F56=$V$8),C56,"")&amp;" "&amp;IF(AND(E57=$S$11,F57=$V$8),C57,"")&amp;" "&amp;IF(AND(E58=$S$11,F58=$V$8),C58,"")&amp;" "&amp;IF(AND(E59=$S$11,F59=$V$8),C59,"")&amp;" "&amp;IF(AND(E60=$S$11,F60=$V$8),C60,"")&amp;" "&amp;IF(AND(E61=$S$11,F61=$V$8),C61,"")&amp;" "&amp;IF(AND(E62=$S$11,F62=$V$8),C62,"")&amp;" "&amp;IF(AND(E63=$S$11,F63=$V$8),C63,"")&amp;" "&amp;IF(AND(E64=$S$11,F64=$V$8),C64,"")&amp;" "&amp;IF(AND(E65=$S$11,F65=$V$8),C65,"")&amp;" "&amp;IF(AND(E66=$S$11,F66=$V$8),C66,"")&amp;" "&amp;IF(AND(E67=$S$11,F67=$V$8),C67,"")&amp;" "&amp;IF(AND(E68=$S$11,F68=$V$8),C68,"")&amp;" "&amp;IF(AND(E69=$S$11,F69=$V$8),C69,"")&amp;" "&amp;IF(AND(E70=$S$11,F70=$V$8),C70,"")&amp;" "&amp;IF(AND(E71=$S$11,F71=$V$8),C71,"")&amp;" "&amp;IF(AND(E72=$S$11,F72=$V$8),C72,"")&amp;" "&amp;IF(AND(E73=$S$11,F73=$V$8),C73,"")&amp;" "&amp;IF(AND(E74=$S$11,F74=$V$8),C74,"")&amp;" "&amp;IF(AND(E75=$S$11,F75=$V$8),C75,"")&amp;" "&amp;IF(AND(E76=$S$11,F76=$V$8),C76,"")&amp;" "&amp;IF(AND(E77=$S$11,F77=$V$8),C77,"")&amp;" "&amp;IF(AND(E78=$S$11,F78=$V$8),C78,"")&amp;" "&amp;IF(AND(E79=$S$11,F79=$V$8),C79,"")&amp;" "&amp;IF(AND(E80=$S$11,F80=$V$8),C80,"")&amp;" "&amp;IF(AND(E81=$S$11,F81=$V$8),C81,"")&amp;" "&amp;IF(AND(E82=$S$11,F82=$V$8),C82,"")&amp;" "&amp;IF(AND(E83=$S$11,F83=$V$8),C83,"")&amp;" "&amp;IF(AND(E84=$S$11,F84=$V$8),C84,"")&amp;" "&amp;IF(AND(E85=$S$11,F85=$V$8),C85,"")&amp;" "&amp;IF(AND(E86=$S$11,F86=$V$8),C86,"")&amp;" "&amp;IF(AND(E87=$S$11,F87=$V$8),C87,"")&amp;" "&amp;IF(AND(E88=$S$11,F88=$V$8),C88,"")&amp;" "&amp;IF(AND(E89=$S$11,F89=$V$8),C89,"")&amp;" "&amp;IF(AND(E90=$S$11,F90=$V$8),C90,"")</f>
        <v xml:space="preserve">   R4               R20               R35           R46         R55                            </v>
      </c>
      <c r="N11" s="57" t="str">
        <f>+IF(AND(E9=$S$11,F9=$W$8),C9,"")&amp;" "&amp;IF(AND(E10=$S$11,F10=$W$8),C10,"")&amp;" "&amp;IF(AND(E11=$S$11,F11=$W$8),C11,"")&amp;" "&amp;IF(AND(E12=$S$11,F12=$W$8),C12,"")&amp;" "&amp;IF(AND(E13=$S$11,F13=$W$8),C13,"")&amp;" "&amp;IF(AND(E14=$S$11,F14=$W$8),C14,"")&amp;" "&amp;IF(AND(E15=$S$11,F15=$W$8),C15,"")&amp;" "&amp;IF(AND(E16=$S$11,F16=$W$8),C16,"")&amp;" "&amp;IF(AND(E17=$S$11,F17=$W$8),C17,"")&amp;" "&amp;IF(AND(E18=$S$11,F18=$W$8),C18,"")&amp;" "&amp;IF(AND(E19=$S$11,F19=$W$8),C19,"")&amp;" "&amp;IF(AND(E20=$S$11,F20=$W$8),C20,"")&amp;" "&amp;IF(AND(E21=$S$11,F21=$W$8),C21,"")&amp;" "&amp;IF(AND(E22=$S$11,F22=$W$8),C22,"")&amp;" "&amp;IF(AND(E23=$S$11,F23=$W$8),C23,"")&amp;" "&amp;IF(AND(E24=$S$11,F24=$W$8),C24,"")&amp;" "&amp;IF(AND(E25=$S$11,F25=$W$8),C25,"")&amp;" "&amp;IF(AND(E26=$S$11,F26=$W$8),C26,"")&amp;" "&amp;IF(AND(E27=$S$11,F27=$W$8),C27,"")&amp;" "&amp;IF(AND(E28=$S$11,F28=$W$8),C28,"")&amp;" "&amp;IF(AND(E29=$S$11,F29=$W$8),C29,"")&amp;" "&amp;IF(AND(E30=$S$11,F30=$W$8),C30,"")&amp;" "&amp;IF(AND(E31=$S$11,F31=$W$8),C31,"")&amp;" "&amp;IF(AND(E32=$S$11,F32=$W$8),C32,"")&amp;" "&amp;IF(AND(E33=$S$11,F33=$W$8),C33,"")&amp;" "&amp;IF(AND(E34=$S$11,F34=$W$8),C34,"")&amp;" "&amp;IF(AND(E35=$S$11,F35=$W$8),C35,"")&amp;" "&amp;IF(AND(E36=$S$11,F36=$W$8),C36,"")&amp;" "&amp;IF(AND(E37=$S$11,F37=$W$8),C37,"")&amp;" "&amp;IF(AND(E38=$S$11,F38=$W$8),C38,"")&amp;" "&amp;IF(AND(E39=$S$11,F39=$W$8),C39,"")&amp;" "&amp;IF(AND(E40=$S$11,F40=$W$8),C40,"")&amp;" "&amp;IF(AND(E41=$S$11,F41=$W$8),C41,"")&amp;" "&amp;IF(AND(E42=$S$11,F42=$W$8),C42,"")&amp;" "&amp;IF(AND(E43=$S$11,F43=$W$8),C43,"")&amp;" "&amp;IF(AND(E44=$S$11,F44=$W$8),C44,"")&amp;" "&amp;IF(AND(E45=$S$11,F45=$W$8),C45,"")&amp;" "&amp;IF(AND(E46=$S$11,F46=$W$8),C46,"")&amp;" "&amp;IF(AND(E47=$S$11,F47=$W$8),C47,"")&amp;" "&amp;IF(AND(E48=$S$11,F48=$W$8),C48,"")&amp;" "&amp;IF(AND(E49=$S$11,F49=$W$8),C49,"")&amp;" "&amp;IF(AND(E50=$S$11,F50=$W$8),C50,"")&amp;" "&amp;IF(AND(E51=$S$11,F51=$W$8),C51,"")&amp;" "&amp;IF(AND(E52=$S$11,F52=$W$8),C52,"")&amp;" "&amp;IF(AND(E53=$S$11,F53=$W$8),C53,"")&amp;" "&amp;IF(AND(E54=$S$11,F54=$W$8),C54,"")&amp;" "&amp;IF(AND(E55=$S$11,F55=$W$8),C55,"")&amp;" "&amp;IF(AND(E56=$S$11,F56=$W$8),C56,"")&amp;" "&amp;IF(AND(E57=$S$11,F57=$W$8),C57,"")&amp;" "&amp;IF(AND(E58=$S$11,F58=$W$8),C58,"")&amp;" "&amp;IF(AND(E59=$S$11,F59=$W$8),C59,"")&amp;" "&amp;IF(AND(E60=$S$11,F60=$W$8),C60,"")&amp;" "&amp;IF(AND(E61=$S$11,F61=$W$8),C61,"")&amp;" "&amp;IF(AND(E62=$S$11,F62=$W$8),C62,"")&amp;" "&amp;IF(AND(E63=$S$11,F63=$W$8),C63,"")&amp;" "&amp;IF(AND(E64=$S$11,F64=$W$8),C64,"")&amp;" "&amp;IF(AND(E65=$S$11,F65=$W$8),C65,"")&amp;" "&amp;IF(AND(E66=$S$11,F66=$W$8),C66,"")&amp;" "&amp;IF(AND(E67=$S$11,F67=$W$8),C67,"")&amp;" "&amp;IF(AND(E68=$S$11,F68=$W$8),C68,"")&amp;" "&amp;IF(AND(E69=$S$11,F69=$W$8),C69,"")&amp;" "&amp;IF(AND(E70=$S$11,F70=$W$8),C70,"")&amp;" "&amp;IF(AND(E71=$S$11,F71=$W$8),C71,"")&amp;" "&amp;IF(AND(E72=$S$11,F72=$W$8),C72,"")&amp;" "&amp;IF(AND(E73=$S$11,F73=$W$8),C73,"")&amp;" "&amp;IF(AND(E74=$S$11,F74=$W$8),C74,"")&amp;" "&amp;IF(AND(E75=$S$11,F75=$W$8),C75,"")&amp;" "&amp;IF(AND(E76=$S$11,F76=$W$8),C76,"")&amp;" "&amp;IF(AND(E77=$S$11,F77=$W$8),C77,"")&amp;" "&amp;IF(AND(E78=$S$11,F78=$W$8),C78,"")&amp;" "&amp;IF(AND(E79=$S$11,F79=$W$8),C79,"")&amp;" "&amp;IF(AND(E80=$S$11,F80=$W$8),C80,"")&amp;" "&amp;IF(AND(E81=$S$11,F81=$W$8),C81,"")&amp;" "&amp;IF(AND(E82=$S$11,F82=$W$8),C82,"")&amp;" "&amp;IF(AND(E83=$S$11,F83=$W$8),C83,"")&amp;" "&amp;IF(AND(E84=$S$11,F84=$W$8),C84,"")&amp;" "&amp;IF(AND(E85=$S$11,F85=$W$8),C85,"")&amp;" "&amp;IF(AND(E86=$S$11,F86=$W$8),C86,"")&amp;" "&amp;IF(AND(E87=$S$11,F87=$W$8),C87,"")&amp;" "&amp;IF(AND(E88=$S$11,F88=$W$8),C88,"")&amp;" "&amp;IF(AND(E89=$S$11,F89=$W$8),C89,"")&amp;" "&amp;IF(AND(E90=$S$11,F90=$W$8),C90,"")</f>
        <v xml:space="preserve">      R7   R10                             R40    R44 R45   R48        R56      R62                     </v>
      </c>
      <c r="O11" s="58" t="str">
        <f>+IF(AND(E9=$S$11,F9=$X$8),C9,"")&amp;" "&amp;IF(AND(E10=$S$11,F10=$X$8),C10,"")&amp;" "&amp;IF(AND(E11=$S$11,F11=$X$8),C11,"")&amp;" "&amp;IF(AND(E12=$S$11,F12=$X$8),C12,"")&amp;" "&amp;IF(AND(E13=$S$11,F13=$X$8),C13,"")&amp;" "&amp;IF(AND(E14=$S$11,F14=$X$8),C14,"")&amp;" "&amp;IF(AND(E15=$S$11,F15=$X$8),C15,"")&amp;" "&amp;IF(AND(E16=$S$11,F16=$X$8),C16,"")&amp;" "&amp;IF(AND(E17=$S$11,F17=$X$8),C17,"")&amp;" "&amp;IF(AND(E18=$S$11,F18=$X$8),C18,"")&amp;" "&amp;IF(AND(E19=$S$11,F19=$X$8),C19,"")&amp;" "&amp;IF(AND(E20=$S$11,F20=$X$8),C20,"")&amp;" "&amp;IF(AND(E21=$S$11,F21=$X$8),C21,"")&amp;" "&amp;IF(AND(E22=$S$11,F22=$X$8),C22,"")&amp;" "&amp;IF(AND(E23=$S$11,F23=$X$8),C23,"")&amp;" "&amp;IF(AND(E24=$S$11,F24=$X$8),C24,"")&amp;" "&amp;IF(AND(E25=$S$11,F25=$X$8),C25,"")&amp;" "&amp;IF(AND(E26=$S$11,F26=$X$8),C26,"")&amp;" "&amp;IF(AND(E27=$S$11,F27=$X$8),C27,"")&amp;" "&amp;IF(AND(E28=$S$11,F28=$X$8),C28,"")&amp;" "&amp;IF(AND(E29=$S$11,F29=$X$8),C29,"")&amp;" "&amp;IF(AND(E30=$S$11,F30=$X$8),C30,"")&amp;" "&amp;IF(AND(E31=$S$11,F31=$X$8),C31,"")&amp;" "&amp;IF(AND(E32=$S$11,F32=$X$8),C32,"")&amp;" "&amp;IF(AND(E33=$S$11,F33=$X$8),C33,"")&amp;" "&amp;IF(AND(E34=$S$11,F34=$X$8),C34,"")&amp;" "&amp;IF(AND(E35=$S$11,F35=$X$8),C35,"")&amp;" "&amp;IF(AND(E36=$S$11,F36=$X$8),C36,"")&amp;" "&amp;IF(AND(E37=$S$11,F37=$X$8),C37,"")&amp;" "&amp;IF(AND(E38=$S$11,F38=$X$8),C38,"")&amp;" "&amp;IF(AND(E39=$S$11,F39=$X$8),C39,"")&amp;" "&amp;IF(AND(E40=$S$11,F40=$X$8),C40,"")&amp;" "&amp;IF(AND(E41=$S$11,F41=$X$8),C41,"")&amp;" "&amp;IF(AND(E42=$S$11,F42=$X$8),C42,"")&amp;" "&amp;IF(AND(E43=$S$11,F43=$X$8),C43,"")&amp;" "&amp;IF(AND(E44=$S$11,F44=$X$8),C44,"")&amp;" "&amp;IF(AND(E45=$S$11,F45=$X$8),C45,"")&amp;" "&amp;IF(AND(E46=$S$11,F46=$X$8),C46,"")&amp;" "&amp;IF(AND(E47=$S$11,F47=$X$8),C47,"")&amp;" "&amp;IF(AND(E48=$S$11,F48=$X$8),C48,"")&amp;" "&amp;IF(AND(E49=$S$11,F49=$X$8),C49,"")&amp;" "&amp;IF(AND(E50=$S$11,F50=$X$8),C50,"")&amp;" "&amp;IF(AND(E51=$S$11,F51=$X$8),C51,"")&amp;" "&amp;IF(AND(E52=$S$11,F52=$X$8),C52,"")&amp;" "&amp;IF(AND(E53=$S$11,F53=$X$8),C53,"")&amp;" "&amp;IF(AND(E54=$S$11,F54=$X$8),C54,"")&amp;" "&amp;IF(AND(E55=$S$11,F55=$X$8),C55,"")&amp;" "&amp;IF(AND(E56=$S$11,F56=$X$8),C56,"")&amp;" "&amp;IF(AND(E57=$S$11,F57=$X$8),C57,"")&amp;" "&amp;IF(AND(E58=$S$11,F58=$X$8),C58,"")&amp;" "&amp;IF(AND(E59=$S$11,F59=$X$8),C59,"")&amp;" "&amp;IF(AND(E60=$S$11,F60=$X$8),C60,"")&amp;" "&amp;IF(AND(E61=$S$11,F61=$X$8),C61,"")&amp;" "&amp;IF(AND(E62=$S$11,F62=$X$8),C62,"")&amp;" "&amp;IF(AND(E63=$S$11,F63=$X$8),C63,"")&amp;" "&amp;IF(AND(E64=$S$11,F64=$X$8),C64,"")&amp;" "&amp;IF(AND(E65=$S$11,F65=$X$8),C65,"")&amp;" "&amp;IF(AND(E66=$S$11,F66=$X$8),C66,"")&amp;" "&amp;IF(AND(E67=$S$11,F67=$X$8),C67,"")&amp;" "&amp;IF(AND(E68=$S$11,F68=$X$8),C68,"")&amp;" "&amp;IF(AND(E69=$S$11,F69=$X$8),C69,"")&amp;" "&amp;IF(AND(E70=$S$11,F70=$X$8),C70,"")&amp;" "&amp;IF(AND(E71=$S$11,F71=$X$8),C71,"")&amp;" "&amp;IF(AND(E72=$S$11,F72=$X$8),C72,"")&amp;" "&amp;IF(AND(E73=$S$11,F73=$X$8),C73,"")&amp;" "&amp;IF(AND(E74=$S$11,F74=$X$8),C74,"")&amp;" "&amp;IF(AND(E75=$S$11,F75=$X$8),C75,"")&amp;" "&amp;IF(AND(E76=$S$11,F76=$X$8),C76,"")&amp;" "&amp;IF(AND(E77=$S$11,F77=$X$8),C77,"")&amp;" "&amp;IF(AND(E78=$S$11,F78=$X$8),C78,"")&amp;" "&amp;IF(AND(E79=$S$11,F79=$X$8),C79,"")&amp;" "&amp;IF(AND(E80=$S$11,F80=$X$8),C80,"")&amp;" "&amp;IF(AND(E81=$S$11,F81=$X$8),C81,"")&amp;" "&amp;IF(AND(E82=$S$11,F82=$X$8),C82,"")&amp;" "&amp;IF(AND(E83=$S$11,F83=$X$8),C83,"")&amp;" "&amp;IF(AND(E84=$S$11,F84=$X$8),C84,"")&amp;" "&amp;IF(AND(E85=$S$11,F85=$X$8),C85,"")&amp;" "&amp;IF(AND(E86=$S$11,F86=$X$8),C86,"")&amp;" "&amp;IF(AND(E87=$S$11,F87=$X$8),C87,"")&amp;" "&amp;IF(AND(E88=$S$11,F88=$X$8),C88,"")&amp;" "&amp;IF(AND(E89=$S$11,F89=$X$8),C89,"")&amp;" "&amp;IF(AND(E90=$S$11,F90=$X$8),C90,"")</f>
        <v xml:space="preserve">            R14 R15                          R41                                          </v>
      </c>
      <c r="P11" s="162"/>
      <c r="Q11" s="590"/>
      <c r="R11" s="76">
        <v>0.6</v>
      </c>
      <c r="S11" s="74" t="s">
        <v>626</v>
      </c>
      <c r="T11" s="59" t="s">
        <v>112</v>
      </c>
      <c r="U11" s="59" t="s">
        <v>112</v>
      </c>
      <c r="V11" s="59" t="s">
        <v>112</v>
      </c>
      <c r="W11" s="57" t="s">
        <v>620</v>
      </c>
      <c r="X11" s="58" t="s">
        <v>616</v>
      </c>
    </row>
    <row r="12" spans="1:24" ht="138" customHeight="1" x14ac:dyDescent="0.35">
      <c r="A12" s="99" t="str">
        <f>'CONTEXTO E IDENTIFICACIÓN'!D58</f>
        <v>Direccionamiento Estratégico y Planeación</v>
      </c>
      <c r="B12" s="123" t="str">
        <f>'CONTEXTO E IDENTIFICACIÓN'!F58</f>
        <v>Gestión del SGI</v>
      </c>
      <c r="C12" s="124" t="str">
        <f>'CONTEXTO E IDENTIFICACIÓN'!A58</f>
        <v>R4</v>
      </c>
      <c r="D12" s="161" t="str">
        <f>'CONTEXTO E IDENTIFICACIÓN'!N58</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E12" s="175" t="str">
        <f>'PROB E IMPACTO INHERENTE'!I12</f>
        <v>Media</v>
      </c>
      <c r="F12" s="175" t="str">
        <f>'PROB E IMPACTO INHERENTE'!Q12</f>
        <v>Moderado</v>
      </c>
      <c r="G12" s="178" t="str">
        <f>+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62"/>
      <c r="I12" s="588"/>
      <c r="J12" s="55" t="s">
        <v>615</v>
      </c>
      <c r="K12" s="60" t="str">
        <f>+IF(AND(E9=$S$12,F9=$T$8),C9,"")&amp;" "&amp;IF(AND(E10=$S$12,F10=$T$8),C10,"")&amp;" "&amp;IF(AND(E11=$S$12,F11=$T$8),C11,"")&amp;" "&amp;IF(AND(E12=$S$12,F12=$T$8),C12,"")&amp;" "&amp;IF(AND(E13=$S$12,F13=$T$8),C13,"")&amp;" "&amp;IF(AND(E14=$S$12,F14=$T$8),C14,"")&amp;" "&amp;IF(AND(E15=$S$12,F15=$T$8),C15,"")&amp;" "&amp;IF(AND(E16=$S$12,F16=$T$8),C16,"")&amp;" "&amp;IF(AND(E17=$S$12,F17=$T$8),C17,"")&amp;" "&amp;IF(AND(E18=$S$12,F18=$T$8),C18,"")&amp;" "&amp;IF(AND(E19=$S$12,F19=$T$8),C19,"")&amp;" "&amp;IF(AND(E20=$S$12,F20=$T$8),C20,"")&amp;" "&amp;IF(AND(E21=$S$12,F21=$T$8),C21,"")&amp;" "&amp;IF(AND(E22=$S$12,F22=$T$8),C22,"")&amp;" "&amp;IF(AND(E23=$S$12,F23=$T$8),C23,"")&amp;" "&amp;IF(AND(E24=$S$12,F24=$T$8),C24,"")&amp;" "&amp;IF(AND(E25=$S$12,F25=$T$8),C25,"")&amp;" "&amp;IF(AND(E26=$S$12,F26=$T$8),C26,"")&amp;" "&amp;IF(AND(E27=$S$12,F27=$T$8),C27,"")&amp;" "&amp;IF(AND(E28=$S$12,F28=$T$8),C28,"")&amp;" "&amp;IF(AND(E29=$S$12,F29=$T$8),C29,"")&amp;" "&amp;IF(AND(E30=$S$12,F30=$T$8),C30,"")&amp;" "&amp;IF(AND(E31=$S$12,F31=$T$8),C31,"")&amp;" "&amp;IF(AND(E32=$S$12,F32=$T$8),C32,"")&amp;" "&amp;IF(AND(E33=$S$12,F33=$T$8),C33,"")&amp;" "&amp;IF(AND(E34=$S$12,F34=$T$8),C34,"")&amp;" "&amp;IF(AND(E35=$S$12,F35=$T$8),C35,"")&amp;" "&amp;IF(AND(E36=$S$12,F36=$T$8),C36,"")&amp;" "&amp;IF(AND(E37=$S$12,F37=$T$8),C37,"")&amp;" "&amp;IF(AND(E38=$S$12,F38=$T$8),C38,"")&amp;" "&amp;IF(AND(E39=$S$12,F39=$T$8),C39,"")&amp;" "&amp;IF(AND(E40=$S$12,F40=$T$8),C40,"")&amp;" "&amp;IF(AND(E41=$S$12,F41=$T$8),C41,"")&amp;" "&amp;IF(AND(E42=$S$12,F42=$T$8),C42,"")&amp;" "&amp;IF(AND(E43=$S$12,F43=$T$8),C43,"")&amp;" "&amp;IF(AND(E44=$S$12,F44=$T$8),C44,"")&amp;" "&amp;IF(AND(E45=$S$12,F45=$T$8),C45,"")&amp;" "&amp;IF(AND(E46=$S$12,F46=$T$8),C46,"")&amp;" "&amp;IF(AND(E47=$S$12,F47=$T$8),C47,"")&amp;" "&amp;IF(AND(E48=$S$12,F48=$T$8),C48,"")&amp;" "&amp;IF(AND(E49=$S$12,F49=$T$8),C49,"")&amp;" "&amp;IF(AND(E50=$S$12,F50=$T$8),C50,"")&amp;" "&amp;IF(AND(E51=$S$12,F51=$T$8),C51,"")&amp;" "&amp;IF(AND(E52=$S$12,F52=$T$8),C52,"")&amp;" "&amp;IF(AND(E53=$S$12,F53=$T$8),C53,"")&amp;" "&amp;IF(AND(E54=$S$12,F54=$T$8),C54,"")&amp;" "&amp;IF(AND(E55=$S$12,F55=$T$8),C55,"")&amp;" "&amp;IF(AND(E56=$S$12,F56=$T$8),C56,"")&amp;" "&amp;IF(AND(E57=$S$12,F57=$T$8),C57,"")&amp;" "&amp;IF(AND(E58=$S$12,F58=$T$8),C58,"")&amp;" "&amp;IF(AND(E59=$S$12,F59=$T$8),C59,"")&amp;" "&amp;IF(AND(E60=$S$12,F60=$T$8),C60,"")&amp;" "&amp;IF(AND(E61=$S$12,F61=$T$8),C61,"")&amp;" "&amp;IF(AND(E62=$S$12,F62=$T$8),C62,"")&amp;" "&amp;IF(AND(E63=$S$12,F63=$T$8),C63,"")&amp;" "&amp;IF(AND(E64=$S$12,F64=$T$8),C64,"")&amp;" "&amp;IF(AND(E65=$S$12,F65=$T$8),C65,"")&amp;" "&amp;IF(AND(E66=$S$12,F66=$T$8),C66,"")&amp;" "&amp;IF(AND(E67=$S$12,F67=$T$8),C67,"")&amp;" "&amp;IF(AND(E68=$S$12,F68=$T$8),C68,"")&amp;" "&amp;IF(AND(E69=$S$12,F69=$T$8),C69,"")&amp;" "&amp;IF(AND(E70=$S$12,F70=$T$8),C70,"")&amp;" "&amp;IF(AND(E71=$S$12,F71=$T$8),C71,"")&amp;" "&amp;IF(AND(E72=$S$12,F72=$T$8),C72,"")&amp;" "&amp;IF(AND(E73=$S$12,F73=$T$8),C73,"")&amp;" "&amp;IF(AND(E74=$S$12,F74=$T$8),C74,"")&amp;" "&amp;IF(AND(E75=$S$12,F75=$T$8),C75,"")&amp;" "&amp;IF(AND(E76=$S$12,F76=$T$8),C76,"")&amp;" "&amp;IF(AND(E77=$S$12,F77=$T$8),C77,"")&amp;" "&amp;IF(AND(E78=$S$12,F78=$T$8),C78,"")&amp;" "&amp;IF(AND(E79=$S$12,F79=$T$8),C79,"")&amp;" "&amp;IF(AND(E80=$S$12,F80=$T$8),C80,"")&amp;" "&amp;IF(AND(E81=$S$12,F81=$T$8),C81,"")&amp;" "&amp;IF(AND(E82=$S$12,F82=$T$8),C82,"")&amp;" "&amp;IF(AND(E83=$S$12,F83=$T$8),C83,"")&amp;" "&amp;IF(AND(E84=$S$12,F84=$T$8),C84,"")&amp;" "&amp;IF(AND(E85=$S$12,F85=$T$8),C85,"")&amp;" "&amp;IF(AND(E86=$S$12,F86=$T$8),C86,"")&amp;" "&amp;IF(AND(E87=$S$12,F87=$T$8),C87,"")&amp;" "&amp;IF(AND(E88=$S$12,F88=$T$8),C88,"")&amp;" "&amp;IF(AND(E89=$S$12,F89=$T$8),C89,"")&amp;" "&amp;IF(AND(E90=$S$12,F90=$T$8),C90,"")</f>
        <v xml:space="preserve">                                                                                 </v>
      </c>
      <c r="L12" s="59" t="str">
        <f>+IF(AND(E9=$S$12,F9=$U$8),C9,"")&amp;" "&amp;IF(AND(E10=$S$12,F10=$U$8),C10,"")&amp;" "&amp;IF(AND(E11=$S$12,F11=$U$8),C11,"")&amp;" "&amp;IF(AND(E12=$S$12,F12=$U$8),C12,"")&amp;" "&amp;IF(AND(E13=$S$12,F13=$U$8),C13,"")&amp;" "&amp;IF(AND(E14=$S$12,F14=$U$8),C14,"")&amp;" "&amp;IF(AND(E15=$S$12,F15=$U$8),C15,"")&amp;" "&amp;IF(AND(E16=$S$12,F16=$U$8),C16,"")&amp;" "&amp;IF(AND(E17=$S$12,F17=$U$8),C17,"")&amp;" "&amp;IF(AND(E18=$S$12,F18=$U$8),C18,"")&amp;" "&amp;IF(AND(E19=$S$12,F19=$U$8),C19,"")&amp;" "&amp;IF(AND(E20=$S$12,F20=$U$8),C20,"")&amp;" "&amp;IF(AND(E21=$S$12,F21=$U$8),C21,"")&amp;" "&amp;IF(AND(E22=$S$12,F22=$U$8),C22,"")&amp;" "&amp;IF(AND(E23=$S$12,F23=$U$8),C23,"")&amp;" "&amp;IF(AND(E24=$S$12,F24=$U$8),C24,"")&amp;" "&amp;IF(AND(E25=$S$12,F25=$U$8),C25,"")&amp;" "&amp;IF(AND(E26=$S$12,F26=$U$8),C26,"")&amp;" "&amp;IF(AND(E27=$S$12,F27=$U$8),C27,"")&amp;" "&amp;IF(AND(E28=$S$12,F28=$U$8),C28,"")&amp;" "&amp;IF(AND(E29=$S$12,F29=$U$8),C29,"")&amp;" "&amp;IF(AND(E30=$S$12,F30=$U$8),C30,"")&amp;" "&amp;IF(AND(E31=$S$12,F31=$U$8),C31,"")&amp;" "&amp;IF(AND(E32=$S$12,F32=$U$8),C32,"")&amp;" "&amp;IF(AND(E33=$S$12,F33=$U$8),C33,"")&amp;" "&amp;IF(AND(E34=$S$12,F34=$U$8),C34,"")&amp;" "&amp;IF(AND(E35=$S$12,F35=$U$8),C35,"")&amp;" "&amp;IF(AND(E36=$S$12,F36=$U$8),C36,"")&amp;" "&amp;IF(AND(E37=$S$12,F37=$U$8),C37,"")&amp;" "&amp;IF(AND(E38=$S$12,F38=$U$8),C38,"")&amp;" "&amp;IF(AND(E39=$S$12,F39=$U$8),C39,"")&amp;" "&amp;IF(AND(E40=$S$12,F40=$U$8),C40,"")&amp;" "&amp;IF(AND(E41=$S$12,F41=$U$8),C41,"")&amp;" "&amp;IF(AND(E42=$S$12,F42=$U$8),C42,"")&amp;" "&amp;IF(AND(E43=$S$12,F43=$U$8),C43,"")&amp;" "&amp;IF(AND(E44=$S$12,F44=$U$8),C44,"")&amp;" "&amp;IF(AND(E45=$S$12,F45=$U$8),C45,"")&amp;" "&amp;IF(AND(E46=$S$12,F46=$U$8),C46,"")&amp;" "&amp;IF(AND(E47=$S$12,F47=$U$8),C47,"")&amp;" "&amp;IF(AND(E48=$S$12,F48=$U$8),C48,"")&amp;" "&amp;IF(AND(E49=$S$12,F49=$U$8),C49,"")&amp;" "&amp;IF(AND(E50=$S$12,F50=$U$8),C50,"")&amp;" "&amp;IF(AND(E51=$S$12,F51=$U$8),C51,"")&amp;" "&amp;IF(AND(E52=$S$12,F52=$U$8),C52,"")&amp;" "&amp;IF(AND(E53=$S$12,F53=$U$8),C53,"")&amp;" "&amp;IF(AND(E54=$S$12,F54=$U$8),C54,"")&amp;" "&amp;IF(AND(E55=$S$12,F55=$U$8),C55,"")&amp;" "&amp;IF(AND(E56=$S$12,F56=$U$8),C56,"")&amp;" "&amp;IF(AND(E57=$S$12,F57=$U$8),C57,"")&amp;" "&amp;IF(AND(E58=$S$12,F58=$U$8),C58,"")&amp;" "&amp;IF(AND(E59=$S$12,F59=$U$8),C59,"")&amp;" "&amp;IF(AND(E60=$S$12,F60=$U$8),C60,"")&amp;" "&amp;IF(AND(E61=$S$12,F61=$U$8),C61,"")&amp;" "&amp;IF(AND(E62=$S$12,F62=$U$8),C62,"")&amp;" "&amp;IF(AND(E63=$S$12,F63=$U$8),C63,"")&amp;" "&amp;IF(AND(E64=$S$12,F64=$U$8),C64,"")&amp;" "&amp;IF(AND(E65=$S$12,F65=$U$8),C65,"")&amp;" "&amp;IF(AND(E66=$S$12,F66=$U$8),C66,"")&amp;" "&amp;IF(AND(E67=$S$12,F67=$U$8),C67,"")&amp;" "&amp;IF(AND(E68=$S$12,F68=$U$8),C68,"")&amp;" "&amp;IF(AND(E69=$S$12,F69=$U$8),C69,"")&amp;" "&amp;IF(AND(E70=$S$12,F70=$U$8),C70,"")&amp;" "&amp;IF(AND(E71=$S$12,F71=$U$8),C71,"")&amp;" "&amp;IF(AND(E72=$S$12,F72=$U$8),C72,"")&amp;" "&amp;IF(AND(E73=$S$12,F73=$U$8),C73,"")&amp;" "&amp;IF(AND(E74=$S$12,F74=$U$8),C74,"")&amp;" "&amp;IF(AND(E75=$S$12,F75=$U$8),C75,"")&amp;" "&amp;IF(AND(E76=$S$12,F76=$U$8),C76,"")&amp;" "&amp;IF(AND(E77=$S$12,F77=$U$8),C77,"")&amp;" "&amp;IF(AND(E78=$S$12,F78=$U$8),C78,"")&amp;" "&amp;IF(AND(E79=$S$12,F79=$U$8),C79,"")&amp;" "&amp;IF(AND(E80=$S$12,F80=$U$8),C80,"")&amp;" "&amp;IF(AND(E81=$S$12,F81=$U$8),C81,"")&amp;" "&amp;IF(AND(E82=$S$12,F82=$U$8),C82,"")&amp;" "&amp;IF(AND(E83=$S$12,F83=$U$8),C83,"")&amp;" "&amp;IF(AND(E84=$S$12,F84=$U$8),C84,"")&amp;" "&amp;IF(AND(E85=$S$12,F85=$U$8),C85,"")&amp;" "&amp;IF(AND(E86=$S$12,F86=$U$8),C86,"")&amp;" "&amp;IF(AND(E87=$S$12,F87=$U$8),C87,"")&amp;" "&amp;IF(AND(E88=$S$12,F88=$U$8),C88,"")&amp;" "&amp;IF(AND(E89=$S$12,F89=$U$8),C89,"")&amp;" "&amp;IF(AND(E90=$S$12,F90=$U$8),C90,"")</f>
        <v xml:space="preserve">                                                                                 </v>
      </c>
      <c r="M12" s="59" t="str">
        <f>+IF(AND(E9=$S$12,F9=$V$8),C9,"")&amp;" "&amp;IF(AND(E10=$S$12,F10=$V$8),C10,"")&amp;" "&amp;IF(AND(E11=$S$12,F11=$V$8),C11,"")&amp;" "&amp;IF(AND(E12=$S$12,F12=$V$8),C12,"")&amp;" "&amp;IF(AND(E13=$S$12,F13=$V$8),C13,"")&amp;" "&amp;IF(AND(E14=$S$12,F14=$V$8),C14,"")&amp;" "&amp;IF(AND(E15=$S$12,F15=$V$8),C15,"")&amp;" "&amp;IF(AND(E16=$S$12,F16=$V$8),C16,"")&amp;" "&amp;IF(AND(E17=$S$12,F17=$V$8),C17,"")&amp;" "&amp;IF(AND(E18=$S$12,F18=$V$8),C18,"")&amp;" "&amp;IF(AND(E19=$S$12,F19=$V$8),C19,"")&amp;" "&amp;IF(AND(E20=$S$12,F20=$V$8),C20,"")&amp;" "&amp;IF(AND(E21=$S$12,F21=$V$8),C21,"")&amp;" "&amp;IF(AND(E22=$S$12,F22=$V$8),C22,"")&amp;" "&amp;IF(AND(E23=$S$12,F23=$V$8),C23,"")&amp;" "&amp;IF(AND(E24=$S$12,F24=$V$8),C24,"")&amp;" "&amp;IF(AND(E25=$S$12,F25=$V$8),C25,"")&amp;" "&amp;IF(AND(E26=$S$12,F26=$V$8),C26,"")&amp;" "&amp;IF(AND(E27=$S$12,F27=$V$8),C27,"")&amp;" "&amp;IF(AND(E28=$S$12,F28=$V$8),C28,"")&amp;" "&amp;IF(AND(E29=$S$12,F29=$V$8),C29,"")&amp;" "&amp;IF(AND(E30=$S$12,F30=$V$8),C30,"")&amp;" "&amp;IF(AND(E31=$S$12,F31=$V$8),C31,"")&amp;" "&amp;IF(AND(E32=$S$12,F32=$V$8),C32,"")&amp;" "&amp;IF(AND(E33=$S$12,F33=$V$8),C33,"")&amp;" "&amp;IF(AND(E34=$S$12,F34=$V$8),C34,"")&amp;" "&amp;IF(AND(E35=$S$12,F35=$V$8),C35,"")&amp;" "&amp;IF(AND(E36=$S$12,F36=$V$8),C36,"")&amp;" "&amp;IF(AND(E37=$S$12,F37=$V$8),C37,"")&amp;" "&amp;IF(AND(E38=$S$12,F38=$V$8),C38,"")&amp;" "&amp;IF(AND(E39=$S$12,F39=$V$8),C39,"")&amp;" "&amp;IF(AND(E40=$S$12,F40=$V$8),C40,"")&amp;" "&amp;IF(AND(E41=$S$12,F41=$V$8),C41,"")&amp;" "&amp;IF(AND(E42=$S$12,F42=$V$8),C42,"")&amp;" "&amp;IF(AND(E43=$S$12,F43=$V$8),C43,"")&amp;" "&amp;IF(AND(E44=$S$12,F44=$V$8),C44,"")&amp;" "&amp;IF(AND(E45=$S$12,F45=$V$8),C45,"")&amp;" "&amp;IF(AND(E46=$S$12,F46=$V$8),C46,"")&amp;" "&amp;IF(AND(E47=$S$12,F47=$V$8),C47,"")&amp;" "&amp;IF(AND(E48=$S$12,F48=$V$8),C48,"")&amp;" "&amp;IF(AND(E49=$S$12,F49=$V$8),C49,"")&amp;" "&amp;IF(AND(E50=$S$12,F50=$V$8),C50,"")&amp;" "&amp;IF(AND(E51=$S$12,F51=$V$8),C51,"")&amp;" "&amp;IF(AND(E52=$S$12,F52=$V$8),C52,"")&amp;" "&amp;IF(AND(E53=$S$12,F53=$V$8),C53,"")&amp;" "&amp;IF(AND(E54=$S$12,F54=$V$8),C54,"")&amp;" "&amp;IF(AND(E55=$S$12,F55=$V$8),C55,"")&amp;" "&amp;IF(AND(E56=$S$12,F56=$V$8),C56,"")&amp;" "&amp;IF(AND(E57=$S$12,F57=$V$8),C57,"")&amp;" "&amp;IF(AND(E58=$S$12,F58=$V$8),C58,"")&amp;" "&amp;IF(AND(E59=$S$12,F59=$V$8),C59,"")&amp;" "&amp;IF(AND(E60=$S$12,F60=$V$8),C60,"")&amp;" "&amp;IF(AND(E61=$S$12,F61=$V$8),C61,"")&amp;" "&amp;IF(AND(E62=$S$12,F62=$V$8),C62,"")&amp;" "&amp;IF(AND(E63=$S$12,F63=$V$8),C63,"")&amp;" "&amp;IF(AND(E64=$S$12,F64=$V$8),C64,"")&amp;" "&amp;IF(AND(E65=$S$12,F65=$V$8),C65,"")&amp;" "&amp;IF(AND(E66=$S$12,F66=$V$8),C66,"")&amp;" "&amp;IF(AND(E67=$S$12,F67=$V$8),C67,"")&amp;" "&amp;IF(AND(E68=$S$12,F68=$V$8),C68,"")&amp;" "&amp;IF(AND(E69=$S$12,F69=$V$8),C69,"")&amp;" "&amp;IF(AND(E70=$S$12,F70=$V$8),C70,"")&amp;" "&amp;IF(AND(E71=$S$12,F71=$V$8),C71,"")&amp;" "&amp;IF(AND(E72=$S$12,F72=$V$8),C72,"")&amp;" "&amp;IF(AND(E73=$S$12,F73=$V$8),C73,"")&amp;" "&amp;IF(AND(E74=$S$12,F74=$V$8),C74,"")&amp;" "&amp;IF(AND(E75=$S$12,F75=$V$8),C75,"")&amp;" "&amp;IF(AND(E76=$S$12,F76=$V$8),C76,"")&amp;" "&amp;IF(AND(E77=$S$12,F77=$V$8),C77,"")&amp;" "&amp;IF(AND(E78=$S$12,F78=$V$8),C78,"")&amp;" "&amp;IF(AND(E79=$S$12,F79=$V$8),C79,"")&amp;" "&amp;IF(AND(E80=$S$12,F80=$V$8),C80,"")&amp;" "&amp;IF(AND(E81=$S$12,F81=$V$8),C81,"")&amp;" "&amp;IF(AND(E82=$S$12,F82=$V$8),C82,"")&amp;" "&amp;IF(AND(E83=$S$12,F83=$V$8),C83,"")&amp;" "&amp;IF(AND(E84=$S$12,F84=$V$8),C84,"")&amp;" "&amp;IF(AND(E85=$S$12,F85=$V$8),C85,"")&amp;" "&amp;IF(AND(E86=$S$12,F86=$V$8),C86,"")&amp;" "&amp;IF(AND(E87=$S$12,F87=$V$8),C87,"")&amp;" "&amp;IF(AND(E88=$S$12,F88=$V$8),C88,"")&amp;" "&amp;IF(AND(E89=$S$12,F89=$V$8),C89,"")&amp;" "&amp;IF(AND(E90=$S$12,F90=$V$8),C90,"")</f>
        <v xml:space="preserve">    R5                      R28        R36           R47           R58  R60                       </v>
      </c>
      <c r="N12" s="57" t="str">
        <f>+IF(AND(E9=$S$12,F9=$W$8),C9,"")&amp;" "&amp;IF(AND(E10=$S$12,F10=$W$8),C10,"")&amp;" "&amp;IF(AND(E11=$S$12,F11=$W$8),C11,"")&amp;" "&amp;IF(AND(E12=$S$12,F12=$W$8),C12,"")&amp;" "&amp;IF(AND(E13=$S$12,F13=$W$8),C13,"")&amp;" "&amp;IF(AND(E14=$S$12,F14=$W$8),C14,"")&amp;" "&amp;IF(AND(E15=$S$12,F15=$W$8),C15,"")&amp;" "&amp;IF(AND(E16=$S$12,F16=$W$8),C16,"")&amp;" "&amp;IF(AND(E17=$S$12,F17=$W$8),C17,"")&amp;" "&amp;IF(AND(E18=$S$12,F18=$W$8),C18,"")&amp;" "&amp;IF(AND(E19=$S$12,F19=$W$8),C19,"")&amp;" "&amp;IF(AND(E20=$S$12,F20=$W$8),C20,"")&amp;" "&amp;IF(AND(E21=$S$12,F21=$W$8),C21,"")&amp;" "&amp;IF(AND(E22=$S$12,F22=$W$8),C22,"")&amp;" "&amp;IF(AND(E23=$S$12,F23=$W$8),C23,"")&amp;" "&amp;IF(AND(E24=$S$12,F24=$W$8),C24,"")&amp;" "&amp;IF(AND(E25=$S$12,F25=$W$8),C25,"")&amp;" "&amp;IF(AND(E26=$S$12,F26=$W$8),C26,"")&amp;" "&amp;IF(AND(E27=$S$12,F27=$W$8),C27,"")&amp;" "&amp;IF(AND(E28=$S$12,F28=$W$8),C28,"")&amp;" "&amp;IF(AND(E29=$S$12,F29=$W$8),C29,"")&amp;" "&amp;IF(AND(E30=$S$12,F30=$W$8),C30,"")&amp;" "&amp;IF(AND(E31=$S$12,F31=$W$8),C31,"")&amp;" "&amp;IF(AND(E32=$S$12,F32=$W$8),C32,"")&amp;" "&amp;IF(AND(E33=$S$12,F33=$W$8),C33,"")&amp;" "&amp;IF(AND(E34=$S$12,F34=$W$8),C34,"")&amp;" "&amp;IF(AND(E35=$S$12,F35=$W$8),C35,"")&amp;" "&amp;IF(AND(E36=$S$12,F36=$W$8),C36,"")&amp;" "&amp;IF(AND(E37=$S$12,F37=$W$8),C37,"")&amp;" "&amp;IF(AND(E38=$S$12,F38=$W$8),C38,"")&amp;" "&amp;IF(AND(E39=$S$12,F39=$W$8),C39,"")&amp;" "&amp;IF(AND(E40=$S$12,F40=$W$8),C40,"")&amp;" "&amp;IF(AND(E41=$S$12,F41=$W$8),C41,"")&amp;" "&amp;IF(AND(E42=$S$12,F42=$W$8),C42,"")&amp;" "&amp;IF(AND(E43=$S$12,F43=$W$8),C43,"")&amp;" "&amp;IF(AND(E44=$S$12,F44=$W$8),C44,"")&amp;" "&amp;IF(AND(E45=$S$12,F45=$W$8),C45,"")&amp;" "&amp;IF(AND(E46=$S$12,F46=$W$8),C46,"")&amp;" "&amp;IF(AND(E47=$S$12,F47=$W$8),C47,"")&amp;" "&amp;IF(AND(E48=$S$12,F48=$W$8),C48,"")&amp;" "&amp;IF(AND(E49=$S$12,F49=$W$8),C49,"")&amp;" "&amp;IF(AND(E50=$S$12,F50=$W$8),C50,"")&amp;" "&amp;IF(AND(E51=$S$12,F51=$W$8),C51,"")&amp;" "&amp;IF(AND(E52=$S$12,F52=$W$8),C52,"")&amp;" "&amp;IF(AND(E53=$S$12,F53=$W$8),C53,"")&amp;" "&amp;IF(AND(E54=$S$12,F54=$W$8),C54,"")&amp;" "&amp;IF(AND(E55=$S$12,F55=$W$8),C55,"")&amp;" "&amp;IF(AND(E56=$S$12,F56=$W$8),C56,"")&amp;" "&amp;IF(AND(E57=$S$12,F57=$W$8),C57,"")&amp;" "&amp;IF(AND(E58=$S$12,F58=$W$8),C58,"")&amp;" "&amp;IF(AND(E59=$S$12,F59=$W$8),C59,"")&amp;" "&amp;IF(AND(E60=$S$12,F60=$W$8),C60,"")&amp;" "&amp;IF(AND(E61=$S$12,F61=$W$8),C61,"")&amp;" "&amp;IF(AND(E62=$S$12,F62=$W$8),C62,"")&amp;" "&amp;IF(AND(E63=$S$12,F63=$W$8),C63,"")&amp;" "&amp;IF(AND(E64=$S$12,F64=$W$8),C64,"")&amp;" "&amp;IF(AND(E65=$S$12,F65=$W$8),C65,"")&amp;" "&amp;IF(AND(E66=$S$12,F66=$W$8),C66,"")&amp;" "&amp;IF(AND(E67=$S$12,F67=$W$8),C67,"")&amp;" "&amp;IF(AND(E68=$S$12,F68=$W$8),C68,"")&amp;" "&amp;IF(AND(E69=$S$12,F69=$W$8),C69,"")&amp;" "&amp;IF(AND(E70=$S$12,F70=$W$8),C70,"")&amp;" "&amp;IF(AND(E71=$S$12,F71=$W$8),C71,"")&amp;" "&amp;IF(AND(E72=$S$12,F72=$W$8),C72,"")&amp;" "&amp;IF(AND(E73=$S$12,F73=$W$8),C73,"")&amp;" "&amp;IF(AND(E74=$S$12,F74=$W$8),C74,"")&amp;" "&amp;IF(AND(E75=$S$12,F75=$W$8),C75,"")&amp;" "&amp;IF(AND(E76=$S$12,F76=$W$8),C76,"")&amp;" "&amp;IF(AND(E77=$S$12,F77=$W$8),C77,"")&amp;" "&amp;IF(AND(E78=$S$12,F78=$W$8),C78,"")&amp;" "&amp;IF(AND(E79=$S$12,F79=$W$8),C79,"")&amp;" "&amp;IF(AND(E80=$S$12,F80=$W$8),C80,"")&amp;" "&amp;IF(AND(E81=$S$12,F81=$W$8),C81,"")&amp;" "&amp;IF(AND(E82=$S$12,F82=$W$8),C82,"")&amp;" "&amp;IF(AND(E83=$S$12,F83=$W$8),C83,"")&amp;" "&amp;IF(AND(E84=$S$12,F84=$W$8),C84,"")&amp;" "&amp;IF(AND(E85=$S$12,F85=$W$8),C85,"")&amp;" "&amp;IF(AND(E86=$S$12,F86=$W$8),C86,"")&amp;" "&amp;IF(AND(E87=$S$12,F87=$W$8),C87,"")&amp;" "&amp;IF(AND(E88=$S$12,F88=$W$8),C88,"")&amp;" "&amp;IF(AND(E89=$S$12,F89=$W$8),C89,"")&amp;" "&amp;IF(AND(E90=$S$12,F90=$W$8),C90,"")</f>
        <v xml:space="preserve">  R3        R11    R16 R17 R18             R31  R33                            R61                      </v>
      </c>
      <c r="O12" s="58" t="str">
        <f>+IF(AND(E9=$S$12,F9=$X$8),C9,"")&amp;" "&amp;IF(AND(E10=$S$12,F10=$X$8),C10,"")&amp;" "&amp;IF(AND(E11=$S$12,F11=$X$8),C11,"")&amp;" "&amp;IF(AND(E12=$S$12,F12=$X$8),C12,"")&amp;" "&amp;IF(AND(E13=$S$12,F13=$X$8),C13,"")&amp;" "&amp;IF(AND(E14=$S$12,F14=$X$8),C14,"")&amp;" "&amp;IF(AND(E15=$S$12,F15=$X$8),C15,"")&amp;" "&amp;IF(AND(E16=$S$12,F16=$X$8),C16,"")&amp;" "&amp;IF(AND(E17=$S$12,F17=$X$8),C17,"")&amp;" "&amp;IF(AND(E18=$S$12,F18=$X$8),C18,"")&amp;" "&amp;IF(AND(E19=$S$12,F19=$X$8),C19,"")&amp;" "&amp;IF(AND(E20=$S$12,F20=$X$8),C20,"")&amp;" "&amp;IF(AND(E21=$S$12,F21=$X$8),C21,"")&amp;" "&amp;IF(AND(E22=$S$12,F22=$X$8),C22,"")&amp;" "&amp;IF(AND(E23=$S$12,F23=$X$8),C23,"")&amp;" "&amp;IF(AND(E24=$S$12,F24=$X$8),C24,"")&amp;" "&amp;IF(AND(E25=$S$12,F25=$X$8),C25,"")&amp;" "&amp;IF(AND(E26=$S$12,F26=$X$8),C26,"")&amp;" "&amp;IF(AND(E27=$S$12,F27=$X$8),C27,"")&amp;" "&amp;IF(AND(E28=$S$12,F28=$X$8),C28,"")&amp;" "&amp;IF(AND(E29=$S$12,F29=$X$8),C29,"")&amp;" "&amp;IF(AND(E30=$S$12,F30=$X$8),C30,"")&amp;" "&amp;IF(AND(E31=$S$12,F31=$X$8),C31,"")&amp;" "&amp;IF(AND(E32=$S$12,F32=$X$8),C32,"")&amp;" "&amp;IF(AND(E33=$S$12,F33=$X$8),C33,"")&amp;" "&amp;IF(AND(E34=$S$12,F34=$X$8),C34,"")&amp;" "&amp;IF(AND(E35=$S$12,F35=$X$8),C35,"")&amp;" "&amp;IF(AND(E36=$S$12,F36=$X$8),C36,"")&amp;" "&amp;IF(AND(E37=$S$12,F37=$X$8),C37,"")&amp;" "&amp;IF(AND(E38=$S$12,F38=$X$8),C38,"")&amp;" "&amp;IF(AND(E39=$S$12,F39=$X$8),C39,"")&amp;" "&amp;IF(AND(E40=$S$12,F40=$X$8),C40,"")&amp;" "&amp;IF(AND(E41=$S$12,F41=$X$8),C41,"")&amp;" "&amp;IF(AND(E42=$S$12,F42=$X$8),C42,"")&amp;" "&amp;IF(AND(E43=$S$12,F43=$X$8),C43,"")&amp;" "&amp;IF(AND(E44=$S$12,F44=$X$8),C44,"")&amp;" "&amp;IF(AND(E45=$S$12,F45=$X$8),C45,"")&amp;" "&amp;IF(AND(E46=$S$12,F46=$X$8),C46,"")&amp;" "&amp;IF(AND(E47=$S$12,F47=$X$8),C47,"")&amp;" "&amp;IF(AND(E48=$S$12,F48=$X$8),C48,"")&amp;" "&amp;IF(AND(E49=$S$12,F49=$X$8),C49,"")&amp;" "&amp;IF(AND(E50=$S$12,F50=$X$8),C50,"")&amp;" "&amp;IF(AND(E51=$S$12,F51=$X$8),C51,"")&amp;" "&amp;IF(AND(E52=$S$12,F52=$X$8),C52,"")&amp;" "&amp;IF(AND(E53=$S$12,F53=$X$8),C53,"")&amp;" "&amp;IF(AND(E54=$S$12,F54=$X$8),C54,"")&amp;" "&amp;IF(AND(E55=$S$12,F55=$X$8),C55,"")&amp;" "&amp;IF(AND(E56=$S$12,F56=$X$8),C56,"")&amp;" "&amp;IF(AND(E57=$S$12,F57=$X$8),C57,"")&amp;" "&amp;IF(AND(E58=$S$12,F58=$X$8),C58,"")&amp;" "&amp;IF(AND(E59=$S$12,F59=$X$8),C59,"")&amp;" "&amp;IF(AND(E60=$S$12,F60=$X$8),C60,"")&amp;" "&amp;IF(AND(E61=$S$12,F61=$X$8),C61,"")&amp;" "&amp;IF(AND(E62=$S$12,F62=$X$8),C62,"")&amp;" "&amp;IF(AND(E63=$S$12,F63=$X$8),C63,"")&amp;" "&amp;IF(AND(E64=$S$12,F64=$X$8),C64,"")&amp;" "&amp;IF(AND(E65=$S$12,F65=$X$8),C65,"")&amp;" "&amp;IF(AND(E66=$S$12,F66=$X$8),C66,"")&amp;" "&amp;IF(AND(E67=$S$12,F67=$X$8),C67,"")&amp;" "&amp;IF(AND(E68=$S$12,F68=$X$8),C68,"")&amp;" "&amp;IF(AND(E69=$S$12,F69=$X$8),C69,"")&amp;" "&amp;IF(AND(E70=$S$12,F70=$X$8),C70,"")&amp;" "&amp;IF(AND(E71=$S$12,F71=$X$8),C71,"")&amp;" "&amp;IF(AND(E72=$S$12,F72=$X$8),C72,"")&amp;" "&amp;IF(AND(E73=$S$12,F73=$X$8),C73,"")&amp;" "&amp;IF(AND(E74=$S$12,F74=$X$8),C74,"")&amp;" "&amp;IF(AND(E75=$S$12,F75=$X$8),C75,"")&amp;" "&amp;IF(AND(E76=$S$12,F76=$X$8),C76,"")&amp;" "&amp;IF(AND(E77=$S$12,F77=$X$8),C77,"")&amp;" "&amp;IF(AND(E78=$S$12,F78=$X$8),C78,"")&amp;" "&amp;IF(AND(E79=$S$12,F79=$X$8),C79,"")&amp;" "&amp;IF(AND(E80=$S$12,F80=$X$8),C80,"")&amp;" "&amp;IF(AND(E81=$S$12,F81=$X$8),C81,"")&amp;" "&amp;IF(AND(E82=$S$12,F82=$X$8),C82,"")&amp;" "&amp;IF(AND(E83=$S$12,F83=$X$8),C83,"")&amp;" "&amp;IF(AND(E84=$S$12,F84=$X$8),C84,"")&amp;" "&amp;IF(AND(E85=$S$12,F85=$X$8),C85,"")&amp;" "&amp;IF(AND(E86=$S$12,F86=$X$8),C86,"")&amp;" "&amp;IF(AND(E87=$S$12,F87=$X$8),C87,"")&amp;" "&amp;IF(AND(E88=$S$12,F88=$X$8),C88,"")&amp;" "&amp;IF(AND(E89=$S$12,F89=$X$8),C89,"")&amp;" "&amp;IF(AND(E90=$S$12,F90=$X$8),C90,"")</f>
        <v xml:space="preserve">R1                    R22                                                             </v>
      </c>
      <c r="P12" s="162"/>
      <c r="Q12" s="590"/>
      <c r="R12" s="76">
        <v>0.4</v>
      </c>
      <c r="S12" s="74" t="s">
        <v>615</v>
      </c>
      <c r="T12" s="60" t="s">
        <v>683</v>
      </c>
      <c r="U12" s="59" t="s">
        <v>112</v>
      </c>
      <c r="V12" s="59" t="s">
        <v>112</v>
      </c>
      <c r="W12" s="57" t="s">
        <v>620</v>
      </c>
      <c r="X12" s="58" t="s">
        <v>616</v>
      </c>
    </row>
    <row r="13" spans="1:24" ht="203.25" customHeight="1" thickBot="1" x14ac:dyDescent="0.4">
      <c r="A13" s="99" t="str">
        <f>'CONTEXTO E IDENTIFICACIÓN'!D59</f>
        <v>Direccionamiento Estratégico y Planeación</v>
      </c>
      <c r="B13" s="123" t="str">
        <f>'CONTEXTO E IDENTIFICACIÓN'!F59</f>
        <v>Gestión del SGI</v>
      </c>
      <c r="C13" s="124" t="str">
        <f>'CONTEXTO E IDENTIFICACIÓN'!A59</f>
        <v>R5</v>
      </c>
      <c r="D13" s="161" t="str">
        <f>'CONTEXTO E IDENTIFICACIÓN'!N59</f>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E13" s="175" t="str">
        <f>'PROB E IMPACTO INHERENTE'!I13</f>
        <v>Baja</v>
      </c>
      <c r="F13" s="175" t="str">
        <f>'PROB E IMPACTO INHERENTE'!Q13</f>
        <v>Moderado</v>
      </c>
      <c r="G13" s="178" t="str">
        <f t="shared" ref="G13:G67" si="0">+IF(E13=$S$9,IF(F13=$T$8,$T$9,IF(F13=$U$8,$U$9,IF(F13=$V$8,$V$9,IF(F13=$W$8,$W$9,IF(F13=$X$8,$X$9))))),IF(E13=$S$10,IF(F13=$T$8,$T$10,IF(F13=$U$8,$U$10,IF(F13=$V$8,$V$10,IF(F13=$W$8,$W$10,IF(F13=$X$8,$X$10))))),IF(E13=$S$11,IF(F13=$T$8,$T$11,IF(F13=$U$8,$U$11,IF(F13=$V$8,$V$11,IF(F13=$W$8,$W$11,IF(F13=$X$8,$X$11))))),IF(E13=$S$12,IF(F13=$T$8,$T$12,IF(F13=$U$8,$U$12,IF(F13=$V$8,$V$12,IF(F13=$W$8,$W$12,IF(F13=$X$8,$X$12))))),IF(E13=$S$13,IF(F13=$T$8,$T$13,IF(F13=$U$8,$U$13,IF(F13=$V$8,$V$13,IF(F13=$W$8,$W$13,IF(F13=$X$8,$X$13))))),"")))))</f>
        <v>Moderado</v>
      </c>
      <c r="H13" s="162"/>
      <c r="I13" s="589"/>
      <c r="J13" s="61" t="s">
        <v>618</v>
      </c>
      <c r="K13" s="62" t="str">
        <f>+IF(AND(E9=$S$13,F9=$T$8),C9,"")&amp;" "&amp;IF(AND(E10=$S$13,F10=$T$8),C10,"")&amp;" "&amp;IF(AND(E11=$S$13,F11=$T$8),C11,"")&amp;" "&amp;IF(AND(E12=$S$13,F12=$T$8),C12,"")&amp;" "&amp;IF(AND(E13=$S$13,F13=$T$8),C13,"")&amp;" "&amp;IF(AND(E14=$S$13,F14=$T$8),C14,"")&amp;" "&amp;IF(AND(E15=$S$13,F15=$T$8),C15,"")&amp;" "&amp;IF(AND(E16=$S$13,F16=$T$8),C16,"")&amp;" "&amp;IF(AND(E17=$S$13,F17=$T$8),C17,"")&amp;" "&amp;IF(AND(E18=$S$13,F18=$T$8),C18,"")&amp;" "&amp;IF(AND(E19=$S$13,F19=$T$8),C19,"")&amp;" "&amp;IF(AND(E20=$S$13,F20=$T$8),C20,"")&amp;" "&amp;IF(AND(E21=$S$13,F21=$T$8),C21,"")&amp;" "&amp;IF(AND(E22=$S$13,F22=$T$8),C22,"")&amp;" "&amp;IF(AND(E23=$S$13,F23=$T$8),C23,"")&amp;" "&amp;IF(AND(E24=$S$13,F24=$T$8),C24,"")&amp;" "&amp;IF(AND(E25=$S$13,F25=$T$8),C25,"")&amp;" "&amp;IF(AND(E26=$S$13,F26=$T$8),C26,"")&amp;" "&amp;IF(AND(E27=$S$13,F27=$T$8),C27,"")&amp;" "&amp;IF(AND(E28=$S$13,F28=$T$8),C28,"")&amp;" "&amp;IF(AND(E29=$S$13,F29=$T$8),C29,"")&amp;" "&amp;IF(AND(E30=$S$13,F30=$T$8),C30,"")&amp;" "&amp;IF(AND(E31=$S$13,F31=$T$8),C31,"")&amp;" "&amp;IF(AND(E32=$S$13,F32=$T$8),C32,"")&amp;" "&amp;IF(AND(E33=$S$13,F33=$T$8),C33,"")&amp;" "&amp;IF(AND(E34=$S$13,F34=$T$8),C34,"")&amp;" "&amp;IF(AND(E35=$S$13,F35=$T$8),C35,"")&amp;" "&amp;IF(AND(E36=$S$13,F36=$T$8),C36,"")&amp;" "&amp;IF(AND(E37=$S$13,F37=$T$8),C37,"")&amp;" "&amp;IF(AND(E38=$S$13,F38=$T$8),C38,"")&amp;" "&amp;IF(AND(E39=$S$13,F39=$T$8),C39,"")&amp;" "&amp;IF(AND(E40=$S$13,F40=$T$8),C40,"")&amp;" "&amp;IF(AND(E41=$S$13,F41=$T$8),C41,"")&amp;" "&amp;IF(AND(E42=$S$13,F42=$T$8),C42,"")&amp;" "&amp;IF(AND(E43=$S$13,F43=$T$8),C43,"")&amp;" "&amp;IF(AND(E44=$S$13,F44=$T$8),C44,"")&amp;" "&amp;IF(AND(E45=$S$13,F45=$T$8),C45,"")&amp;" "&amp;IF(AND(E46=$S$13,F46=$T$8),C46,"")&amp;" "&amp;IF(AND(E47=$S$13,F47=$T$8),C47,"")&amp;" "&amp;IF(AND(E48=$S$13,F48=$T$8),C48,"")&amp;" "&amp;IF(AND(E49=$S$13,F49=$T$8),C49,"")&amp;" "&amp;IF(AND(E50=$S$13,F50=$T$8),C50,"")&amp;" "&amp;IF(AND(E51=$S$13,F51=$T$8),C51,"")&amp;" "&amp;IF(AND(E52=$S$13,F52=$T$8),C52,"")&amp;" "&amp;IF(AND(E53=$S$13,F53=$T$8),C53,"")&amp;" "&amp;IF(AND(E54=$S$13,F54=$T$8),C54,"")&amp;" "&amp;IF(AND(E55=$S$13,F55=$T$8),C55,"")&amp;" "&amp;IF(AND(E56=$S$13,F56=$T$8),C56,"")&amp;" "&amp;IF(AND(E57=$S$13,F57=$T$8),C57,"")&amp;" "&amp;IF(AND(E58=$S$13,F58=$T$8),C58,"")&amp;" "&amp;IF(AND(E59=$S$13,F59=$T$8),C59,"")&amp;" "&amp;IF(AND(E60=$S$13,F60=$T$8),C60,"")&amp;" "&amp;IF(AND(E61=$S$13,F61=$T$8),C61,"")&amp;" "&amp;IF(AND(E62=$S$13,F62=$T$8),C62,"")&amp;" "&amp;IF(AND(E63=$S$13,F63=$T$8),C63,"")&amp;" "&amp;IF(AND(E64=$S$13,F64=$T$8),C64,"")&amp;" "&amp;IF(AND(E65=$S$13,F65=$T$8),C65,"")&amp;" "&amp;IF(AND(E66=$S$13,F66=$T$8),C66,"")&amp;" "&amp;IF(AND(E67=$S$13,F67=$T$8),C67,"")&amp;" "&amp;IF(AND(E68=$S$13,F68=$T$8),C68,"")&amp;" "&amp;IF(AND(E69=$S$13,F69=$T$8),C69,"")&amp;" "&amp;IF(AND(E70=$S$13,F70=$T$8),C70,"")&amp;" "&amp;IF(AND(E71=$S$13,F71=$T$8),C71,"")&amp;" "&amp;IF(AND(E72=$S$13,F72=$T$8),C72,"")&amp;" "&amp;IF(AND(E73=$S$13,F73=$T$8),C73,"")&amp;" "&amp;IF(AND(E74=$S$13,F74=$T$8),C74,"")&amp;" "&amp;IF(AND(E75=$S$13,F75=$T$8),C75,"")&amp;" "&amp;IF(AND(E76=$S$13,F76=$T$8),C76,"")&amp;" "&amp;IF(AND(E77=$S$13,F77=$T$8),C77,"")&amp;" "&amp;IF(AND(E78=$S$13,F78=$T$8),C78,"")&amp;" "&amp;IF(AND(E79=$S$13,F79=$T$8),C79,"")&amp;" "&amp;IF(AND(E80=$S$13,F80=$T$8),C80,"")&amp;" "&amp;IF(AND(E81=$S$13,F81=$T$8),C81,"")&amp;" "&amp;IF(AND(E82=$S$13,F82=$T$8),C82,"")&amp;" "&amp;IF(AND(E83=$S$13,F83=$T$8),C83,"")&amp;" "&amp;IF(AND(E84=$S$13,F84=$T$8),C84,"")&amp;" "&amp;IF(AND(E85=$S$13,F85=$T$8),C85,"")&amp;" "&amp;IF(AND(E86=$S$13,F86=$T$8),C86,"")&amp;" "&amp;IF(AND(E87=$S$13,F87=$T$8),C87,"")&amp;" "&amp;IF(AND(E88=$S$13,F88=$T$8),C88,"")&amp;" "&amp;IF(AND(E89=$S$13,F89=$T$8),C89,"")&amp;" "&amp;IF(AND(E90=$S$13,F90=$T$8),C90,"")</f>
        <v xml:space="preserve">                                                                                 </v>
      </c>
      <c r="L13" s="62" t="str">
        <f>+IF(AND(E9=$S$13,F9=$U$8),C9,"")&amp;" "&amp;IF(AND(E10=$S$13,F10=$U$8),C10,"")&amp;" "&amp;IF(AND(E11=$S$13,F11=$U$8),C11,"")&amp;" "&amp;IF(AND(E12=$S$13,F12=$U$8),C12,"")&amp;" "&amp;IF(AND(E13=$S$13,F13=$U$8),C13,"")&amp;" "&amp;IF(AND(E14=$S$13,F14=$U$8),C14,"")&amp;" "&amp;IF(AND(E15=$S$13,F15=$U$8),C15,"")&amp;" "&amp;IF(AND(E16=$S$13,F16=$U$8),C16,"")&amp;" "&amp;IF(AND(E17=$S$13,F17=$U$8),C17,"")&amp;" "&amp;IF(AND(E18=$S$13,F18=$U$8),C18,"")&amp;" "&amp;IF(AND(E19=$S$13,F19=$U$8),C19,"")&amp;" "&amp;IF(AND(E20=$S$13,F20=$U$8),C20,"")&amp;" "&amp;IF(AND(E21=$S$13,F21=$U$8),C21,"")&amp;" "&amp;IF(AND(E22=$S$13,F22=$U$8),C22,"")&amp;" "&amp;IF(AND(E23=$S$13,F23=$U$8),C23,"")&amp;" "&amp;IF(AND(E24=$S$13,F24=$U$8),C24,"")&amp;" "&amp;IF(AND(E25=$S$13,F25=$U$8),C25,"")&amp;" "&amp;IF(AND(E26=$S$13,F26=$U$8),C26,"")&amp;" "&amp;IF(AND(E27=$S$13,F27=$U$8),C27,"")&amp;" "&amp;IF(AND(E28=$S$13,F28=$U$8),C28,"")&amp;" "&amp;IF(AND(E29=$S$13,F29=$U$8),C29,"")&amp;" "&amp;IF(AND(E30=$S$13,F30=$U$8),C30,"")&amp;" "&amp;IF(AND(E31=$S$13,F31=$U$8),C31,"")&amp;" "&amp;IF(AND(E32=$S$13,F32=$U$8),C32,"")&amp;" "&amp;IF(AND(E33=$S$13,F33=$U$8),C33,"")&amp;" "&amp;IF(AND(E34=$S$13,F34=$U$8),C34,"")&amp;" "&amp;IF(AND(E35=$S$13,F35=$U$8),C35,"")&amp;" "&amp;IF(AND(E36=$S$13,F36=$U$8),C36,"")&amp;" "&amp;IF(AND(E37=$S$13,F37=$U$8),C37,"")&amp;" "&amp;IF(AND(E38=$S$13,F38=$U$8),C38,"")&amp;" "&amp;IF(AND(E39=$S$13,F39=$U$8),C39,"")&amp;" "&amp;IF(AND(E40=$S$13,F40=$U$8),C40,"")&amp;" "&amp;IF(AND(E41=$S$13,F41=$U$8),C41,"")&amp;" "&amp;IF(AND(E42=$S$13,F42=$U$8),C42,"")&amp;" "&amp;IF(AND(E43=$S$13,F43=$U$8),C43,"")&amp;" "&amp;IF(AND(E44=$S$13,F44=$U$8),C44,"")&amp;" "&amp;IF(AND(E45=$S$13,F45=$U$8),C45,"")&amp;" "&amp;IF(AND(E46=$S$13,F46=$U$8),C46,"")&amp;" "&amp;IF(AND(E47=$S$13,F47=$U$8),C47,"")&amp;" "&amp;IF(AND(E48=$S$13,F48=$U$8),C48,"")&amp;" "&amp;IF(AND(E49=$S$13,F49=$U$8),C49,"")&amp;" "&amp;IF(AND(E50=$S$13,F50=$U$8),C50,"")&amp;" "&amp;IF(AND(E51=$S$13,F51=$U$8),C51,"")&amp;" "&amp;IF(AND(E52=$S$13,F52=$U$8),C52,"")&amp;" "&amp;IF(AND(E53=$S$13,F53=$U$8),C53,"")&amp;" "&amp;IF(AND(E54=$S$13,F54=$U$8),C54,"")&amp;" "&amp;IF(AND(E55=$S$13,F55=$U$8),C55,"")&amp;" "&amp;IF(AND(E56=$S$13,F56=$U$8),C56,"")&amp;" "&amp;IF(AND(E57=$S$13,F57=$U$8),C57,"")&amp;" "&amp;IF(AND(E58=$S$13,F58=$U$8),C58,"")&amp;" "&amp;IF(AND(E59=$S$13,F59=$U$8),C59,"")&amp;" "&amp;IF(AND(E60=$S$13,F60=$U$8),C60,"")&amp;" "&amp;IF(AND(E61=$S$13,F61=$U$8),C61,"")&amp;" "&amp;IF(AND(E62=$S$13,F62=$U$8),C62,"")&amp;" "&amp;IF(AND(E63=$S$13,F63=$U$8),C63,"")&amp;" "&amp;IF(AND(E64=$S$13,F64=$U$8),C64,"")&amp;" "&amp;IF(AND(E65=$S$13,F65=$U$8),C65,"")&amp;" "&amp;IF(AND(E66=$S$13,F66=$U$8),C66,"")&amp;" "&amp;IF(AND(E67=$S$13,F67=$U$8),C67,"")&amp;" "&amp;IF(AND(E68=$S$13,F68=$U$8),C68,"")&amp;" "&amp;IF(AND(E69=$S$13,F69=$U$8),C69,"")&amp;" "&amp;IF(AND(E70=$S$13,F70=$U$8),C70,"")&amp;" "&amp;IF(AND(E71=$S$13,F71=$U$8),C71,"")&amp;" "&amp;IF(AND(E72=$S$13,F72=$U$8),C72,"")&amp;" "&amp;IF(AND(E73=$S$13,F73=$U$8),C73,"")&amp;" "&amp;IF(AND(E74=$S$13,F74=$U$8),C74,"")&amp;" "&amp;IF(AND(E75=$S$13,F75=$U$8),C75,"")&amp;" "&amp;IF(AND(E76=$S$13,F76=$U$8),C76,"")&amp;" "&amp;IF(AND(E77=$S$13,F77=$U$8),C77,"")&amp;" "&amp;IF(AND(E78=$S$13,F78=$U$8),C78,"")&amp;" "&amp;IF(AND(E79=$S$13,F79=$U$8),C79,"")&amp;" "&amp;IF(AND(E80=$S$13,F80=$U$8),C80,"")&amp;" "&amp;IF(AND(E81=$S$13,F81=$U$8),C81,"")&amp;" "&amp;IF(AND(E82=$S$13,F82=$U$8),C82,"")&amp;" "&amp;IF(AND(E83=$S$13,F83=$U$8),C83,"")&amp;" "&amp;IF(AND(E84=$S$13,F84=$U$8),C84,"")&amp;" "&amp;IF(AND(E85=$S$13,F85=$U$8),C85,"")&amp;" "&amp;IF(AND(E86=$S$13,F86=$U$8),C86,"")&amp;" "&amp;IF(AND(E87=$S$13,F87=$U$8),C87,"")&amp;" "&amp;IF(AND(E88=$S$13,F88=$U$8),C88,"")&amp;" "&amp;IF(AND(E89=$S$13,F89=$U$8),C89,"")&amp;" "&amp;IF(AND(E90=$S$13,F90=$U$8),C90,"")</f>
        <v xml:space="preserve">                                                                                 </v>
      </c>
      <c r="M13" s="63" t="str">
        <f>+IF(AND(E9=$S$13,F9=$V$8),C9,"")&amp;" "&amp;IF(AND(E10=$S$13,F10=$V$8),C10,"")&amp;" "&amp;IF(AND(E11=$S$13,F11=$V$8),C11,"")&amp;" "&amp;IF(AND(E12=$S$13,F12=$V$8),C12,"")&amp;" "&amp;IF(AND(E13=$S$13,F13=$V$8),C13,"")&amp;" "&amp;IF(AND(E14=$S$13,F14=$V$8),C14,"")&amp;" "&amp;IF(AND(E15=$S$13,F15=$V$8),C15,"")&amp;" "&amp;IF(AND(E16=$S$13,F16=$V$8),C16,"")&amp;" "&amp;IF(AND(E17=$S$13,F17=$V$8),C17,"")&amp;" "&amp;IF(AND(E18=$S$13,F18=$V$8),C18,"")&amp;" "&amp;IF(AND(E19=$S$13,F19=$V$8),C19,"")&amp;" "&amp;IF(AND(E20=$S$13,F20=$V$8),C20,"")&amp;" "&amp;IF(AND(E21=$S$13,F21=$V$8),C21,"")&amp;" "&amp;IF(AND(E22=$S$13,F22=$V$8),C22,"")&amp;" "&amp;IF(AND(E23=$S$13,F23=$V$8),C23,"")&amp;" "&amp;IF(AND(E24=$S$13,F24=$V$8),C24,"")&amp;" "&amp;IF(AND(E25=$S$13,F25=$V$8),C25,"")&amp;" "&amp;IF(AND(E26=$S$13,F26=$V$8),C26,"")&amp;" "&amp;IF(AND(E27=$S$13,F27=$V$8),C27,"")&amp;" "&amp;IF(AND(E28=$S$13,F28=$V$8),C28,"")&amp;" "&amp;IF(AND(E29=$S$13,F29=$V$8),C29,"")&amp;" "&amp;IF(AND(E30=$S$13,F30=$V$8),C30,"")&amp;" "&amp;IF(AND(E31=$S$13,F31=$V$8),C31,"")&amp;" "&amp;IF(AND(E32=$S$13,F32=$V$8),C32,"")&amp;" "&amp;IF(AND(E33=$S$13,F33=$V$8),C33,"")&amp;" "&amp;IF(AND(E34=$S$13,F34=$V$8),C34,"")&amp;" "&amp;IF(AND(E35=$S$13,F35=$V$8),C35,"")&amp;" "&amp;IF(AND(E36=$S$13,F36=$V$8),C36,"")&amp;" "&amp;IF(AND(E37=$S$13,F37=$V$8),C37,"")&amp;" "&amp;IF(AND(E38=$S$13,F38=$V$8),C38,"")&amp;" "&amp;IF(AND(E39=$S$13,F39=$V$8),C39,"")&amp;" "&amp;IF(AND(E40=$S$13,F40=$V$8),C40,"")&amp;" "&amp;IF(AND(E41=$S$13,F41=$V$8),C41,"")&amp;" "&amp;IF(AND(E42=$S$13,F42=$V$8),C42,"")&amp;" "&amp;IF(AND(E43=$S$13,F43=$V$8),C43,"")&amp;" "&amp;IF(AND(E44=$S$13,F44=$V$8),C44,"")&amp;" "&amp;IF(AND(E45=$S$13,F45=$V$8),C45,"")&amp;" "&amp;IF(AND(E46=$S$13,F46=$V$8),C46,"")&amp;" "&amp;IF(AND(E47=$S$13,F47=$V$8),C47,"")&amp;" "&amp;IF(AND(E48=$S$13,F48=$V$8),C48,"")&amp;" "&amp;IF(AND(E49=$S$13,F49=$V$8),C49,"")&amp;" "&amp;IF(AND(E50=$S$13,F50=$V$8),C50,"")&amp;" "&amp;IF(AND(E51=$S$13,F51=$V$8),C51,"")&amp;" "&amp;IF(AND(E52=$S$13,F52=$V$8),C52,"")&amp;" "&amp;IF(AND(E53=$S$13,F53=$V$8),C53,"")&amp;" "&amp;IF(AND(E54=$S$13,F54=$V$8),C54,"")&amp;" "&amp;IF(AND(E55=$S$13,F55=$V$8),C55,"")&amp;" "&amp;IF(AND(E56=$S$13,F56=$V$8),C56,"")&amp;" "&amp;IF(AND(E57=$S$13,F57=$V$8),C57,"")&amp;" "&amp;IF(AND(E58=$S$13,F58=$V$8),C58,"")&amp;" "&amp;IF(AND(E59=$S$13,F59=$V$8),C59,"")&amp;" "&amp;IF(AND(E60=$S$13,F60=$V$8),C60,"")&amp;" "&amp;IF(AND(E61=$S$13,F61=$V$8),C61,"")&amp;" "&amp;IF(AND(E62=$S$13,F62=$V$8),C62,"")&amp;" "&amp;IF(AND(E63=$S$13,F63=$V$8),C63,"")&amp;" "&amp;IF(AND(E64=$S$13,F64=$V$8),C64,"")&amp;" "&amp;IF(AND(E65=$S$13,F65=$V$8),C65,"")&amp;" "&amp;IF(AND(E66=$S$13,F66=$V$8),C66,"")&amp;" "&amp;IF(AND(E67=$S$13,F67=$V$8),C67,"")&amp;" "&amp;IF(AND(E68=$S$13,F68=$V$8),C68,"")&amp;" "&amp;IF(AND(E69=$S$13,F69=$V$8),C69,"")&amp;" "&amp;IF(AND(E70=$S$13,F70=$V$8),C70,"")&amp;" "&amp;IF(AND(E71=$S$13,F71=$V$8),C71,"")&amp;" "&amp;IF(AND(E72=$S$13,F72=$V$8),C72,"")&amp;" "&amp;IF(AND(E73=$S$13,F73=$V$8),C73,"")&amp;" "&amp;IF(AND(E74=$S$13,F74=$V$8),C74,"")&amp;" "&amp;IF(AND(E75=$S$13,F75=$V$8),C75,"")&amp;" "&amp;IF(AND(E76=$S$13,F76=$V$8),C76,"")&amp;" "&amp;IF(AND(E77=$S$13,F77=$V$8),C77,"")&amp;" "&amp;IF(AND(E78=$S$13,F78=$V$8),C78,"")&amp;" "&amp;IF(AND(E79=$S$13,F79=$V$8),C79,"")&amp;" "&amp;IF(AND(E80=$S$13,F80=$V$8),C80,"")&amp;" "&amp;IF(AND(E81=$S$13,F81=$V$8),C81,"")&amp;" "&amp;IF(AND(E82=$S$13,F82=$V$8),C82,"")&amp;" "&amp;IF(AND(E83=$S$13,F83=$V$8),C83,"")&amp;" "&amp;IF(AND(E84=$S$13,F84=$V$8),C84,"")&amp;" "&amp;IF(AND(E85=$S$13,F85=$V$8),C85,"")&amp;" "&amp;IF(AND(E86=$S$13,F86=$V$8),C86,"")&amp;" "&amp;IF(AND(E87=$S$13,F87=$V$8),C87,"")&amp;" "&amp;IF(AND(E88=$S$13,F88=$V$8),C88,"")&amp;" "&amp;IF(AND(E89=$S$13,F89=$V$8),C89,"")&amp;" "&amp;IF(AND(E90=$S$13,F90=$V$8),C90,"")</f>
        <v xml:space="preserve"> R2                                              R49          R59                        </v>
      </c>
      <c r="N13" s="64" t="str">
        <f>+IF(AND(E9=$S$13,F9=$W$8),C9,"")&amp;" "&amp;IF(AND(E10=$S$13,F10=$W$8),C10,"")&amp;" "&amp;IF(AND(E11=$S$13,F11=$W$8),C11,"")&amp;" "&amp;IF(AND(E12=$S$13,F12=$W$8),C12,"")&amp;" "&amp;IF(AND(E13=$S$13,F13=$W$8),C13,"")&amp;" "&amp;IF(AND(E14=$S$13,F14=$W$8),C14,"")&amp;" "&amp;IF(AND(E15=$S$13,F15=$W$8),C15,"")&amp;" "&amp;IF(AND(E16=$S$13,F16=$W$8),C16,"")&amp;" "&amp;IF(AND(E17=$S$13,F17=$W$8),C17,"")&amp;" "&amp;IF(AND(E18=$S$13,F18=$W$8),C18,"")&amp;" "&amp;IF(AND(E19=$S$13,F19=$W$8),C19,"")&amp;" "&amp;IF(AND(E20=$S$13,F20=$W$8),C20,"")&amp;" "&amp;IF(AND(E21=$S$13,F21=$W$8),C21,"")&amp;" "&amp;IF(AND(E22=$S$13,F22=$W$8),C22,"")&amp;" "&amp;IF(AND(E23=$S$13,F23=$W$8),C23,"")&amp;" "&amp;IF(AND(E24=$S$13,F24=$W$8),C24,"")&amp;" "&amp;IF(AND(E25=$S$13,F25=$W$8),C25,"")&amp;" "&amp;IF(AND(E26=$S$13,F26=$W$8),C26,"")&amp;" "&amp;IF(AND(E27=$S$13,F27=$W$8),C27,"")&amp;" "&amp;IF(AND(E28=$S$13,F28=$W$8),C28,"")&amp;" "&amp;IF(AND(E29=$S$13,F29=$W$8),C29,"")&amp;" "&amp;IF(AND(E30=$S$13,F30=$W$8),C30,"")&amp;" "&amp;IF(AND(E31=$S$13,F31=$W$8),C31,"")&amp;" "&amp;IF(AND(E32=$S$13,F32=$W$8),C32,"")&amp;" "&amp;IF(AND(E33=$S$13,F33=$W$8),C33,"")&amp;" "&amp;IF(AND(E34=$S$13,F34=$W$8),C34,"")&amp;" "&amp;IF(AND(E35=$S$13,F35=$W$8),C35,"")&amp;" "&amp;IF(AND(E36=$S$13,F36=$W$8),C36,"")&amp;" "&amp;IF(AND(E37=$S$13,F37=$W$8),C37,"")&amp;" "&amp;IF(AND(E38=$S$13,F38=$W$8),C38,"")&amp;" "&amp;IF(AND(E39=$S$13,F39=$W$8),C39,"")&amp;" "&amp;IF(AND(E40=$S$13,F40=$W$8),C40,"")&amp;" "&amp;IF(AND(E41=$S$13,F41=$W$8),C41,"")&amp;" "&amp;IF(AND(E42=$S$13,F42=$W$8),C42,"")&amp;" "&amp;IF(AND(E43=$S$13,F43=$W$8),C43,"")&amp;" "&amp;IF(AND(E44=$S$13,F44=$W$8),C44,"")&amp;" "&amp;IF(AND(E45=$S$13,F45=$W$8),C45,"")&amp;" "&amp;IF(AND(E46=$S$13,F46=$W$8),C46,"")&amp;" "&amp;IF(AND(E47=$S$13,F47=$W$8),C47,"")&amp;" "&amp;IF(AND(E48=$S$13,F48=$W$8),C48,"")&amp;" "&amp;IF(AND(E49=$S$13,F49=$W$8),C49,"")&amp;" "&amp;IF(AND(E50=$S$13,F50=$W$8),C50,"")&amp;" "&amp;IF(AND(E51=$S$13,F51=$W$8),C51,"")&amp;" "&amp;IF(AND(E52=$S$13,F52=$W$8),C52,"")&amp;" "&amp;IF(AND(E53=$S$13,F53=$W$8),C53,"")&amp;" "&amp;IF(AND(E54=$S$13,F54=$W$8),C54,"")&amp;" "&amp;IF(AND(E55=$S$13,F55=$W$8),C55,"")&amp;" "&amp;IF(AND(E56=$S$13,F56=$W$8),C56,"")&amp;" "&amp;IF(AND(E57=$S$13,F57=$W$8),C57,"")&amp;" "&amp;IF(AND(E58=$S$13,F58=$W$8),C58,"")&amp;" "&amp;IF(AND(E59=$S$13,F59=$W$8),C59,"")&amp;" "&amp;IF(AND(E60=$S$13,F60=$W$8),C60,"")&amp;" "&amp;IF(AND(E61=$S$13,F61=$W$8),C61,"")&amp;" "&amp;IF(AND(E62=$S$13,F62=$W$8),C62,"")&amp;" "&amp;IF(AND(E63=$S$13,F63=$W$8),C63,"")&amp;" "&amp;IF(AND(E64=$S$13,F64=$W$8),C64,"")&amp;" "&amp;IF(AND(E65=$S$13,F65=$W$8),C65,"")&amp;" "&amp;IF(AND(E66=$S$13,F66=$W$8),C66,"")&amp;" "&amp;IF(AND(E67=$S$13,F67=$W$8),C67,"")&amp;" "&amp;IF(AND(E68=$S$13,F68=$W$8),C68,"")&amp;" "&amp;IF(AND(E69=$S$13,F69=$W$8),C69,"")&amp;" "&amp;IF(AND(E70=$S$13,F70=$W$8),C70,"")&amp;" "&amp;IF(AND(E71=$S$13,F71=$W$8),C71,"")&amp;" "&amp;IF(AND(E72=$S$13,F72=$W$8),C72,"")&amp;" "&amp;IF(AND(E73=$S$13,F73=$W$8),C73,"")&amp;" "&amp;IF(AND(E74=$S$13,F74=$W$8),C74,"")&amp;" "&amp;IF(AND(E75=$S$13,F75=$W$8),C75,"")&amp;" "&amp;IF(AND(E76=$S$13,F76=$W$8),C76,"")&amp;" "&amp;IF(AND(E77=$S$13,F77=$W$8),C77,"")&amp;" "&amp;IF(AND(E78=$S$13,F78=$W$8),C78,"")&amp;" "&amp;IF(AND(E79=$S$13,F79=$W$8),C79,"")&amp;" "&amp;IF(AND(E80=$S$13,F80=$W$8),C80,"")&amp;" "&amp;IF(AND(E81=$S$13,F81=$W$8),C81,"")&amp;" "&amp;IF(AND(E82=$S$13,F82=$W$8),C82,"")&amp;" "&amp;IF(AND(E83=$S$13,F83=$W$8),C83,"")&amp;" "&amp;IF(AND(E84=$S$13,F84=$W$8),C84,"")&amp;" "&amp;IF(AND(E85=$S$13,F85=$W$8),C85,"")&amp;" "&amp;IF(AND(E86=$S$13,F86=$W$8),C86,"")&amp;" "&amp;IF(AND(E87=$S$13,F87=$W$8),C87,"")&amp;" "&amp;IF(AND(E88=$S$13,F88=$W$8),C88,"")&amp;" "&amp;IF(AND(E89=$S$13,F89=$W$8),C89,"")&amp;" "&amp;IF(AND(E90=$S$13,F90=$W$8),C90,"")</f>
        <v xml:space="preserve">                                                 R51 R52  R54                             </v>
      </c>
      <c r="O13" s="65" t="str">
        <f>+IF(AND(E9=$S$13,F9=$X$8),C9,"")&amp;" "&amp;IF(AND(E10=$S$13,F10=$X$8),C10,"")&amp;" "&amp;IF(AND(E11=$S$13,F11=$X$8),C11,"")&amp;" "&amp;IF(AND(E12=$S$13,F12=$X$8),C12,"")&amp;" "&amp;IF(AND(E13=$S$13,F13=$X$8),C13,"")&amp;" "&amp;IF(AND(E14=$S$13,F14=$X$8),C14,"")&amp;" "&amp;IF(AND(E15=$S$13,F15=$X$8),C15,"")&amp;" "&amp;IF(AND(E16=$S$13,F16=$X$8),C16,"")&amp;" "&amp;IF(AND(E17=$S$13,F17=$X$8),C17,"")&amp;" "&amp;IF(AND(E18=$S$13,F18=$X$8),C18,"")&amp;" "&amp;IF(AND(E19=$S$13,F19=$X$8),C19,"")&amp;" "&amp;IF(AND(E20=$S$13,F20=$X$8),C20,"")&amp;" "&amp;IF(AND(E21=$S$13,F21=$X$8),C21,"")&amp;" "&amp;IF(AND(E22=$S$13,F22=$X$8),C22,"")&amp;" "&amp;IF(AND(E23=$S$13,F23=$X$8),C23,"")&amp;" "&amp;IF(AND(E24=$S$13,F24=$X$8),C24,"")&amp;" "&amp;IF(AND(E25=$S$13,F25=$X$8),C25,"")&amp;" "&amp;IF(AND(E26=$S$13,F26=$X$8),C26,"")&amp;" "&amp;IF(AND(E27=$S$13,F27=$X$8),C27,"")&amp;" "&amp;IF(AND(E28=$S$13,F28=$X$8),C28,"")&amp;" "&amp;IF(AND(E29=$S$13,F29=$X$8),C29,"")&amp;" "&amp;IF(AND(E30=$S$13,F30=$X$8),C30,"")&amp;" "&amp;IF(AND(E31=$S$13,F31=$X$8),C31,"")&amp;" "&amp;IF(AND(E32=$S$13,F32=$X$8),C32,"")&amp;" "&amp;IF(AND(E33=$S$13,F33=$X$8),C33,"")&amp;" "&amp;IF(AND(E34=$S$13,F34=$X$8),C34,"")&amp;" "&amp;IF(AND(E35=$S$13,F35=$X$8),C35,"")&amp;" "&amp;IF(AND(E36=$S$13,F36=$X$8),C36,"")&amp;" "&amp;IF(AND(E37=$S$13,F37=$X$8),C37,"")&amp;" "&amp;IF(AND(E38=$S$13,F38=$X$8),C38,"")&amp;" "&amp;IF(AND(E39=$S$13,F39=$X$8),C39,"")&amp;" "&amp;IF(AND(E40=$S$13,F40=$X$8),C40,"")&amp;" "&amp;IF(AND(E41=$S$13,F41=$X$8),C41,"")&amp;" "&amp;IF(AND(E42=$S$13,F42=$X$8),C42,"")&amp;" "&amp;IF(AND(E43=$S$13,F43=$X$8),C43,"")&amp;" "&amp;IF(AND(E44=$S$13,F44=$X$8),C44,"")&amp;" "&amp;IF(AND(E45=$S$13,F45=$X$8),C45,"")&amp;" "&amp;IF(AND(E46=$S$13,F46=$X$8),C46,"")&amp;" "&amp;IF(AND(E47=$S$13,F47=$X$8),C47,"")&amp;" "&amp;IF(AND(E48=$S$13,F48=$X$8),C48,"")&amp;" "&amp;IF(AND(E49=$S$13,F49=$X$8),C49,"")&amp;" "&amp;IF(AND(E50=$S$13,F50=$X$8),C50,"")&amp;" "&amp;IF(AND(E51=$S$13,F51=$X$8),C51,"")&amp;" "&amp;IF(AND(E52=$S$13,F52=$X$8),C52,"")&amp;" "&amp;IF(AND(E53=$S$13,F53=$X$8),C53,"")&amp;" "&amp;IF(AND(E54=$S$13,F54=$X$8),C54,"")&amp;" "&amp;IF(AND(E55=$S$13,F55=$X$8),C55,"")&amp;" "&amp;IF(AND(E56=$S$13,F56=$X$8),C56,"")&amp;" "&amp;IF(AND(E57=$S$13,F57=$X$8),C57,"")&amp;" "&amp;IF(AND(E58=$S$13,F58=$X$8),C58,"")&amp;" "&amp;IF(AND(E59=$S$13,F59=$X$8),C59,"")&amp;" "&amp;IF(AND(E60=$S$13,F60=$X$8),C60,"")&amp;" "&amp;IF(AND(E61=$S$13,F61=$X$8),C61,"")&amp;" "&amp;IF(AND(E62=$S$13,F62=$X$8),C62,"")&amp;" "&amp;IF(AND(E63=$S$13,F63=$X$8),C63,"")&amp;" "&amp;IF(AND(E64=$S$13,F64=$X$8),C64,"")&amp;" "&amp;IF(AND(E65=$S$13,F65=$X$8),C65,"")&amp;" "&amp;IF(AND(E66=$S$13,F66=$X$8),C66,"")&amp;" "&amp;IF(AND(E67=$S$13,F67=$X$8),C67,"")&amp;" "&amp;IF(AND(E68=$S$13,F68=$X$8),C68,"")&amp;" "&amp;IF(AND(E69=$S$13,F69=$X$8),C69,"")&amp;" "&amp;IF(AND(E70=$S$13,F70=$X$8),C70,"")&amp;" "&amp;IF(AND(E71=$S$13,F71=$X$8),C71,"")&amp;" "&amp;IF(AND(E72=$S$13,F72=$X$8),C72,"")&amp;" "&amp;IF(AND(E73=$S$13,F73=$X$8),C73,"")&amp;" "&amp;IF(AND(E74=$S$13,F74=$X$8),C74,"")&amp;" "&amp;IF(AND(E75=$S$13,F75=$X$8),C75,"")&amp;" "&amp;IF(AND(E76=$S$13,F76=$X$8),C76,"")&amp;" "&amp;IF(AND(E77=$S$13,F77=$X$8),C77,"")&amp;" "&amp;IF(AND(E78=$S$13,F78=$X$8),C78,"")&amp;" "&amp;IF(AND(E79=$S$13,F79=$X$8),C79,"")&amp;" "&amp;IF(AND(E80=$S$13,F80=$X$8),C80,"")&amp;" "&amp;IF(AND(E81=$S$13,F81=$X$8),C81,"")&amp;" "&amp;IF(AND(E82=$S$13,F82=$X$8),C82,"")&amp;" "&amp;IF(AND(E83=$S$13,F83=$X$8),C83,"")&amp;" "&amp;IF(AND(E84=$S$13,F84=$X$8),C84,"")&amp;" "&amp;IF(AND(E85=$S$13,F85=$X$8),C85,"")&amp;" "&amp;IF(AND(E86=$S$13,F86=$X$8),C86,"")&amp;" "&amp;IF(AND(E87=$S$13,F87=$X$8),C87,"")&amp;" "&amp;IF(AND(E88=$S$13,F88=$X$8),C88,"")&amp;" "&amp;IF(AND(E89=$S$13,F89=$X$8),C89,"")&amp;" "&amp;IF(AND(E90=$S$13,F90=$X$8),C90,"")</f>
        <v xml:space="preserve">           R13      R19             R32                                                   </v>
      </c>
      <c r="P13" s="162"/>
      <c r="Q13" s="591"/>
      <c r="R13" s="77">
        <v>0.2</v>
      </c>
      <c r="S13" s="78" t="s">
        <v>618</v>
      </c>
      <c r="T13" s="62" t="s">
        <v>683</v>
      </c>
      <c r="U13" s="62" t="s">
        <v>683</v>
      </c>
      <c r="V13" s="63" t="s">
        <v>112</v>
      </c>
      <c r="W13" s="64" t="s">
        <v>620</v>
      </c>
      <c r="X13" s="65" t="s">
        <v>616</v>
      </c>
    </row>
    <row r="14" spans="1:24" ht="109.5" customHeight="1" x14ac:dyDescent="0.35">
      <c r="A14" s="99" t="str">
        <f>'CONTEXTO E IDENTIFICACIÓN'!D60</f>
        <v>Gestión de Comunicaciones</v>
      </c>
      <c r="B14" s="123" t="str">
        <f>'CONTEXTO E IDENTIFICACIÓN'!F60</f>
        <v>Gestión de Comunicaciones Externas
Gestión de Comunicaciones Internas</v>
      </c>
      <c r="C14" s="124" t="str">
        <f>'CONTEXTO E IDENTIFICACIÓN'!A60</f>
        <v>R6</v>
      </c>
      <c r="D14" s="161" t="str">
        <f>'CONTEXTO E IDENTIFICACIÓN'!N60</f>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E14" s="175" t="str">
        <f>'PROB E IMPACTO INHERENTE'!I14</f>
        <v>Alta</v>
      </c>
      <c r="F14" s="175" t="str">
        <f>'PROB E IMPACTO INHERENTE'!Q14</f>
        <v>Mayor</v>
      </c>
      <c r="G14" s="178" t="str">
        <f t="shared" si="0"/>
        <v>Alto</v>
      </c>
      <c r="H14" s="162"/>
      <c r="I14" s="162"/>
      <c r="J14" s="162"/>
      <c r="K14" s="162"/>
      <c r="L14" s="162"/>
      <c r="M14" s="162"/>
      <c r="N14" s="162"/>
      <c r="O14" s="162"/>
      <c r="P14" s="162"/>
      <c r="Q14" s="163"/>
      <c r="R14" s="163"/>
      <c r="S14" s="163"/>
      <c r="T14" s="69"/>
      <c r="U14" s="69"/>
      <c r="V14" s="69"/>
      <c r="W14" s="69"/>
      <c r="X14" s="69"/>
    </row>
    <row r="15" spans="1:24" ht="109.5" customHeight="1" x14ac:dyDescent="0.35">
      <c r="A15" s="99" t="str">
        <f>'CONTEXTO E IDENTIFICACIÓN'!D61</f>
        <v>Gestión Comercial</v>
      </c>
      <c r="B15" s="123" t="str">
        <f>'CONTEXTO E IDENTIFICACIÓN'!F61</f>
        <v>Gestión Comercial</v>
      </c>
      <c r="C15" s="124" t="str">
        <f>'CONTEXTO E IDENTIFICACIÓN'!A61</f>
        <v>R7</v>
      </c>
      <c r="D15" s="161" t="str">
        <f>'CONTEXTO E IDENTIFICACIÓN'!N61</f>
        <v>Posibilidad de pérdida Económica y Reputacional por inoportunidad o imprecisión en la difusión y comercialización con eficacia los servicios de la entidad. debido a: 
1. Desconocimiento de los procedimientos.
2. Incumplimiento de los lineamientos dados por la Oficina Comercial.
3. Planeación inadecuada de las actividades.</v>
      </c>
      <c r="E15" s="175" t="str">
        <f>'PROB E IMPACTO INHERENTE'!I15</f>
        <v>Media</v>
      </c>
      <c r="F15" s="175" t="str">
        <f>'PROB E IMPACTO INHERENTE'!Q15</f>
        <v>Mayor</v>
      </c>
      <c r="G15" s="178" t="str">
        <f t="shared" si="0"/>
        <v>Alto</v>
      </c>
      <c r="H15" s="162"/>
      <c r="I15" s="162"/>
      <c r="J15" s="162"/>
      <c r="K15" s="162"/>
      <c r="L15" s="162"/>
      <c r="M15" s="162"/>
      <c r="N15" s="162"/>
      <c r="O15" s="162"/>
      <c r="P15" s="162"/>
      <c r="Q15" s="163"/>
      <c r="R15" s="163"/>
      <c r="S15" s="163"/>
      <c r="T15" s="164" t="s">
        <v>796</v>
      </c>
      <c r="U15" s="70"/>
      <c r="V15" s="165"/>
      <c r="W15" s="165"/>
      <c r="X15" s="165"/>
    </row>
    <row r="16" spans="1:24" ht="109.5" customHeight="1" x14ac:dyDescent="0.35">
      <c r="A16" s="99" t="str">
        <f>'CONTEXTO E IDENTIFICACIÓN'!D62</f>
        <v>Gestión de Servicio Al Ciudadano</v>
      </c>
      <c r="B16" s="123" t="str">
        <f>'CONTEXTO E IDENTIFICACIÓN'!F62</f>
        <v>Gestión de Atención al Ciudadano</v>
      </c>
      <c r="C16" s="124" t="str">
        <f>'CONTEXTO E IDENTIFICACIÓN'!A62</f>
        <v>R8</v>
      </c>
      <c r="D16" s="161" t="str">
        <f>'CONTEXTO E IDENTIFICACIÓN'!N62</f>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v>
      </c>
      <c r="E16" s="175" t="str">
        <f>'PROB E IMPACTO INHERENTE'!I16</f>
        <v>Muy Alta</v>
      </c>
      <c r="F16" s="175" t="str">
        <f>'PROB E IMPACTO INHERENTE'!Q16</f>
        <v>Mayor</v>
      </c>
      <c r="G16" s="178" t="str">
        <f t="shared" si="0"/>
        <v>Alto</v>
      </c>
      <c r="H16" s="162"/>
      <c r="I16" s="162"/>
      <c r="J16" s="162"/>
      <c r="K16" s="162"/>
      <c r="L16" s="162"/>
      <c r="M16" s="162"/>
      <c r="N16" s="162"/>
      <c r="O16" s="162"/>
      <c r="P16" s="162"/>
      <c r="Q16" s="163"/>
      <c r="R16" s="163"/>
      <c r="S16" s="163"/>
      <c r="T16" s="166" t="s">
        <v>616</v>
      </c>
      <c r="U16" s="70"/>
      <c r="V16" s="165"/>
      <c r="W16" s="165"/>
      <c r="X16" s="165"/>
    </row>
    <row r="17" spans="1:24" ht="111" customHeight="1" x14ac:dyDescent="0.35">
      <c r="A17" s="99" t="str">
        <f>'CONTEXTO E IDENTIFICACIÓN'!D63</f>
        <v>Gestión de Servicio Al Ciudadano</v>
      </c>
      <c r="B17" s="123" t="str">
        <f>'CONTEXTO E IDENTIFICACIÓN'!F63</f>
        <v>Gestión de Atención al Ciudadano</v>
      </c>
      <c r="C17" s="124" t="str">
        <f>'CONTEXTO E IDENTIFICACIÓN'!A63</f>
        <v>R9</v>
      </c>
      <c r="D17" s="161" t="str">
        <f>'CONTEXTO E IDENTIFICACIÓN'!N63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E17" s="175" t="str">
        <f>'PROB E IMPACTO INHERENTE'!I17</f>
        <v>Muy Alta</v>
      </c>
      <c r="F17" s="175" t="str">
        <f>'PROB E IMPACTO INHERENTE'!Q17</f>
        <v>Catastrófico</v>
      </c>
      <c r="G17" s="178" t="str">
        <f t="shared" si="0"/>
        <v>Extremo</v>
      </c>
      <c r="H17" s="162"/>
      <c r="I17" s="162"/>
      <c r="J17" s="162"/>
      <c r="K17" s="162"/>
      <c r="L17" s="162"/>
      <c r="M17" s="162"/>
      <c r="N17" s="162"/>
      <c r="O17" s="162"/>
      <c r="P17" s="162"/>
      <c r="Q17" s="163"/>
      <c r="R17" s="163"/>
      <c r="S17" s="163"/>
      <c r="T17" s="57" t="s">
        <v>620</v>
      </c>
      <c r="U17" s="165"/>
      <c r="V17" s="165"/>
      <c r="W17" s="165"/>
      <c r="X17" s="165"/>
    </row>
    <row r="18" spans="1:24" ht="109.5" customHeight="1" x14ac:dyDescent="0.35">
      <c r="A18" s="99" t="str">
        <f>'CONTEXTO E IDENTIFICACIÓN'!D64</f>
        <v>Gestión de Regulación y Habilitación</v>
      </c>
      <c r="B18" s="123" t="str">
        <f>'CONTEXTO E IDENTIFICACIÓN'!F64</f>
        <v>Regulación</v>
      </c>
      <c r="C18" s="124" t="str">
        <f>'CONTEXTO E IDENTIFICACIÓN'!A64</f>
        <v>R10</v>
      </c>
      <c r="D18" s="161" t="str">
        <f>'CONTEXTO E IDENTIFICACIÓN'!N64</f>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E18" s="175" t="str">
        <f>'PROB E IMPACTO INHERENTE'!I18</f>
        <v>Media</v>
      </c>
      <c r="F18" s="175" t="str">
        <f>'PROB E IMPACTO INHERENTE'!Q18</f>
        <v>Mayor</v>
      </c>
      <c r="G18" s="178" t="str">
        <f t="shared" si="0"/>
        <v>Alto</v>
      </c>
      <c r="H18" s="162"/>
      <c r="I18" s="162"/>
      <c r="J18" s="162"/>
      <c r="K18" s="162"/>
      <c r="L18" s="162"/>
      <c r="M18" s="162"/>
      <c r="N18" s="162"/>
      <c r="O18" s="162"/>
      <c r="P18" s="162"/>
      <c r="Q18" s="159"/>
      <c r="R18" s="159"/>
      <c r="S18" s="167"/>
      <c r="T18" s="59" t="s">
        <v>112</v>
      </c>
      <c r="U18" s="168"/>
      <c r="V18" s="168"/>
      <c r="W18" s="168"/>
      <c r="X18" s="168"/>
    </row>
    <row r="19" spans="1:24" ht="110.25" customHeight="1" x14ac:dyDescent="0.35">
      <c r="A19" s="99" t="str">
        <f>'CONTEXTO E IDENTIFICACIÓN'!D65</f>
        <v>Gestión de Regulación y Habilitación</v>
      </c>
      <c r="B19" s="123" t="str">
        <f>'CONTEXTO E IDENTIFICACIÓN'!F65</f>
        <v>Regulación</v>
      </c>
      <c r="C19" s="124" t="str">
        <f>'CONTEXTO E IDENTIFICACIÓN'!A65</f>
        <v>R11</v>
      </c>
      <c r="D19" s="161" t="str">
        <f>'CONTEXTO E IDENTIFICACIÓN'!N65</f>
        <v>Posibilidad de pérdida Reputacional por declaratoria de inaplicación de la regulación expedida por la entidad debido a que se identifica la ilegalidad del acto por parte de un ente judicial.</v>
      </c>
      <c r="E19" s="175" t="str">
        <f>'PROB E IMPACTO INHERENTE'!I19</f>
        <v>Baja</v>
      </c>
      <c r="F19" s="175" t="str">
        <f>'PROB E IMPACTO INHERENTE'!Q19</f>
        <v>Mayor</v>
      </c>
      <c r="G19" s="178" t="str">
        <f t="shared" si="0"/>
        <v>Alto</v>
      </c>
      <c r="H19" s="162"/>
      <c r="I19" s="162"/>
      <c r="J19" s="162"/>
      <c r="K19" s="162"/>
      <c r="L19" s="162"/>
      <c r="M19" s="162"/>
      <c r="N19" s="162"/>
      <c r="O19" s="162"/>
      <c r="P19" s="162"/>
      <c r="Q19" s="159"/>
      <c r="R19" s="159"/>
      <c r="S19" s="167"/>
      <c r="T19" s="60" t="s">
        <v>683</v>
      </c>
      <c r="U19" s="69"/>
      <c r="V19" s="69"/>
      <c r="W19" s="69"/>
      <c r="X19" s="69"/>
    </row>
    <row r="20" spans="1:24" ht="111" customHeight="1" x14ac:dyDescent="0.35">
      <c r="A20" s="99" t="str">
        <f>'CONTEXTO E IDENTIFICACIÓN'!D67</f>
        <v>Gestión de Información Geográfica</v>
      </c>
      <c r="B20" s="123" t="str">
        <f>'CONTEXTO E IDENTIFICACIÓN'!F67</f>
        <v>Gestión Geográfica</v>
      </c>
      <c r="C20" s="124" t="str">
        <f>'CONTEXTO E IDENTIFICACIÓN'!A67</f>
        <v>R13</v>
      </c>
      <c r="D20" s="161" t="str">
        <f>'CONTEXTO E IDENTIFICACIÓN'!N67</f>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E20" s="175" t="str">
        <f>'PROB E IMPACTO INHERENTE'!I20</f>
        <v>Muy Baja</v>
      </c>
      <c r="F20" s="175" t="str">
        <f>'PROB E IMPACTO INHERENTE'!Q20</f>
        <v>Catastrófico</v>
      </c>
      <c r="G20" s="178" t="str">
        <f t="shared" si="0"/>
        <v>Extremo</v>
      </c>
      <c r="H20" s="162"/>
      <c r="I20" s="162"/>
      <c r="J20" s="162"/>
      <c r="K20" s="162"/>
      <c r="L20" s="162"/>
      <c r="M20" s="162"/>
      <c r="N20" s="162"/>
      <c r="O20" s="162"/>
      <c r="P20" s="162"/>
      <c r="Q20" s="169"/>
      <c r="R20" s="169"/>
      <c r="S20" s="167"/>
      <c r="T20" s="69"/>
      <c r="U20" s="69"/>
      <c r="V20" s="69"/>
      <c r="W20" s="69"/>
      <c r="X20" s="69"/>
    </row>
    <row r="21" spans="1:24" ht="127.5" customHeight="1" x14ac:dyDescent="0.35">
      <c r="A21" s="99" t="str">
        <f>'CONTEXTO E IDENTIFICACIÓN'!D68</f>
        <v>Gestión de Información Geográfica</v>
      </c>
      <c r="B21" s="123" t="str">
        <f>'CONTEXTO E IDENTIFICACIÓN'!F68</f>
        <v>Gestión Geográfica</v>
      </c>
      <c r="C21" s="124" t="str">
        <f>'CONTEXTO E IDENTIFICACIÓN'!A68</f>
        <v>R14</v>
      </c>
      <c r="D21" s="161" t="str">
        <f>'CONTEXTO E IDENTIFICACIÓN'!N68</f>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E21" s="175" t="str">
        <f>'PROB E IMPACTO INHERENTE'!I21</f>
        <v>Media</v>
      </c>
      <c r="F21" s="175" t="str">
        <f>'PROB E IMPACTO INHERENTE'!Q21</f>
        <v>Catastrófico</v>
      </c>
      <c r="G21" s="178" t="str">
        <f t="shared" si="0"/>
        <v>Extremo</v>
      </c>
      <c r="H21" s="162"/>
      <c r="I21" s="162"/>
      <c r="J21" s="162"/>
      <c r="K21" s="162"/>
      <c r="L21" s="162"/>
      <c r="M21" s="162"/>
      <c r="N21" s="162"/>
      <c r="O21" s="162"/>
      <c r="P21" s="162"/>
      <c r="Q21" s="169"/>
      <c r="R21" s="169"/>
      <c r="S21" s="170"/>
      <c r="T21" s="69"/>
      <c r="U21" s="69"/>
      <c r="V21" s="69"/>
      <c r="W21" s="69"/>
      <c r="X21" s="69"/>
    </row>
    <row r="22" spans="1:24" ht="175" x14ac:dyDescent="0.35">
      <c r="A22" s="99" t="str">
        <f>'CONTEXTO E IDENTIFICACIÓN'!D69</f>
        <v>Gestión de Información Geográfica</v>
      </c>
      <c r="B22" s="123" t="str">
        <f>'CONTEXTO E IDENTIFICACIÓN'!F69</f>
        <v>Gestión Geográfica</v>
      </c>
      <c r="C22" s="124" t="str">
        <f>'CONTEXTO E IDENTIFICACIÓN'!A69</f>
        <v>R15</v>
      </c>
      <c r="D22" s="161" t="str">
        <f>'CONTEXTO E IDENTIFICACIÓN'!N69</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E22" s="175" t="str">
        <f>'PROB E IMPACTO INHERENTE'!I22</f>
        <v>Media</v>
      </c>
      <c r="F22" s="175" t="str">
        <f>'PROB E IMPACTO INHERENTE'!Q22</f>
        <v>Catastrófico</v>
      </c>
      <c r="G22" s="178" t="str">
        <f t="shared" si="0"/>
        <v>Extremo</v>
      </c>
      <c r="H22" s="162"/>
      <c r="I22" s="162"/>
      <c r="J22" s="162"/>
      <c r="K22" s="162"/>
      <c r="L22" s="162"/>
      <c r="M22" s="162"/>
      <c r="N22" s="162"/>
      <c r="O22" s="162"/>
      <c r="P22" s="162"/>
      <c r="Q22" s="169"/>
      <c r="R22" s="169"/>
      <c r="S22" s="170"/>
      <c r="T22" s="69"/>
      <c r="U22" s="69"/>
      <c r="V22" s="69"/>
      <c r="W22" s="69"/>
      <c r="X22" s="69"/>
    </row>
    <row r="23" spans="1:24" ht="129" customHeight="1" x14ac:dyDescent="0.35">
      <c r="A23" s="99" t="str">
        <f>'CONTEXTO E IDENTIFICACIÓN'!D70</f>
        <v>Gestión de Información Geográfica</v>
      </c>
      <c r="B23" s="123" t="str">
        <f>'CONTEXTO E IDENTIFICACIÓN'!F70</f>
        <v>Gestión Geográfica</v>
      </c>
      <c r="C23" s="124" t="str">
        <f>'CONTEXTO E IDENTIFICACIÓN'!A70</f>
        <v>R16</v>
      </c>
      <c r="D23" s="161" t="str">
        <f>'CONTEXTO E IDENTIFICACIÓN'!N70</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E23" s="175" t="str">
        <f>'PROB E IMPACTO INHERENTE'!I23</f>
        <v>Baja</v>
      </c>
      <c r="F23" s="175" t="str">
        <f>'PROB E IMPACTO INHERENTE'!Q23</f>
        <v>Mayor</v>
      </c>
      <c r="G23" s="178" t="str">
        <f t="shared" si="0"/>
        <v>Alto</v>
      </c>
      <c r="H23" s="162"/>
      <c r="I23" s="162"/>
      <c r="J23" s="162"/>
      <c r="K23" s="162"/>
      <c r="L23" s="162"/>
      <c r="M23" s="162"/>
      <c r="N23" s="162"/>
      <c r="O23" s="162"/>
      <c r="P23" s="162"/>
      <c r="Q23" s="169"/>
      <c r="R23" s="169"/>
      <c r="S23" s="170"/>
      <c r="T23" s="69"/>
      <c r="U23" s="69"/>
      <c r="V23" s="69"/>
      <c r="W23" s="69"/>
      <c r="X23" s="69"/>
    </row>
    <row r="24" spans="1:24" ht="113.25" customHeight="1" x14ac:dyDescent="0.35">
      <c r="A24" s="99" t="str">
        <f>'CONTEXTO E IDENTIFICACIÓN'!D71</f>
        <v>Gestión de Información Geográfica</v>
      </c>
      <c r="B24" s="123" t="str">
        <f>'CONTEXTO E IDENTIFICACIÓN'!F71</f>
        <v>Gestión Geodésica</v>
      </c>
      <c r="C24" s="124" t="str">
        <f>'CONTEXTO E IDENTIFICACIÓN'!A71</f>
        <v>R17</v>
      </c>
      <c r="D24" s="161" t="str">
        <f>'CONTEXTO E IDENTIFICACIÓN'!N71</f>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E24" s="175" t="str">
        <f>'PROB E IMPACTO INHERENTE'!I24</f>
        <v>Baja</v>
      </c>
      <c r="F24" s="175" t="str">
        <f>'PROB E IMPACTO INHERENTE'!Q24</f>
        <v>Mayor</v>
      </c>
      <c r="G24" s="178" t="str">
        <f t="shared" si="0"/>
        <v>Alto</v>
      </c>
      <c r="H24" s="162"/>
      <c r="I24" s="162"/>
      <c r="J24" s="162"/>
      <c r="K24" s="162"/>
      <c r="L24" s="162"/>
      <c r="M24" s="162"/>
      <c r="N24" s="162"/>
      <c r="O24" s="162"/>
      <c r="P24" s="162"/>
      <c r="Q24" s="169"/>
      <c r="R24" s="169"/>
      <c r="S24" s="170"/>
      <c r="T24" s="69"/>
      <c r="U24" s="69"/>
      <c r="V24" s="69"/>
      <c r="W24" s="69"/>
      <c r="X24" s="69"/>
    </row>
    <row r="25" spans="1:24" ht="147.75" customHeight="1" x14ac:dyDescent="0.35">
      <c r="A25" s="99" t="str">
        <f>'CONTEXTO E IDENTIFICACIÓN'!D72</f>
        <v>Gestión de Información Geográfica</v>
      </c>
      <c r="B25" s="123" t="str">
        <f>'CONTEXTO E IDENTIFICACIÓN'!F72</f>
        <v>Gestión Geodésica</v>
      </c>
      <c r="C25" s="124" t="str">
        <f>'CONTEXTO E IDENTIFICACIÓN'!A72</f>
        <v>R18</v>
      </c>
      <c r="D25" s="161" t="str">
        <f>'CONTEXTO E IDENTIFICACIÓN'!N72</f>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E25" s="175" t="str">
        <f>'PROB E IMPACTO INHERENTE'!I25</f>
        <v>Baja</v>
      </c>
      <c r="F25" s="175" t="str">
        <f>'PROB E IMPACTO INHERENTE'!Q25</f>
        <v>Mayor</v>
      </c>
      <c r="G25" s="178" t="str">
        <f t="shared" si="0"/>
        <v>Alto</v>
      </c>
      <c r="H25" s="162"/>
      <c r="I25" s="162"/>
      <c r="J25" s="162"/>
      <c r="K25" s="162"/>
      <c r="L25" s="162"/>
      <c r="M25" s="162"/>
      <c r="N25" s="162"/>
      <c r="O25" s="162"/>
      <c r="P25" s="162"/>
      <c r="Q25" s="169"/>
      <c r="R25" s="169"/>
      <c r="S25" s="170"/>
      <c r="T25" s="69"/>
      <c r="U25" s="69"/>
      <c r="V25" s="69"/>
      <c r="W25" s="69"/>
      <c r="X25" s="69"/>
    </row>
    <row r="26" spans="1:24" ht="113.25" customHeight="1" x14ac:dyDescent="0.35">
      <c r="A26" s="99" t="str">
        <f>'CONTEXTO E IDENTIFICACIÓN'!D73</f>
        <v>Gestión de Información Geográfica</v>
      </c>
      <c r="B26" s="123" t="str">
        <f>'CONTEXTO E IDENTIFICACIÓN'!F73</f>
        <v>Gestión Geodésica</v>
      </c>
      <c r="C26" s="124" t="str">
        <f>'CONTEXTO E IDENTIFICACIÓN'!A73</f>
        <v>R19</v>
      </c>
      <c r="D26" s="161" t="str">
        <f>'CONTEXTO E IDENTIFICACIÓN'!N73</f>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E26" s="175" t="str">
        <f>'PROB E IMPACTO INHERENTE'!I26</f>
        <v>Muy Baja</v>
      </c>
      <c r="F26" s="175" t="str">
        <f>'PROB E IMPACTO INHERENTE'!Q26</f>
        <v>Catastrófico</v>
      </c>
      <c r="G26" s="178" t="str">
        <f t="shared" si="0"/>
        <v>Extremo</v>
      </c>
      <c r="H26" s="162"/>
      <c r="I26" s="162"/>
      <c r="J26" s="162"/>
      <c r="K26" s="162"/>
      <c r="L26" s="162"/>
      <c r="M26" s="162"/>
      <c r="N26" s="162"/>
      <c r="O26" s="162"/>
      <c r="P26" s="162"/>
      <c r="Q26" s="169"/>
      <c r="R26" s="169"/>
      <c r="S26" s="170"/>
      <c r="T26" s="69"/>
      <c r="U26" s="69"/>
      <c r="V26" s="69"/>
      <c r="W26" s="69"/>
      <c r="X26" s="69"/>
    </row>
    <row r="27" spans="1:24" ht="128.25" customHeight="1" x14ac:dyDescent="0.35">
      <c r="A27" s="99" t="str">
        <f>'CONTEXTO E IDENTIFICACIÓN'!D74</f>
        <v>Gestión de Información Geográfica</v>
      </c>
      <c r="B27" s="123" t="str">
        <f>'CONTEXTO E IDENTIFICACIÓN'!F74</f>
        <v>Gestión Cartográfica</v>
      </c>
      <c r="C27" s="124" t="str">
        <f>'CONTEXTO E IDENTIFICACIÓN'!A74</f>
        <v>R20</v>
      </c>
      <c r="D27" s="161" t="str">
        <f>'CONTEXTO E IDENTIFICACIÓN'!N74</f>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E27" s="175" t="str">
        <f>'PROB E IMPACTO INHERENTE'!I27</f>
        <v>Media</v>
      </c>
      <c r="F27" s="175" t="str">
        <f>'PROB E IMPACTO INHERENTE'!Q27</f>
        <v>Moderado</v>
      </c>
      <c r="G27" s="178" t="str">
        <f t="shared" si="0"/>
        <v>Moderado</v>
      </c>
      <c r="H27" s="162"/>
      <c r="I27" s="162"/>
      <c r="J27" s="162"/>
      <c r="K27" s="162"/>
      <c r="L27" s="162"/>
      <c r="M27" s="162"/>
      <c r="N27" s="162"/>
      <c r="O27" s="162"/>
      <c r="P27" s="162"/>
      <c r="Q27" s="169"/>
      <c r="R27" s="169"/>
      <c r="S27" s="170"/>
      <c r="T27" s="69"/>
      <c r="U27" s="69"/>
      <c r="V27" s="69"/>
      <c r="W27" s="69"/>
      <c r="X27" s="69"/>
    </row>
    <row r="28" spans="1:24" ht="132.75" customHeight="1" x14ac:dyDescent="0.35">
      <c r="A28" s="99" t="str">
        <f>'CONTEXTO E IDENTIFICACIÓN'!D75</f>
        <v>Gestión de Información Geográfica</v>
      </c>
      <c r="B28" s="123" t="str">
        <f>'CONTEXTO E IDENTIFICACIÓN'!F75</f>
        <v>Gestión Cartográfica</v>
      </c>
      <c r="C28" s="124" t="str">
        <f>'CONTEXTO E IDENTIFICACIÓN'!A75</f>
        <v>R21</v>
      </c>
      <c r="D28" s="161" t="str">
        <f>'CONTEXTO E IDENTIFICACIÓN'!N75</f>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E28" s="175" t="str">
        <f>'PROB E IMPACTO INHERENTE'!I28</f>
        <v>Alta</v>
      </c>
      <c r="F28" s="175" t="str">
        <f>'PROB E IMPACTO INHERENTE'!Q28</f>
        <v>Mayor</v>
      </c>
      <c r="G28" s="178" t="str">
        <f t="shared" si="0"/>
        <v>Alto</v>
      </c>
      <c r="H28" s="162"/>
      <c r="I28" s="162"/>
      <c r="J28" s="162"/>
      <c r="K28" s="162"/>
      <c r="L28" s="162"/>
      <c r="M28" s="162"/>
      <c r="N28" s="162"/>
      <c r="O28" s="162"/>
      <c r="P28" s="162"/>
      <c r="Q28" s="169"/>
      <c r="R28" s="169"/>
      <c r="S28" s="170"/>
      <c r="T28" s="69"/>
      <c r="U28" s="69"/>
      <c r="V28" s="69"/>
      <c r="W28" s="69"/>
      <c r="X28" s="69"/>
    </row>
    <row r="29" spans="1:24" ht="117" customHeight="1" x14ac:dyDescent="0.35">
      <c r="A29" s="99" t="str">
        <f>'CONTEXTO E IDENTIFICACIÓN'!D76</f>
        <v>Gestión de Información Geográfica</v>
      </c>
      <c r="B29" s="123" t="str">
        <f>'CONTEXTO E IDENTIFICACIÓN'!F76</f>
        <v>Gestión Cartográfica</v>
      </c>
      <c r="C29" s="124" t="str">
        <f>'CONTEXTO E IDENTIFICACIÓN'!A76</f>
        <v>R22</v>
      </c>
      <c r="D29" s="161" t="str">
        <f>'CONTEXTO E IDENTIFICACIÓN'!N76</f>
        <v>Posibilidad de pérdida Reputacional por recibir dádivas para alterar u omitir información en las diferentes etapas del proceso de producción cartográfica básica para beneficio propio o de un particular. debido 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E29" s="175" t="str">
        <f>'PROB E IMPACTO INHERENTE'!I29</f>
        <v>Baja</v>
      </c>
      <c r="F29" s="175" t="str">
        <f>'PROB E IMPACTO INHERENTE'!Q29</f>
        <v>Catastrófico</v>
      </c>
      <c r="G29" s="178" t="str">
        <f t="shared" si="0"/>
        <v>Extremo</v>
      </c>
      <c r="H29" s="162"/>
      <c r="I29" s="162"/>
      <c r="J29" s="162"/>
      <c r="K29" s="162"/>
      <c r="L29" s="162"/>
      <c r="M29" s="162"/>
      <c r="N29" s="162"/>
      <c r="O29" s="162"/>
      <c r="P29" s="162"/>
      <c r="Q29" s="169"/>
      <c r="R29" s="169"/>
      <c r="S29" s="170"/>
      <c r="T29" s="69"/>
      <c r="U29" s="69"/>
      <c r="V29" s="69"/>
      <c r="W29" s="69"/>
      <c r="X29" s="69"/>
    </row>
    <row r="30" spans="1:24" ht="100.5" customHeight="1" x14ac:dyDescent="0.35">
      <c r="A30" s="99" t="str">
        <f>'CONTEXTO E IDENTIFICACIÓN'!D77</f>
        <v>Gestión de Información Geográfica</v>
      </c>
      <c r="B30" s="123" t="str">
        <f>'CONTEXTO E IDENTIFICACIÓN'!F77</f>
        <v>Gestión Agrológica</v>
      </c>
      <c r="C30" s="124" t="str">
        <f>'CONTEXTO E IDENTIFICACIÓN'!A77</f>
        <v>R23</v>
      </c>
      <c r="D30" s="161" t="str">
        <f>'CONTEXTO E IDENTIFICACIÓN'!N77</f>
        <v>Posibilidad de pérdida Económica y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
6. Personal contratado no idoneo para la ejecución de actividades en el proceso de Gestión Agrológica</v>
      </c>
      <c r="E30" s="175" t="str">
        <f>'PROB E IMPACTO INHERENTE'!I30</f>
        <v>Muy Alta</v>
      </c>
      <c r="F30" s="175" t="str">
        <f>'PROB E IMPACTO INHERENTE'!Q30</f>
        <v>Moderado</v>
      </c>
      <c r="G30" s="178" t="str">
        <f t="shared" si="0"/>
        <v>Alto</v>
      </c>
      <c r="H30" s="162"/>
      <c r="I30" s="162"/>
      <c r="J30" s="162"/>
      <c r="K30" s="162"/>
      <c r="L30" s="162"/>
      <c r="M30" s="162"/>
      <c r="N30" s="162"/>
      <c r="O30" s="162"/>
      <c r="P30" s="162"/>
      <c r="Q30" s="169"/>
      <c r="R30" s="169"/>
      <c r="S30" s="170"/>
      <c r="T30" s="69"/>
      <c r="U30" s="69"/>
      <c r="V30" s="69"/>
      <c r="W30" s="69"/>
      <c r="X30" s="69"/>
    </row>
    <row r="31" spans="1:24" ht="124.5" customHeight="1" x14ac:dyDescent="0.35">
      <c r="A31" s="99" t="str">
        <f>'CONTEXTO E IDENTIFICACIÓN'!D78</f>
        <v>Gestión de Información Geográfica</v>
      </c>
      <c r="B31" s="123" t="str">
        <f>'CONTEXTO E IDENTIFICACIÓN'!F78</f>
        <v>Gestión Agrológica</v>
      </c>
      <c r="C31" s="124" t="str">
        <f>'CONTEXTO E IDENTIFICACIÓN'!A78</f>
        <v>R24</v>
      </c>
      <c r="D31" s="161" t="str">
        <f>'CONTEXTO E IDENTIFICACIÓN'!N78</f>
        <v xml:space="preserve">Posibilidad de pérdida Económica y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E31" s="175" t="str">
        <f>'PROB E IMPACTO INHERENTE'!I31</f>
        <v>Muy Alta</v>
      </c>
      <c r="F31" s="175" t="str">
        <f>'PROB E IMPACTO INHERENTE'!Q31</f>
        <v>Moderado</v>
      </c>
      <c r="G31" s="178" t="str">
        <f t="shared" si="0"/>
        <v>Alto</v>
      </c>
      <c r="H31" s="162"/>
      <c r="I31" s="162"/>
      <c r="J31" s="162"/>
      <c r="K31" s="162"/>
      <c r="L31" s="162"/>
      <c r="M31" s="162"/>
      <c r="N31" s="162"/>
      <c r="O31" s="162"/>
      <c r="P31" s="162"/>
      <c r="Q31" s="169"/>
      <c r="R31" s="169"/>
      <c r="S31" s="170"/>
      <c r="T31" s="69"/>
      <c r="U31" s="69"/>
      <c r="V31" s="69"/>
      <c r="W31" s="69"/>
      <c r="X31" s="69"/>
    </row>
    <row r="32" spans="1:24" ht="141" customHeight="1" x14ac:dyDescent="0.35">
      <c r="A32" s="99" t="str">
        <f>'CONTEXTO E IDENTIFICACIÓN'!D79</f>
        <v>Gestión de Información Geográfica</v>
      </c>
      <c r="B32" s="123" t="str">
        <f>'CONTEXTO E IDENTIFICACIÓN'!F79</f>
        <v>Gestión Agrológica</v>
      </c>
      <c r="C32" s="124" t="str">
        <f>'CONTEXTO E IDENTIFICACIÓN'!A79</f>
        <v>R25</v>
      </c>
      <c r="D32" s="161" t="str">
        <f>'CONTEXTO E IDENTIFICACIÓN'!N79</f>
        <v>Posibilidad de pérdida Económica y Reputacional por pérdida de la muestra de suelos en las instalaciones del IGAC debido a:
1. Aplicación parcial de los procedimientos y demás documentos del SGI relacionados con el manejo de la muestra en el LNS.
2. Inadecuada manipulación, almacenamiento y transporte de la muestra
3. Inadecuada identificación, codificación y rotulación de la muestra</v>
      </c>
      <c r="E32" s="175" t="str">
        <f>'PROB E IMPACTO INHERENTE'!I32</f>
        <v>Muy Alta</v>
      </c>
      <c r="F32" s="175" t="str">
        <f>'PROB E IMPACTO INHERENTE'!Q32</f>
        <v>Menor</v>
      </c>
      <c r="G32" s="178" t="str">
        <f t="shared" si="0"/>
        <v>Alto</v>
      </c>
      <c r="H32" s="162"/>
      <c r="I32" s="162"/>
      <c r="J32" s="162"/>
      <c r="K32" s="162"/>
      <c r="L32" s="162"/>
      <c r="M32" s="162"/>
      <c r="N32" s="162"/>
      <c r="O32" s="162"/>
      <c r="P32" s="162"/>
      <c r="Q32" s="169"/>
      <c r="R32" s="169"/>
      <c r="S32" s="170"/>
      <c r="T32" s="69"/>
      <c r="U32" s="69"/>
      <c r="V32" s="69"/>
      <c r="W32" s="69"/>
      <c r="X32" s="69"/>
    </row>
    <row r="33" spans="1:24" ht="118.5" customHeight="1" x14ac:dyDescent="0.35">
      <c r="A33" s="99" t="str">
        <f>'CONTEXTO E IDENTIFICACIÓN'!D80</f>
        <v>Gestión de Información Geográfica</v>
      </c>
      <c r="B33" s="123" t="str">
        <f>'CONTEXTO E IDENTIFICACIÓN'!F80</f>
        <v>Gestión Agrológica</v>
      </c>
      <c r="C33" s="124" t="str">
        <f>'CONTEXTO E IDENTIFICACIÓN'!A80</f>
        <v>R26</v>
      </c>
      <c r="D33" s="161" t="str">
        <f>'CONTEXTO E IDENTIFICACIÓN'!N80</f>
        <v>Posibilidad de pérdida Reputacional por una posible manipulación de la información o manejo de las muestras del LNS y/o alteración de los resultados de los productos agrológicos para beneficio propio o de un tercero 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E33" s="175" t="str">
        <f>'PROB E IMPACTO INHERENTE'!I33</f>
        <v>Muy Alta</v>
      </c>
      <c r="F33" s="175" t="str">
        <f>'PROB E IMPACTO INHERENTE'!Q33</f>
        <v>Moderado</v>
      </c>
      <c r="G33" s="178" t="str">
        <f t="shared" si="0"/>
        <v>Alto</v>
      </c>
      <c r="H33" s="162"/>
      <c r="I33" s="162"/>
      <c r="J33" s="162"/>
      <c r="K33" s="162"/>
      <c r="L33" s="162"/>
      <c r="M33" s="162"/>
      <c r="N33" s="162"/>
      <c r="O33" s="162"/>
      <c r="P33" s="162"/>
      <c r="Q33" s="169"/>
      <c r="R33" s="169"/>
      <c r="S33" s="170"/>
      <c r="T33" s="69"/>
      <c r="U33" s="69"/>
      <c r="V33" s="69"/>
      <c r="W33" s="69"/>
      <c r="X33" s="69"/>
    </row>
    <row r="34" spans="1:24" ht="118.5" customHeight="1" x14ac:dyDescent="0.35">
      <c r="A34" s="99" t="str">
        <f>'CONTEXTO E IDENTIFICACIÓN'!D81</f>
        <v>Gestión catastral</v>
      </c>
      <c r="B34" s="123" t="str">
        <f>'CONTEXTO E IDENTIFICACIÓN'!F81</f>
        <v>Prestación del Servicio Catastral por Excepción</v>
      </c>
      <c r="C34" s="124" t="str">
        <f>'CONTEXTO E IDENTIFICACIÓN'!A81</f>
        <v>R27</v>
      </c>
      <c r="D34" s="161" t="str">
        <f>'CONTEXTO E IDENTIFICACIÓN'!N81</f>
        <v xml:space="preserve">Posibilidad de pérdida Reputacional por incumplimiento de los estándares de producción (calidad) en la prestación del servicio público Catastral por excepción debido a :
1. Falta de conocimiento de los procedimientos establecidos.
2. Recursos inadecuados o insuficientes.
</v>
      </c>
      <c r="E34" s="175" t="str">
        <f>'PROB E IMPACTO INHERENTE'!I34</f>
        <v>Muy Alta</v>
      </c>
      <c r="F34" s="175" t="str">
        <f>'PROB E IMPACTO INHERENTE'!Q34</f>
        <v>Moderado</v>
      </c>
      <c r="G34" s="178" t="str">
        <f t="shared" si="0"/>
        <v>Alto</v>
      </c>
      <c r="H34" s="162"/>
      <c r="I34" s="162"/>
      <c r="J34" s="162"/>
      <c r="K34" s="162"/>
      <c r="L34" s="162"/>
      <c r="M34" s="162"/>
      <c r="N34" s="162"/>
      <c r="O34" s="162"/>
      <c r="P34" s="162"/>
      <c r="Q34" s="169"/>
      <c r="R34" s="169"/>
      <c r="S34" s="170"/>
      <c r="T34" s="69"/>
      <c r="U34" s="69"/>
      <c r="V34" s="69"/>
      <c r="W34" s="69"/>
      <c r="X34" s="69"/>
    </row>
    <row r="35" spans="1:24" ht="120.75" customHeight="1" x14ac:dyDescent="0.35">
      <c r="A35" s="99" t="str">
        <f>'CONTEXTO E IDENTIFICACIÓN'!D82</f>
        <v>Gestión catastral</v>
      </c>
      <c r="B35" s="123" t="str">
        <f>'CONTEXTO E IDENTIFICACIÓN'!F82</f>
        <v>Prestación del Servicio Catastral por Excepción</v>
      </c>
      <c r="C35" s="124" t="str">
        <f>'CONTEXTO E IDENTIFICACIÓN'!A82</f>
        <v>R28</v>
      </c>
      <c r="D35" s="161" t="str">
        <f>'CONTEXTO E IDENTIFICACIÓN'!N82</f>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E35" s="175" t="str">
        <f>'PROB E IMPACTO INHERENTE'!I35</f>
        <v>Baja</v>
      </c>
      <c r="F35" s="175" t="str">
        <f>'PROB E IMPACTO INHERENTE'!Q35</f>
        <v>Moderado</v>
      </c>
      <c r="G35" s="178" t="str">
        <f t="shared" si="0"/>
        <v>Moderado</v>
      </c>
      <c r="H35" s="162"/>
      <c r="I35" s="162"/>
      <c r="J35" s="162"/>
      <c r="K35" s="162"/>
      <c r="L35" s="162"/>
      <c r="M35" s="162"/>
      <c r="N35" s="162"/>
      <c r="O35" s="162"/>
      <c r="P35" s="162"/>
      <c r="Q35" s="169"/>
      <c r="R35" s="169"/>
      <c r="S35" s="170"/>
      <c r="T35" s="69"/>
      <c r="U35" s="69"/>
      <c r="V35" s="69"/>
      <c r="W35" s="69"/>
      <c r="X35" s="69"/>
    </row>
    <row r="36" spans="1:24" ht="135" customHeight="1" x14ac:dyDescent="0.35">
      <c r="A36" s="99" t="str">
        <f>'CONTEXTO E IDENTIFICACIÓN'!D83</f>
        <v>Gestión catastral</v>
      </c>
      <c r="B36" s="123" t="str">
        <f>'CONTEXTO E IDENTIFICACIÓN'!F83</f>
        <v>Formación, Actualización y Conservación Catastral</v>
      </c>
      <c r="C36" s="124" t="str">
        <f>'CONTEXTO E IDENTIFICACIÓN'!A83</f>
        <v>R29</v>
      </c>
      <c r="D36" s="161" t="str">
        <f>'CONTEXTO E IDENTIFICACIÓN'!N83</f>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E36" s="175" t="str">
        <f>'PROB E IMPACTO INHERENTE'!I36</f>
        <v>Alta</v>
      </c>
      <c r="F36" s="175" t="str">
        <f>'PROB E IMPACTO INHERENTE'!Q36</f>
        <v>Moderado</v>
      </c>
      <c r="G36" s="178" t="str">
        <f t="shared" si="0"/>
        <v>Alto</v>
      </c>
      <c r="H36" s="162"/>
      <c r="I36" s="162"/>
      <c r="J36" s="162"/>
      <c r="K36" s="162"/>
      <c r="L36" s="162"/>
      <c r="M36" s="162"/>
      <c r="N36" s="162"/>
      <c r="O36" s="162"/>
      <c r="P36" s="162"/>
      <c r="Q36" s="169"/>
      <c r="R36" s="169"/>
      <c r="S36" s="170"/>
      <c r="T36" s="69"/>
      <c r="U36" s="69"/>
      <c r="V36" s="69"/>
      <c r="W36" s="69"/>
      <c r="X36" s="69"/>
    </row>
    <row r="37" spans="1:24" ht="114" customHeight="1" x14ac:dyDescent="0.35">
      <c r="A37" s="99" t="str">
        <f>'CONTEXTO E IDENTIFICACIÓN'!D84</f>
        <v>Gestión catastral</v>
      </c>
      <c r="B37" s="123" t="str">
        <f>'CONTEXTO E IDENTIFICACIÓN'!F84</f>
        <v>Avalúos Comerciales</v>
      </c>
      <c r="C37" s="124" t="str">
        <f>'CONTEXTO E IDENTIFICACIÓN'!A84</f>
        <v>R30</v>
      </c>
      <c r="D37" s="161" t="str">
        <f>'CONTEXTO E IDENTIFICACIÓN'!N84</f>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E37" s="175" t="str">
        <f>'PROB E IMPACTO INHERENTE'!I37</f>
        <v>Muy Alta</v>
      </c>
      <c r="F37" s="175" t="str">
        <f>'PROB E IMPACTO INHERENTE'!Q37</f>
        <v>Mayor</v>
      </c>
      <c r="G37" s="178" t="str">
        <f t="shared" si="0"/>
        <v>Alto</v>
      </c>
      <c r="H37" s="162"/>
      <c r="I37" s="162"/>
      <c r="J37" s="162"/>
      <c r="K37" s="162"/>
      <c r="L37" s="162"/>
      <c r="M37" s="162"/>
      <c r="N37" s="162"/>
      <c r="O37" s="162"/>
      <c r="P37" s="162"/>
      <c r="Q37" s="169"/>
      <c r="R37" s="169"/>
      <c r="S37" s="170"/>
      <c r="T37" s="69"/>
      <c r="U37" s="69"/>
      <c r="V37" s="69"/>
      <c r="W37" s="69"/>
      <c r="X37" s="69"/>
    </row>
    <row r="38" spans="1:24" ht="98.25" customHeight="1" x14ac:dyDescent="0.35">
      <c r="A38" s="99" t="str">
        <f>'CONTEXTO E IDENTIFICACIÓN'!D85</f>
        <v>Innovación y Gestión del Conocimiento Aplicado</v>
      </c>
      <c r="B38" s="123" t="str">
        <f>'CONTEXTO E IDENTIFICACIÓN'!F85</f>
        <v>Prospectiva</v>
      </c>
      <c r="C38" s="124" t="str">
        <f>'CONTEXTO E IDENTIFICACIÓN'!A85</f>
        <v>R31</v>
      </c>
      <c r="D38" s="161" t="str">
        <f>'CONTEXTO E IDENTIFICACIÓN'!N85</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E38" s="175" t="str">
        <f>'PROB E IMPACTO INHERENTE'!I38</f>
        <v>Baja</v>
      </c>
      <c r="F38" s="175" t="str">
        <f>'PROB E IMPACTO INHERENTE'!Q38</f>
        <v>Mayor</v>
      </c>
      <c r="G38" s="178" t="str">
        <f t="shared" si="0"/>
        <v>Alto</v>
      </c>
      <c r="H38" s="162"/>
      <c r="I38" s="162"/>
      <c r="J38" s="162"/>
      <c r="K38" s="162"/>
      <c r="L38" s="162"/>
      <c r="M38" s="162"/>
      <c r="N38" s="162"/>
      <c r="O38" s="162"/>
      <c r="P38" s="162"/>
      <c r="Q38" s="169"/>
      <c r="R38" s="169"/>
      <c r="S38" s="170"/>
      <c r="T38" s="69"/>
      <c r="U38" s="69"/>
      <c r="V38" s="69"/>
      <c r="W38" s="69"/>
      <c r="X38" s="69"/>
    </row>
    <row r="39" spans="1:24" ht="168" customHeight="1" x14ac:dyDescent="0.35">
      <c r="A39" s="99" t="str">
        <f>'CONTEXTO E IDENTIFICACIÓN'!D86</f>
        <v>Innovación y Gestión del Conocimiento Aplicado</v>
      </c>
      <c r="B39" s="123" t="str">
        <f>'CONTEXTO E IDENTIFICACIÓN'!F86</f>
        <v>Prospectiva</v>
      </c>
      <c r="C39" s="124" t="str">
        <f>'CONTEXTO E IDENTIFICACIÓN'!A86</f>
        <v>R32</v>
      </c>
      <c r="D39" s="161" t="str">
        <f>'CONTEXTO E IDENTIFICACIÓN'!N86</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E39" s="175" t="str">
        <f>'PROB E IMPACTO INHERENTE'!I39</f>
        <v>Muy Baja</v>
      </c>
      <c r="F39" s="175" t="str">
        <f>'PROB E IMPACTO INHERENTE'!Q39</f>
        <v>Catastrófico</v>
      </c>
      <c r="G39" s="178" t="str">
        <f t="shared" si="0"/>
        <v>Extremo</v>
      </c>
      <c r="H39" s="162"/>
      <c r="I39" s="162"/>
      <c r="J39" s="162"/>
      <c r="K39" s="162"/>
      <c r="L39" s="162"/>
      <c r="M39" s="162"/>
      <c r="N39" s="162"/>
      <c r="O39" s="162"/>
      <c r="P39" s="162"/>
      <c r="Q39" s="169"/>
      <c r="R39" s="169"/>
      <c r="S39" s="170"/>
      <c r="T39" s="69"/>
      <c r="U39" s="69"/>
      <c r="V39" s="69"/>
      <c r="W39" s="69"/>
      <c r="X39" s="69"/>
    </row>
    <row r="40" spans="1:24" ht="89.25" customHeight="1" x14ac:dyDescent="0.35">
      <c r="A40" s="99" t="str">
        <f>'CONTEXTO E IDENTIFICACIÓN'!D87</f>
        <v>Innovación y Gestión del Conocimiento Aplicado</v>
      </c>
      <c r="B40" s="123" t="str">
        <f>'CONTEXTO E IDENTIFICACIÓN'!F87</f>
        <v>Prospectiva</v>
      </c>
      <c r="C40" s="124" t="str">
        <f>'CONTEXTO E IDENTIFICACIÓN'!A87</f>
        <v>R33</v>
      </c>
      <c r="D40" s="161" t="str">
        <f>'CONTEXTO E IDENTIFICACIÓN'!N87</f>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E40" s="175" t="str">
        <f>'PROB E IMPACTO INHERENTE'!I40</f>
        <v>Baja</v>
      </c>
      <c r="F40" s="175" t="str">
        <f>'PROB E IMPACTO INHERENTE'!Q40</f>
        <v>Mayor</v>
      </c>
      <c r="G40" s="178" t="str">
        <f t="shared" si="0"/>
        <v>Alto</v>
      </c>
      <c r="H40" s="162"/>
      <c r="I40" s="162"/>
      <c r="J40" s="162"/>
      <c r="K40" s="162"/>
      <c r="L40" s="162"/>
      <c r="M40" s="162"/>
      <c r="N40" s="162"/>
      <c r="O40" s="162"/>
      <c r="P40" s="162"/>
      <c r="Q40" s="169"/>
      <c r="R40" s="169"/>
      <c r="S40" s="170"/>
      <c r="T40" s="69"/>
      <c r="U40" s="69"/>
      <c r="V40" s="69"/>
      <c r="W40" s="69"/>
      <c r="X40" s="69"/>
    </row>
    <row r="41" spans="1:24" ht="113.25" customHeight="1" x14ac:dyDescent="0.35">
      <c r="A41" s="99" t="str">
        <f>'CONTEXTO E IDENTIFICACIÓN'!D88</f>
        <v>Gestión de Talento Humano</v>
      </c>
      <c r="B41" s="123" t="str">
        <f>'CONTEXTO E IDENTIFICACIÓN'!F88</f>
        <v>Bienestar y Sistema de Gestión de Seguridad y Salud en el Trabajo</v>
      </c>
      <c r="C41" s="124" t="str">
        <f>'CONTEXTO E IDENTIFICACIÓN'!A88</f>
        <v>R34</v>
      </c>
      <c r="D41" s="161" t="str">
        <f>'CONTEXTO E IDENTIFICACIÓN'!N88</f>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E41" s="175" t="str">
        <f>'PROB E IMPACTO INHERENTE'!I41</f>
        <v>Alta</v>
      </c>
      <c r="F41" s="175" t="str">
        <f>'PROB E IMPACTO INHERENTE'!Q41</f>
        <v>Moderado</v>
      </c>
      <c r="G41" s="178" t="str">
        <f t="shared" si="0"/>
        <v>Alto</v>
      </c>
      <c r="H41" s="162"/>
      <c r="I41" s="162"/>
      <c r="J41" s="162"/>
      <c r="K41" s="162"/>
      <c r="L41" s="162"/>
      <c r="M41" s="162"/>
      <c r="N41" s="162"/>
      <c r="O41" s="162"/>
      <c r="P41" s="162"/>
      <c r="Q41" s="169"/>
      <c r="R41" s="169"/>
      <c r="S41" s="159"/>
      <c r="T41" s="69"/>
      <c r="U41" s="69"/>
      <c r="V41" s="69"/>
      <c r="W41" s="69"/>
      <c r="X41" s="69"/>
    </row>
    <row r="42" spans="1:24" ht="115.5" customHeight="1" x14ac:dyDescent="0.35">
      <c r="A42" s="99" t="str">
        <f>'CONTEXTO E IDENTIFICACIÓN'!D89</f>
        <v>Gestión de Talento Humano</v>
      </c>
      <c r="B42" s="123" t="str">
        <f>'CONTEXTO E IDENTIFICACIÓN'!F89</f>
        <v>Provisión de Empleo y Compensación</v>
      </c>
      <c r="C42" s="124" t="str">
        <f>'CONTEXTO E IDENTIFICACIÓN'!A89</f>
        <v>R35</v>
      </c>
      <c r="D42" s="161" t="str">
        <f>'CONTEXTO E IDENTIFICACIÓN'!N89</f>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E42" s="175" t="str">
        <f>'PROB E IMPACTO INHERENTE'!I42</f>
        <v>Media</v>
      </c>
      <c r="F42" s="175" t="str">
        <f>'PROB E IMPACTO INHERENTE'!Q42</f>
        <v>Moderado</v>
      </c>
      <c r="G42" s="178" t="str">
        <f t="shared" si="0"/>
        <v>Moderado</v>
      </c>
      <c r="H42" s="162"/>
      <c r="I42" s="162"/>
      <c r="J42" s="162"/>
      <c r="K42" s="162"/>
      <c r="L42" s="162"/>
      <c r="M42" s="162"/>
      <c r="N42" s="162"/>
      <c r="O42" s="162"/>
      <c r="P42" s="162"/>
      <c r="Q42" s="169"/>
      <c r="R42" s="169"/>
      <c r="S42" s="159"/>
      <c r="T42" s="69"/>
      <c r="U42" s="69"/>
      <c r="V42" s="69"/>
      <c r="W42" s="69"/>
      <c r="X42" s="69"/>
    </row>
    <row r="43" spans="1:24" ht="118.5" customHeight="1" x14ac:dyDescent="0.35">
      <c r="A43" s="99" t="str">
        <f>'CONTEXTO E IDENTIFICACIÓN'!D90</f>
        <v>Gestión de Talento Humano</v>
      </c>
      <c r="B43" s="123" t="str">
        <f>'CONTEXTO E IDENTIFICACIÓN'!F90</f>
        <v>Formación y Gestión del Desempeño</v>
      </c>
      <c r="C43" s="124" t="str">
        <f>'CONTEXTO E IDENTIFICACIÓN'!A90</f>
        <v>R36</v>
      </c>
      <c r="D43" s="161" t="str">
        <f>'CONTEXTO E IDENTIFICACIÓN'!N90</f>
        <v xml:space="preserve">Posibilidad de pérdida Económica y Reputacional por la generación de factores que afecten la no transferencia del conocimiento. debido a:
1. Incumplimiento del  Procedimiento
2. Retrasos en la ejecución de las estrategias para el cumplimiento de transferencia del conocimiento.
</v>
      </c>
      <c r="E43" s="175" t="str">
        <f>'PROB E IMPACTO INHERENTE'!I43</f>
        <v>Baja</v>
      </c>
      <c r="F43" s="175" t="str">
        <f>'PROB E IMPACTO INHERENTE'!Q43</f>
        <v>Moderado</v>
      </c>
      <c r="G43" s="178" t="str">
        <f t="shared" si="0"/>
        <v>Moderado</v>
      </c>
      <c r="H43" s="162"/>
      <c r="I43" s="162"/>
      <c r="J43" s="162"/>
      <c r="K43" s="162"/>
      <c r="L43" s="162"/>
      <c r="M43" s="162"/>
      <c r="N43" s="162"/>
      <c r="O43" s="162"/>
      <c r="P43" s="162"/>
      <c r="Q43" s="159"/>
      <c r="R43" s="159"/>
      <c r="S43" s="159"/>
      <c r="T43" s="69"/>
      <c r="U43" s="69"/>
      <c r="V43" s="69"/>
      <c r="W43" s="69"/>
      <c r="X43" s="69"/>
    </row>
    <row r="44" spans="1:24" ht="114" customHeight="1" x14ac:dyDescent="0.35">
      <c r="A44" s="99" t="str">
        <f>'CONTEXTO E IDENTIFICACIÓN'!D91</f>
        <v>Gestión Financiera</v>
      </c>
      <c r="B44" s="123" t="str">
        <f>'CONTEXTO E IDENTIFICACIÓN'!F91</f>
        <v>Gestión Presupuestal</v>
      </c>
      <c r="C44" s="124" t="str">
        <f>'CONTEXTO E IDENTIFICACIÓN'!A91</f>
        <v>R37</v>
      </c>
      <c r="D44" s="161" t="str">
        <f>'CONTEXTO E IDENTIFICACIÓN'!N91</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E44" s="175" t="str">
        <f>'PROB E IMPACTO INHERENTE'!I44</f>
        <v>Alta</v>
      </c>
      <c r="F44" s="175" t="str">
        <f>'PROB E IMPACTO INHERENTE'!Q44</f>
        <v>Leve</v>
      </c>
      <c r="G44" s="178" t="str">
        <f t="shared" si="0"/>
        <v>Moderado</v>
      </c>
      <c r="H44" s="162"/>
      <c r="I44" s="162"/>
      <c r="J44" s="162"/>
      <c r="K44" s="162"/>
      <c r="L44" s="162"/>
      <c r="M44" s="162"/>
      <c r="N44" s="162"/>
      <c r="O44" s="162"/>
      <c r="P44" s="162"/>
      <c r="Q44" s="159"/>
      <c r="R44" s="159"/>
      <c r="S44" s="159"/>
      <c r="T44" s="69"/>
      <c r="U44" s="69"/>
      <c r="V44" s="69"/>
      <c r="W44" s="69"/>
      <c r="X44" s="69"/>
    </row>
    <row r="45" spans="1:24" ht="105" customHeight="1" x14ac:dyDescent="0.35">
      <c r="A45" s="99" t="str">
        <f>'CONTEXTO E IDENTIFICACIÓN'!D92</f>
        <v>Gestión Financiera</v>
      </c>
      <c r="B45" s="123" t="str">
        <f>'CONTEXTO E IDENTIFICACIÓN'!F92</f>
        <v>Gestión Contable</v>
      </c>
      <c r="C45" s="124" t="str">
        <f>'CONTEXTO E IDENTIFICACIÓN'!A92</f>
        <v>R38</v>
      </c>
      <c r="D45" s="161" t="str">
        <f>'CONTEXTO E IDENTIFICACIÓN'!N92</f>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E45" s="175" t="str">
        <f>'PROB E IMPACTO INHERENTE'!I45</f>
        <v/>
      </c>
      <c r="F45" s="175" t="str">
        <f>'PROB E IMPACTO INHERENTE'!Q45</f>
        <v>Moderado</v>
      </c>
      <c r="G45" s="178" t="str">
        <f t="shared" si="0"/>
        <v/>
      </c>
      <c r="H45" s="162"/>
      <c r="I45" s="162"/>
      <c r="J45" s="162"/>
      <c r="K45" s="162"/>
      <c r="L45" s="162"/>
      <c r="M45" s="162"/>
      <c r="N45" s="162"/>
      <c r="O45" s="162"/>
      <c r="P45" s="162"/>
      <c r="Q45" s="159"/>
      <c r="R45" s="159"/>
      <c r="S45" s="159"/>
      <c r="T45" s="69"/>
      <c r="U45" s="69"/>
      <c r="V45" s="69"/>
      <c r="W45" s="69"/>
      <c r="X45" s="69"/>
    </row>
    <row r="46" spans="1:24" ht="108.75" customHeight="1" x14ac:dyDescent="0.35">
      <c r="A46" s="99" t="str">
        <f>'CONTEXTO E IDENTIFICACIÓN'!D93</f>
        <v>Gestión Financiera</v>
      </c>
      <c r="B46" s="123" t="str">
        <f>'CONTEXTO E IDENTIFICACIÓN'!F93</f>
        <v>Gestión Contable</v>
      </c>
      <c r="C46" s="124" t="str">
        <f>'CONTEXTO E IDENTIFICACIÓN'!A93</f>
        <v>R39</v>
      </c>
      <c r="D46" s="161" t="str">
        <f>'CONTEXTO E IDENTIFICACIÓN'!N93</f>
        <v>Posibilidad de pérdida Económica por manejo indebido de recursos financieros por parte de quienes los administran en la entidad, para beneficio propio o de terceros debido a manipulación de la información financiera.</v>
      </c>
      <c r="E46" s="175" t="str">
        <f>'PROB E IMPACTO INHERENTE'!I46</f>
        <v/>
      </c>
      <c r="F46" s="175" t="str">
        <f>'PROB E IMPACTO INHERENTE'!Q46</f>
        <v>Mayor</v>
      </c>
      <c r="G46" s="178" t="str">
        <f t="shared" si="0"/>
        <v/>
      </c>
      <c r="H46" s="162"/>
      <c r="I46" s="162"/>
      <c r="J46" s="162"/>
      <c r="K46" s="162"/>
      <c r="L46" s="162"/>
      <c r="M46" s="162"/>
      <c r="N46" s="162"/>
      <c r="O46" s="162"/>
      <c r="P46" s="162"/>
      <c r="Q46" s="159"/>
      <c r="R46" s="159"/>
      <c r="S46" s="159"/>
      <c r="T46" s="69"/>
      <c r="U46" s="69"/>
      <c r="V46" s="69"/>
      <c r="W46" s="69"/>
      <c r="X46" s="69"/>
    </row>
    <row r="47" spans="1:24" ht="113.25" customHeight="1" x14ac:dyDescent="0.35">
      <c r="A47" s="99" t="str">
        <f>'CONTEXTO E IDENTIFICACIÓN'!D94</f>
        <v>Gestión Jurídica</v>
      </c>
      <c r="B47" s="123" t="str">
        <f>'CONTEXTO E IDENTIFICACIÓN'!F94</f>
        <v>Judicial</v>
      </c>
      <c r="C47" s="124" t="str">
        <f>'CONTEXTO E IDENTIFICACIÓN'!A94</f>
        <v>R40</v>
      </c>
      <c r="D47" s="161" t="str">
        <f>'CONTEXTO E IDENTIFICACIÓN'!N94</f>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E47" s="175" t="str">
        <f>'PROB E IMPACTO INHERENTE'!I47</f>
        <v>Media</v>
      </c>
      <c r="F47" s="175" t="str">
        <f>'PROB E IMPACTO INHERENTE'!Q47</f>
        <v>Mayor</v>
      </c>
      <c r="G47" s="178" t="str">
        <f t="shared" si="0"/>
        <v>Alto</v>
      </c>
      <c r="H47" s="162"/>
      <c r="I47" s="162"/>
      <c r="J47" s="162"/>
      <c r="K47" s="162"/>
      <c r="L47" s="162"/>
      <c r="M47" s="162"/>
      <c r="N47" s="162"/>
      <c r="O47" s="162"/>
      <c r="P47" s="162"/>
      <c r="Q47" s="159"/>
      <c r="R47" s="159"/>
      <c r="S47" s="159"/>
      <c r="T47" s="69"/>
      <c r="U47" s="69"/>
      <c r="V47" s="69"/>
      <c r="W47" s="69"/>
      <c r="X47" s="69"/>
    </row>
    <row r="48" spans="1:24" ht="165.75" customHeight="1" x14ac:dyDescent="0.35">
      <c r="A48" s="99" t="str">
        <f>'CONTEXTO E IDENTIFICACIÓN'!D95</f>
        <v>Gestión Jurídica</v>
      </c>
      <c r="B48" s="123" t="str">
        <f>'CONTEXTO E IDENTIFICACIÓN'!F95</f>
        <v>Judicial</v>
      </c>
      <c r="C48" s="124" t="str">
        <f>'CONTEXTO E IDENTIFICACIÓN'!A95</f>
        <v>R41</v>
      </c>
      <c r="D48" s="161" t="str">
        <f>'CONTEXTO E IDENTIFICACIÓN'!N95</f>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E48" s="175" t="str">
        <f>'PROB E IMPACTO INHERENTE'!I48</f>
        <v>Media</v>
      </c>
      <c r="F48" s="175" t="str">
        <f>'PROB E IMPACTO INHERENTE'!Q48</f>
        <v>Catastrófico</v>
      </c>
      <c r="G48" s="178" t="str">
        <f t="shared" si="0"/>
        <v>Extremo</v>
      </c>
      <c r="H48" s="70"/>
      <c r="I48" s="70"/>
      <c r="J48" s="70"/>
      <c r="K48" s="70"/>
      <c r="L48" s="70"/>
      <c r="M48" s="70"/>
      <c r="N48" s="70"/>
      <c r="O48" s="70"/>
      <c r="P48" s="70"/>
      <c r="Q48" s="69"/>
      <c r="R48" s="69"/>
      <c r="S48" s="69"/>
      <c r="T48" s="69"/>
      <c r="U48" s="69"/>
      <c r="V48" s="69"/>
      <c r="W48" s="69"/>
      <c r="X48" s="69"/>
    </row>
    <row r="49" spans="1:24" ht="103.5" customHeight="1" x14ac:dyDescent="0.35">
      <c r="A49" s="99" t="str">
        <f>'CONTEXTO E IDENTIFICACIÓN'!D96</f>
        <v>Gestión Contractual</v>
      </c>
      <c r="B49" s="123" t="str">
        <f>'CONTEXTO E IDENTIFICACIÓN'!F96</f>
        <v>Gestión Contractual</v>
      </c>
      <c r="C49" s="124" t="str">
        <f>'CONTEXTO E IDENTIFICACIÓN'!A96</f>
        <v>R42</v>
      </c>
      <c r="D49" s="161" t="str">
        <f>'CONTEXTO E IDENTIFICACIÓN'!N96</f>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E49" s="175" t="str">
        <f>'PROB E IMPACTO INHERENTE'!I49</f>
        <v>Alta</v>
      </c>
      <c r="F49" s="175" t="str">
        <f>'PROB E IMPACTO INHERENTE'!Q49</f>
        <v>Moderado</v>
      </c>
      <c r="G49" s="178" t="str">
        <f t="shared" si="0"/>
        <v>Alto</v>
      </c>
      <c r="H49" s="70"/>
      <c r="I49" s="70"/>
      <c r="J49" s="70"/>
      <c r="K49" s="70"/>
      <c r="L49" s="70"/>
      <c r="M49" s="70"/>
      <c r="N49" s="70"/>
      <c r="O49" s="70"/>
      <c r="P49" s="70"/>
      <c r="Q49" s="69"/>
      <c r="R49" s="69"/>
      <c r="S49" s="69"/>
      <c r="T49" s="69"/>
      <c r="U49" s="69"/>
      <c r="V49" s="69"/>
      <c r="W49" s="69"/>
      <c r="X49" s="69"/>
    </row>
    <row r="50" spans="1:24" ht="108" customHeight="1" x14ac:dyDescent="0.35">
      <c r="A50" s="99" t="str">
        <f>'CONTEXTO E IDENTIFICACIÓN'!D97</f>
        <v>Gestión Contractual</v>
      </c>
      <c r="B50" s="123" t="str">
        <f>'CONTEXTO E IDENTIFICACIÓN'!F97</f>
        <v>Gestión Contractual</v>
      </c>
      <c r="C50" s="124" t="str">
        <f>'CONTEXTO E IDENTIFICACIÓN'!A97</f>
        <v>R43</v>
      </c>
      <c r="D50" s="161" t="str">
        <f>'CONTEXTO E IDENTIFICACIÓN'!N97</f>
        <v>Posibilidad de pérdida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E50" s="175" t="str">
        <f>'PROB E IMPACTO INHERENTE'!I50</f>
        <v>Alta</v>
      </c>
      <c r="F50" s="175" t="str">
        <f>'PROB E IMPACTO INHERENTE'!Q50</f>
        <v>Moderado</v>
      </c>
      <c r="G50" s="178" t="str">
        <f t="shared" si="0"/>
        <v>Alto</v>
      </c>
      <c r="H50" s="70"/>
      <c r="I50" s="70"/>
      <c r="J50" s="70"/>
      <c r="K50" s="70"/>
      <c r="L50" s="70"/>
      <c r="M50" s="70"/>
      <c r="N50" s="70"/>
      <c r="O50" s="70"/>
      <c r="P50" s="70"/>
      <c r="Q50" s="69"/>
      <c r="R50" s="69"/>
      <c r="S50" s="69"/>
      <c r="T50" s="69"/>
      <c r="U50" s="69"/>
      <c r="V50" s="69"/>
      <c r="W50" s="69"/>
      <c r="X50" s="69"/>
    </row>
    <row r="51" spans="1:24" ht="104.25" customHeight="1" x14ac:dyDescent="0.35">
      <c r="A51" s="99" t="str">
        <f>'CONTEXTO E IDENTIFICACIÓN'!D98</f>
        <v>Gestión Documental</v>
      </c>
      <c r="B51" s="123" t="str">
        <f>'CONTEXTO E IDENTIFICACIÓN'!F98</f>
        <v>Gestión de Archivos</v>
      </c>
      <c r="C51" s="124" t="str">
        <f>'CONTEXTO E IDENTIFICACIÓN'!A98</f>
        <v>R44</v>
      </c>
      <c r="D51" s="161" t="str">
        <f>'CONTEXTO E IDENTIFICACIÓN'!N98</f>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E51" s="175" t="str">
        <f>'PROB E IMPACTO INHERENTE'!I51</f>
        <v>Media</v>
      </c>
      <c r="F51" s="175" t="str">
        <f>'PROB E IMPACTO INHERENTE'!Q51</f>
        <v>Mayor</v>
      </c>
      <c r="G51" s="178" t="str">
        <f t="shared" si="0"/>
        <v>Alto</v>
      </c>
      <c r="H51" s="70"/>
      <c r="I51" s="70"/>
      <c r="J51" s="70"/>
      <c r="K51" s="70"/>
      <c r="L51" s="70"/>
      <c r="M51" s="70"/>
      <c r="N51" s="70"/>
      <c r="O51" s="70"/>
      <c r="P51" s="70"/>
      <c r="Q51" s="69"/>
      <c r="R51" s="69"/>
      <c r="S51" s="69"/>
      <c r="T51" s="69"/>
      <c r="U51" s="69"/>
      <c r="V51" s="69"/>
      <c r="W51" s="69"/>
      <c r="X51" s="69"/>
    </row>
    <row r="52" spans="1:24" ht="103.5" customHeight="1" x14ac:dyDescent="0.35">
      <c r="A52" s="99" t="str">
        <f>'CONTEXTO E IDENTIFICACIÓN'!D99</f>
        <v>Gestión Documental</v>
      </c>
      <c r="B52" s="123" t="str">
        <f>'CONTEXTO E IDENTIFICACIÓN'!F99</f>
        <v>Gestión de Archivos</v>
      </c>
      <c r="C52" s="124" t="str">
        <f>'CONTEXTO E IDENTIFICACIÓN'!A99</f>
        <v>R45</v>
      </c>
      <c r="D52" s="161" t="str">
        <f>'CONTEXTO E IDENTIFICACIÓN'!N99</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E52" s="175" t="str">
        <f>'PROB E IMPACTO INHERENTE'!I52</f>
        <v>Media</v>
      </c>
      <c r="F52" s="175" t="str">
        <f>'PROB E IMPACTO INHERENTE'!Q52</f>
        <v>Mayor</v>
      </c>
      <c r="G52" s="178" t="str">
        <f t="shared" si="0"/>
        <v>Alto</v>
      </c>
      <c r="H52" s="70"/>
      <c r="I52" s="70"/>
      <c r="J52" s="70"/>
      <c r="K52" s="70"/>
      <c r="L52" s="70"/>
      <c r="M52" s="70"/>
      <c r="N52" s="70"/>
      <c r="O52" s="70"/>
      <c r="P52" s="70"/>
      <c r="Q52" s="69"/>
      <c r="R52" s="69"/>
      <c r="S52" s="69"/>
      <c r="T52" s="69"/>
      <c r="U52" s="69"/>
      <c r="V52" s="69"/>
      <c r="W52" s="69"/>
      <c r="X52" s="69"/>
    </row>
    <row r="53" spans="1:24" ht="165.75" customHeight="1" x14ac:dyDescent="0.35">
      <c r="A53" s="99" t="str">
        <f>'CONTEXTO E IDENTIFICACIÓN'!D100</f>
        <v>Gestión Documental</v>
      </c>
      <c r="B53" s="123" t="str">
        <f>'CONTEXTO E IDENTIFICACIÓN'!F100</f>
        <v>Gestión de Archivos</v>
      </c>
      <c r="C53" s="124" t="str">
        <f>'CONTEXTO E IDENTIFICACIÓN'!A100</f>
        <v>R46</v>
      </c>
      <c r="D53" s="161" t="str">
        <f>'CONTEXTO E IDENTIFICACIÓN'!N100</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E53" s="175" t="str">
        <f>'PROB E IMPACTO INHERENTE'!I53</f>
        <v>Media</v>
      </c>
      <c r="F53" s="175" t="str">
        <f>'PROB E IMPACTO INHERENTE'!Q53</f>
        <v>Moderado</v>
      </c>
      <c r="G53" s="178" t="str">
        <f t="shared" si="0"/>
        <v>Moderado</v>
      </c>
      <c r="H53" s="70"/>
      <c r="I53" s="70"/>
      <c r="J53" s="70"/>
      <c r="K53" s="70"/>
      <c r="L53" s="70"/>
      <c r="M53" s="70"/>
      <c r="N53" s="70"/>
      <c r="O53" s="70"/>
      <c r="P53" s="70"/>
      <c r="Q53" s="69"/>
      <c r="R53" s="69"/>
      <c r="S53" s="69"/>
      <c r="T53" s="69"/>
      <c r="U53" s="69"/>
      <c r="V53" s="69"/>
      <c r="W53" s="69"/>
      <c r="X53" s="69"/>
    </row>
    <row r="54" spans="1:24" ht="113.25" customHeight="1" x14ac:dyDescent="0.35">
      <c r="A54" s="99" t="str">
        <f>'CONTEXTO E IDENTIFICACIÓN'!D101</f>
        <v>Gestión Administrativa</v>
      </c>
      <c r="B54" s="123" t="str">
        <f>'CONTEXTO E IDENTIFICACIÓN'!F101</f>
        <v>Gestión de Inventarios</v>
      </c>
      <c r="C54" s="124" t="str">
        <f>'CONTEXTO E IDENTIFICACIÓN'!A101</f>
        <v>R47</v>
      </c>
      <c r="D54" s="161" t="str">
        <f>'CONTEXTO E IDENTIFICACIÓN'!N101</f>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E54" s="175" t="str">
        <f>'PROB E IMPACTO INHERENTE'!I54</f>
        <v>Baja</v>
      </c>
      <c r="F54" s="175" t="str">
        <f>'PROB E IMPACTO INHERENTE'!Q54</f>
        <v>Moderado</v>
      </c>
      <c r="G54" s="178" t="str">
        <f t="shared" si="0"/>
        <v>Moderado</v>
      </c>
      <c r="H54" s="70"/>
      <c r="I54" s="70"/>
      <c r="J54" s="70"/>
      <c r="K54" s="70"/>
      <c r="L54" s="70"/>
      <c r="M54" s="70"/>
      <c r="N54" s="70"/>
      <c r="O54" s="70"/>
      <c r="P54" s="70"/>
      <c r="Q54" s="69"/>
      <c r="R54" s="69"/>
      <c r="S54" s="69"/>
      <c r="T54" s="69"/>
      <c r="U54" s="69"/>
      <c r="V54" s="69"/>
      <c r="W54" s="69"/>
      <c r="X54" s="69"/>
    </row>
    <row r="55" spans="1:24" ht="100.5" customHeight="1" x14ac:dyDescent="0.35">
      <c r="A55" s="99" t="str">
        <f>'CONTEXTO E IDENTIFICACIÓN'!D102</f>
        <v>Gestión Administrativa</v>
      </c>
      <c r="B55" s="123" t="str">
        <f>'CONTEXTO E IDENTIFICACIÓN'!F102</f>
        <v>Gestión de Servicios</v>
      </c>
      <c r="C55" s="124" t="str">
        <f>'CONTEXTO E IDENTIFICACIÓN'!A102</f>
        <v>R48</v>
      </c>
      <c r="D55" s="161" t="str">
        <f>'CONTEXTO E IDENTIFICACIÓN'!N102</f>
        <v>Posibilidad de pérdida Económica y Reputacional por inoportunidad en la prestación de servicios administrativos y/o infraestructura física para el funcionamiento de la entidad 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E55" s="175" t="str">
        <f>'PROB E IMPACTO INHERENTE'!I55</f>
        <v>Media</v>
      </c>
      <c r="F55" s="175" t="str">
        <f>'PROB E IMPACTO INHERENTE'!Q55</f>
        <v>Mayor</v>
      </c>
      <c r="G55" s="178" t="str">
        <f t="shared" si="0"/>
        <v>Alto</v>
      </c>
      <c r="H55" s="171"/>
      <c r="I55" s="171"/>
      <c r="J55" s="171"/>
      <c r="K55" s="171"/>
      <c r="L55" s="171"/>
      <c r="M55" s="171"/>
      <c r="N55" s="171"/>
      <c r="O55" s="171"/>
      <c r="P55" s="171"/>
      <c r="Q55" s="69"/>
      <c r="R55" s="69"/>
      <c r="S55" s="69"/>
      <c r="T55" s="69"/>
      <c r="U55" s="69"/>
      <c r="V55" s="69"/>
      <c r="W55" s="69"/>
      <c r="X55" s="69"/>
    </row>
    <row r="56" spans="1:24" ht="96.75" customHeight="1" x14ac:dyDescent="0.35">
      <c r="A56" s="99" t="str">
        <f>'CONTEXTO E IDENTIFICACIÓN'!D103</f>
        <v>Gestión Administrativa</v>
      </c>
      <c r="B56" s="123" t="str">
        <f>'CONTEXTO E IDENTIFICACIÓN'!F103</f>
        <v>Gestión de Servicios</v>
      </c>
      <c r="C56" s="124" t="str">
        <f>'CONTEXTO E IDENTIFICACIÓN'!A103</f>
        <v>R49</v>
      </c>
      <c r="D56" s="161" t="str">
        <f>'CONTEXTO E IDENTIFICACIÓN'!N103</f>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E56" s="175" t="str">
        <f>'PROB E IMPACTO INHERENTE'!I56</f>
        <v>Muy Baja</v>
      </c>
      <c r="F56" s="175" t="str">
        <f>'PROB E IMPACTO INHERENTE'!Q56</f>
        <v>Moderado</v>
      </c>
      <c r="G56" s="178" t="str">
        <f t="shared" si="0"/>
        <v>Moderado</v>
      </c>
      <c r="H56" s="171"/>
      <c r="I56" s="171"/>
      <c r="J56" s="171"/>
      <c r="K56" s="171"/>
      <c r="L56" s="171"/>
      <c r="M56" s="171"/>
      <c r="N56" s="171"/>
      <c r="O56" s="171"/>
      <c r="P56" s="171"/>
      <c r="Q56" s="69"/>
      <c r="R56" s="69"/>
      <c r="S56" s="69"/>
      <c r="T56" s="69"/>
      <c r="U56" s="69"/>
      <c r="V56" s="69"/>
      <c r="W56" s="69"/>
      <c r="X56" s="69"/>
    </row>
    <row r="57" spans="1:24" ht="202.5" customHeight="1" x14ac:dyDescent="0.35">
      <c r="A57" s="99" t="str">
        <f>'CONTEXTO E IDENTIFICACIÓN'!D104</f>
        <v>Gestión de Sistemas de Información e Infraestructura</v>
      </c>
      <c r="B57" s="123" t="str">
        <f>'CONTEXTO E IDENTIFICACIÓN'!F104</f>
        <v>Gestión de la Infraestructura</v>
      </c>
      <c r="C57" s="124" t="str">
        <f>'CONTEXTO E IDENTIFICACIÓN'!A104</f>
        <v>R50</v>
      </c>
      <c r="D57" s="161" t="str">
        <f>'CONTEXTO E IDENTIFICACIÓN'!N104</f>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E57" s="175" t="str">
        <f>'PROB E IMPACTO INHERENTE'!I57</f>
        <v>Muy Alta</v>
      </c>
      <c r="F57" s="175" t="str">
        <f>'PROB E IMPACTO INHERENTE'!Q57</f>
        <v>Moderado</v>
      </c>
      <c r="G57" s="178" t="str">
        <f t="shared" si="0"/>
        <v>Alto</v>
      </c>
      <c r="H57" s="171"/>
      <c r="I57" s="171"/>
      <c r="J57" s="171"/>
      <c r="K57" s="171"/>
      <c r="L57" s="171"/>
      <c r="M57" s="171"/>
      <c r="N57" s="171"/>
      <c r="O57" s="171"/>
      <c r="P57" s="171"/>
      <c r="Q57" s="69"/>
      <c r="R57" s="69"/>
      <c r="S57" s="69"/>
      <c r="T57" s="69"/>
      <c r="U57" s="69"/>
      <c r="V57" s="69"/>
      <c r="W57" s="69"/>
      <c r="X57" s="69"/>
    </row>
    <row r="58" spans="1:24" ht="122.25" customHeight="1" x14ac:dyDescent="0.35">
      <c r="A58" s="99" t="str">
        <f>'CONTEXTO E IDENTIFICACIÓN'!D105</f>
        <v>Gestión de Sistemas de Información e Infraestructura</v>
      </c>
      <c r="B58" s="123" t="str">
        <f>'CONTEXTO E IDENTIFICACIÓN'!F105</f>
        <v>Gestión de la Infraestructura</v>
      </c>
      <c r="C58" s="124" t="str">
        <f>'CONTEXTO E IDENTIFICACIÓN'!A105</f>
        <v>R51</v>
      </c>
      <c r="D58" s="161" t="str">
        <f>'CONTEXTO E IDENTIFICACIÓN'!N105</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E58" s="175" t="str">
        <f>'PROB E IMPACTO INHERENTE'!I58</f>
        <v>Muy Baja</v>
      </c>
      <c r="F58" s="175" t="str">
        <f>'PROB E IMPACTO INHERENTE'!Q58</f>
        <v>Mayor</v>
      </c>
      <c r="G58" s="178" t="str">
        <f t="shared" si="0"/>
        <v>Alto</v>
      </c>
      <c r="H58" s="171"/>
      <c r="I58" s="171"/>
      <c r="J58" s="171"/>
      <c r="K58" s="171"/>
      <c r="L58" s="171"/>
      <c r="M58" s="171"/>
      <c r="N58" s="171"/>
      <c r="O58" s="171"/>
      <c r="P58" s="171"/>
      <c r="Q58" s="69"/>
      <c r="R58" s="69"/>
      <c r="S58" s="69"/>
      <c r="T58" s="69"/>
      <c r="U58" s="69"/>
      <c r="V58" s="69"/>
      <c r="W58" s="69"/>
      <c r="X58" s="69"/>
    </row>
    <row r="59" spans="1:24" ht="170.25" customHeight="1" x14ac:dyDescent="0.35">
      <c r="A59" s="99" t="str">
        <f>'CONTEXTO E IDENTIFICACIÓN'!D106</f>
        <v>Gestión de Sistemas de Información e Infraestructura</v>
      </c>
      <c r="B59" s="123" t="str">
        <f>'CONTEXTO E IDENTIFICACIÓN'!F106</f>
        <v>Gestión de la Infraestructura</v>
      </c>
      <c r="C59" s="124" t="str">
        <f>'CONTEXTO E IDENTIFICACIÓN'!A106</f>
        <v>R52</v>
      </c>
      <c r="D59" s="161" t="str">
        <f>'CONTEXTO E IDENTIFICACIÓN'!N106</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E59" s="175" t="str">
        <f>'PROB E IMPACTO INHERENTE'!I59</f>
        <v>Muy Baja</v>
      </c>
      <c r="F59" s="175" t="str">
        <f>'PROB E IMPACTO INHERENTE'!Q59</f>
        <v>Mayor</v>
      </c>
      <c r="G59" s="178" t="str">
        <f t="shared" si="0"/>
        <v>Alto</v>
      </c>
      <c r="H59" s="171"/>
      <c r="I59" s="171"/>
      <c r="J59" s="171"/>
      <c r="K59" s="171"/>
      <c r="L59" s="171"/>
      <c r="M59" s="171"/>
      <c r="N59" s="171"/>
      <c r="O59" s="171"/>
      <c r="P59" s="171"/>
      <c r="Q59" s="69"/>
      <c r="R59" s="69"/>
      <c r="S59" s="69"/>
      <c r="T59" s="69"/>
      <c r="U59" s="69"/>
      <c r="V59" s="69"/>
      <c r="W59" s="69"/>
      <c r="X59" s="69"/>
    </row>
    <row r="60" spans="1:24" ht="105.75" customHeight="1" x14ac:dyDescent="0.35">
      <c r="A60" s="99" t="str">
        <f>'CONTEXTO E IDENTIFICACIÓN'!D107</f>
        <v>Gestión de Sistemas de Información e Infraestructura</v>
      </c>
      <c r="B60" s="123" t="str">
        <f>'CONTEXTO E IDENTIFICACIÓN'!F107</f>
        <v>Gestión de la Infraestructura</v>
      </c>
      <c r="C60" s="124" t="str">
        <f>'CONTEXTO E IDENTIFICACIÓN'!A107</f>
        <v>R53</v>
      </c>
      <c r="D60" s="161" t="str">
        <f>'CONTEXTO E IDENTIFICACIÓN'!N107</f>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E60" s="175" t="str">
        <f>'PROB E IMPACTO INHERENTE'!I60</f>
        <v>Alta</v>
      </c>
      <c r="F60" s="175" t="str">
        <f>'PROB E IMPACTO INHERENTE'!Q60</f>
        <v>Catastrófico</v>
      </c>
      <c r="G60" s="178" t="str">
        <f t="shared" si="0"/>
        <v>Extremo</v>
      </c>
      <c r="H60" s="171"/>
      <c r="I60" s="171"/>
      <c r="J60" s="171"/>
      <c r="K60" s="171"/>
      <c r="L60" s="171"/>
      <c r="M60" s="171"/>
      <c r="N60" s="171"/>
      <c r="O60" s="171"/>
      <c r="P60" s="171"/>
      <c r="Q60" s="69"/>
      <c r="R60" s="69"/>
      <c r="S60" s="69"/>
      <c r="T60" s="69"/>
      <c r="U60" s="69"/>
      <c r="V60" s="69"/>
      <c r="W60" s="69"/>
      <c r="X60" s="69"/>
    </row>
    <row r="61" spans="1:24" ht="195.75" customHeight="1" x14ac:dyDescent="0.35">
      <c r="A61" s="99" t="str">
        <f>'CONTEXTO E IDENTIFICACIÓN'!D108</f>
        <v>Gestión de Sistemas de Información e Infraestructura</v>
      </c>
      <c r="B61" s="123" t="str">
        <f>'CONTEXTO E IDENTIFICACIÓN'!F108</f>
        <v>Gestión de la Infraestructura</v>
      </c>
      <c r="C61" s="124" t="str">
        <f>'CONTEXTO E IDENTIFICACIÓN'!A108</f>
        <v>R54</v>
      </c>
      <c r="D61" s="161" t="str">
        <f>'CONTEXTO E IDENTIFICACIÓN'!N108</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E61" s="175" t="str">
        <f>'PROB E IMPACTO INHERENTE'!I61</f>
        <v>Muy Baja</v>
      </c>
      <c r="F61" s="175" t="str">
        <f>'PROB E IMPACTO INHERENTE'!Q61</f>
        <v>Mayor</v>
      </c>
      <c r="G61" s="178" t="str">
        <f t="shared" si="0"/>
        <v>Alto</v>
      </c>
      <c r="H61" s="171"/>
      <c r="I61" s="171"/>
      <c r="J61" s="171"/>
      <c r="K61" s="171"/>
      <c r="L61" s="171"/>
      <c r="M61" s="171"/>
      <c r="N61" s="171"/>
      <c r="O61" s="171"/>
      <c r="P61" s="171"/>
      <c r="Q61" s="69"/>
      <c r="R61" s="69"/>
      <c r="S61" s="69"/>
      <c r="T61" s="69"/>
      <c r="U61" s="69"/>
      <c r="V61" s="69"/>
      <c r="W61" s="69"/>
      <c r="X61" s="69"/>
    </row>
    <row r="62" spans="1:24" ht="80.25" customHeight="1" x14ac:dyDescent="0.35">
      <c r="A62" s="99" t="str">
        <f>'CONTEXTO E IDENTIFICACIÓN'!D109</f>
        <v>Gestión de Sistemas de Información e Infraestructura</v>
      </c>
      <c r="B62" s="123" t="str">
        <f>'CONTEXTO E IDENTIFICACIÓN'!F109</f>
        <v>Diseño y Desarrollo de Sistemas de Información</v>
      </c>
      <c r="C62" s="124" t="str">
        <f>'CONTEXTO E IDENTIFICACIÓN'!A109</f>
        <v>R55</v>
      </c>
      <c r="D62" s="161" t="str">
        <f>'CONTEXTO E IDENTIFICACIÓN'!N109</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E62" s="175" t="str">
        <f>'PROB E IMPACTO INHERENTE'!I62</f>
        <v>Media</v>
      </c>
      <c r="F62" s="175" t="str">
        <f>'PROB E IMPACTO INHERENTE'!Q62</f>
        <v>Moderado</v>
      </c>
      <c r="G62" s="178" t="str">
        <f t="shared" si="0"/>
        <v>Moderado</v>
      </c>
      <c r="H62" s="171"/>
      <c r="I62" s="171"/>
      <c r="J62" s="171"/>
      <c r="K62" s="171"/>
      <c r="L62" s="171"/>
      <c r="M62" s="171"/>
      <c r="N62" s="171"/>
      <c r="O62" s="171"/>
      <c r="P62" s="171"/>
      <c r="Q62" s="69"/>
      <c r="R62" s="69"/>
      <c r="S62" s="69"/>
      <c r="T62" s="69"/>
      <c r="U62" s="69"/>
      <c r="V62" s="69"/>
      <c r="W62" s="69"/>
      <c r="X62" s="69"/>
    </row>
    <row r="63" spans="1:24" ht="156" customHeight="1" x14ac:dyDescent="0.35">
      <c r="A63" s="99" t="str">
        <f>'CONTEXTO E IDENTIFICACIÓN'!D110</f>
        <v xml:space="preserve">Gestión Disciplinaria </v>
      </c>
      <c r="B63" s="123" t="str">
        <f>'CONTEXTO E IDENTIFICACIÓN'!F110</f>
        <v xml:space="preserve">Gestión Disciplinaria </v>
      </c>
      <c r="C63" s="124" t="str">
        <f>'CONTEXTO E IDENTIFICACIÓN'!A110</f>
        <v>R56</v>
      </c>
      <c r="D63" s="161" t="str">
        <f>'CONTEXTO E IDENTIFICACIÓN'!N110</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E63" s="175" t="str">
        <f>'PROB E IMPACTO INHERENTE'!I63</f>
        <v>Media</v>
      </c>
      <c r="F63" s="175" t="str">
        <f>'PROB E IMPACTO INHERENTE'!Q63</f>
        <v>Mayor</v>
      </c>
      <c r="G63" s="178" t="str">
        <f t="shared" si="0"/>
        <v>Alto</v>
      </c>
      <c r="H63" s="171"/>
      <c r="I63" s="171"/>
      <c r="J63" s="171"/>
      <c r="K63" s="171"/>
      <c r="L63" s="171"/>
      <c r="M63" s="171"/>
      <c r="N63" s="171"/>
      <c r="O63" s="171"/>
      <c r="P63" s="171"/>
      <c r="Q63" s="69"/>
      <c r="R63" s="69"/>
      <c r="S63" s="69"/>
      <c r="T63" s="69"/>
      <c r="U63" s="69"/>
      <c r="V63" s="69"/>
      <c r="W63" s="69"/>
      <c r="X63" s="69"/>
    </row>
    <row r="64" spans="1:24" ht="101.25" customHeight="1" x14ac:dyDescent="0.35">
      <c r="A64" s="99" t="str">
        <f>'CONTEXTO E IDENTIFICACIÓN'!D111</f>
        <v xml:space="preserve">Gestión Disciplinaria </v>
      </c>
      <c r="B64" s="123" t="str">
        <f>'CONTEXTO E IDENTIFICACIÓN'!F111</f>
        <v xml:space="preserve">Gestión Disciplinaria </v>
      </c>
      <c r="C64" s="124" t="str">
        <f>'CONTEXTO E IDENTIFICACIÓN'!A111</f>
        <v>R57</v>
      </c>
      <c r="D64" s="161" t="str">
        <f>'CONTEXTO E IDENTIFICACIÓN'!N111</f>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E64" s="175" t="str">
        <f>'PROB E IMPACTO INHERENTE'!I64</f>
        <v>Alta</v>
      </c>
      <c r="F64" s="175" t="str">
        <f>'PROB E IMPACTO INHERENTE'!Q64</f>
        <v>Mayor</v>
      </c>
      <c r="G64" s="178" t="str">
        <f t="shared" si="0"/>
        <v>Alto</v>
      </c>
      <c r="H64" s="171"/>
      <c r="I64" s="171"/>
      <c r="J64" s="171"/>
      <c r="K64" s="171"/>
      <c r="L64" s="171"/>
      <c r="M64" s="171"/>
      <c r="N64" s="171"/>
      <c r="O64" s="171"/>
      <c r="P64" s="171"/>
      <c r="Q64" s="69"/>
      <c r="R64" s="69"/>
      <c r="S64" s="69"/>
      <c r="T64" s="69"/>
      <c r="U64" s="69"/>
      <c r="V64" s="69"/>
      <c r="W64" s="69"/>
      <c r="X64" s="69"/>
    </row>
    <row r="65" spans="1:24" ht="129.75" customHeight="1" x14ac:dyDescent="0.35">
      <c r="A65" s="99" t="str">
        <f>'CONTEXTO E IDENTIFICACIÓN'!D112</f>
        <v>Seguimiento y Evaluación</v>
      </c>
      <c r="B65" s="123" t="str">
        <f>'CONTEXTO E IDENTIFICACIÓN'!F112</f>
        <v>Seguimiento y Evaluación</v>
      </c>
      <c r="C65" s="124" t="str">
        <f>'CONTEXTO E IDENTIFICACIÓN'!A112</f>
        <v>R58</v>
      </c>
      <c r="D65" s="161" t="str">
        <f>'CONTEXTO E IDENTIFICACIÓN'!N112</f>
        <v>Posibilidad de pérdida Económica y Reputacional por incumplimiento del Programa Anual de Auditorías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E65" s="175" t="str">
        <f>'PROB E IMPACTO INHERENTE'!I65</f>
        <v>Baja</v>
      </c>
      <c r="F65" s="175" t="str">
        <f>'PROB E IMPACTO INHERENTE'!Q65</f>
        <v>Moderado</v>
      </c>
      <c r="G65" s="178" t="str">
        <f t="shared" si="0"/>
        <v>Moderado</v>
      </c>
      <c r="H65" s="171"/>
      <c r="I65" s="171"/>
      <c r="J65" s="171"/>
      <c r="K65" s="171"/>
      <c r="L65" s="171"/>
      <c r="M65" s="171"/>
      <c r="N65" s="171"/>
      <c r="O65" s="171"/>
      <c r="P65" s="171"/>
      <c r="Q65" s="69"/>
      <c r="R65" s="69"/>
      <c r="S65" s="69"/>
      <c r="T65" s="69"/>
      <c r="U65" s="69"/>
      <c r="V65" s="69"/>
      <c r="W65" s="69"/>
      <c r="X65" s="69"/>
    </row>
    <row r="66" spans="1:24" ht="128.25" customHeight="1" x14ac:dyDescent="0.35">
      <c r="A66" s="99" t="str">
        <f>'CONTEXTO E IDENTIFICACIÓN'!D113</f>
        <v>Seguimiento y Evaluación</v>
      </c>
      <c r="B66" s="123" t="str">
        <f>'CONTEXTO E IDENTIFICACIÓN'!F113</f>
        <v>Seguimiento y Evaluación</v>
      </c>
      <c r="C66" s="124" t="str">
        <f>'CONTEXTO E IDENTIFICACIÓN'!A113</f>
        <v>R59</v>
      </c>
      <c r="D66" s="161" t="str">
        <f>'CONTEXTO E IDENTIFICACIÓN'!N113</f>
        <v xml:space="preserve">Posibilidad de pérdida Reputacional por incumplimiento de alguna de las normas legales, técnicas y de la entidad durante el ejercicio de auditoria debido 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E66" s="175" t="str">
        <f>'PROB E IMPACTO INHERENTE'!I66</f>
        <v>Muy Baja</v>
      </c>
      <c r="F66" s="175" t="str">
        <f>'PROB E IMPACTO INHERENTE'!Q66</f>
        <v>Moderado</v>
      </c>
      <c r="G66" s="178" t="str">
        <f t="shared" si="0"/>
        <v>Moderado</v>
      </c>
      <c r="H66" s="171"/>
      <c r="I66" s="171"/>
      <c r="J66" s="171"/>
      <c r="K66" s="171"/>
      <c r="L66" s="171"/>
      <c r="M66" s="171"/>
      <c r="N66" s="171"/>
      <c r="O66" s="171"/>
      <c r="P66" s="171"/>
      <c r="Q66" s="69"/>
      <c r="R66" s="69"/>
      <c r="S66" s="69"/>
      <c r="T66" s="69"/>
      <c r="U66" s="69"/>
      <c r="V66" s="69"/>
      <c r="W66" s="69"/>
      <c r="X66" s="69"/>
    </row>
    <row r="67" spans="1:24" ht="118.5" customHeight="1" x14ac:dyDescent="0.35">
      <c r="A67" s="99" t="str">
        <f>'CONTEXTO E IDENTIFICACIÓN'!D114</f>
        <v>Seguimiento y Evaluación</v>
      </c>
      <c r="B67" s="123" t="str">
        <f>'CONTEXTO E IDENTIFICACIÓN'!F114</f>
        <v>Seguimiento y Evaluación</v>
      </c>
      <c r="C67" s="124" t="str">
        <f>'CONTEXTO E IDENTIFICACIÓN'!A114</f>
        <v>R60</v>
      </c>
      <c r="D67" s="161" t="str">
        <f>'CONTEXTO E IDENTIFICACIÓN'!N114</f>
        <v>Posibilidad de pérdida Reputacional por la parcialidad en los ejercicios de auditoría. debido a:
1. Falta de apropiación e interiorización del Estatuto de Auditoría Interna y Código de ética del auditor.
2. Debilidad en las competencias de los auditores e insuficiente capacitación.</v>
      </c>
      <c r="E67" s="175" t="str">
        <f>'PROB E IMPACTO INHERENTE'!I67</f>
        <v>Baja</v>
      </c>
      <c r="F67" s="175" t="str">
        <f>'PROB E IMPACTO INHERENTE'!Q67</f>
        <v>Moderado</v>
      </c>
      <c r="G67" s="178" t="str">
        <f t="shared" si="0"/>
        <v>Moderado</v>
      </c>
      <c r="H67" s="171"/>
      <c r="I67" s="171"/>
      <c r="J67" s="171"/>
      <c r="K67" s="171"/>
      <c r="L67" s="171"/>
      <c r="M67" s="171"/>
      <c r="N67" s="171"/>
      <c r="O67" s="171"/>
      <c r="P67" s="171"/>
      <c r="Q67" s="69"/>
      <c r="R67" s="69"/>
      <c r="S67" s="69"/>
      <c r="T67" s="69"/>
      <c r="U67" s="69"/>
      <c r="V67" s="69"/>
      <c r="W67" s="69"/>
      <c r="X67" s="69"/>
    </row>
    <row r="68" spans="1:24" ht="157.5" customHeight="1" x14ac:dyDescent="0.35">
      <c r="A68" s="371" t="str">
        <f>'CONTEXTO E IDENTIFICACIÓN'!D115</f>
        <v>Seguimiento y Evaluación</v>
      </c>
      <c r="B68" s="372" t="str">
        <f>'CONTEXTO E IDENTIFICACIÓN'!F115</f>
        <v>Seguimiento y Evaluación</v>
      </c>
      <c r="C68" s="373" t="str">
        <f>'CONTEXTO E IDENTIFICACIÓN'!A115</f>
        <v>R61</v>
      </c>
      <c r="D68" s="161" t="str">
        <f>'CONTEXTO E IDENTIFICACIÓN'!N115</f>
        <v xml:space="preserve">Posibilidad de pérdida Reputacional por la Omisión y/o encubrimiento deliberado durante la revisión y verificación 
de situaciones irregulares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E68" s="384" t="str">
        <f>'PROB E IMPACTO INHERENTE'!I68</f>
        <v>Baja</v>
      </c>
      <c r="F68" s="384" t="str">
        <f>'PROB E IMPACTO INHERENTE'!Q68</f>
        <v>Mayor</v>
      </c>
      <c r="G68" s="385" t="str">
        <f>+IF(E68=$S$9,IF(F68=$T$8,$T$9,IF(F68=$U$8,$U$9,IF(F68=$V$8,$V$9,IF(F68=$W$8,$W$9,IF(F68=$X$8,$X$9))))),IF(E68=$S$10,IF(F68=$T$8,$T$10,IF(F68=$U$8,$U$10,IF(F68=$V$8,$V$10,IF(F68=$W$8,$W$10,IF(F68=$X$8,$X$10))))),IF(E68=$S$11,IF(F68=$T$8,$T$11,IF(F68=$U$8,$U$11,IF(F68=$V$8,$V$11,IF(F68=$W$8,$W$11,IF(F68=$X$8,$X$11))))),IF(E68=$S$12,IF(F68=$T$8,$T$12,IF(F68=$U$8,$U$12,IF(F68=$V$8,$V$12,IF(F68=$W$8,$W$12,IF(F68=$X$8,$X$12))))),IF(E68=$S$13,IF(F68=$T$8,$T$13,IF(F68=$U$8,$U$13,IF(F68=$V$8,$V$13,IF(F68=$W$8,$W$13,IF(F68=$X$8,$X$13))))),"")))))</f>
        <v>Alto</v>
      </c>
      <c r="H68" s="171"/>
      <c r="I68" s="171"/>
      <c r="J68" s="171"/>
      <c r="K68" s="171"/>
      <c r="L68" s="171"/>
      <c r="M68" s="171"/>
      <c r="N68" s="171"/>
      <c r="O68" s="171"/>
      <c r="P68" s="171"/>
      <c r="Q68" s="69"/>
      <c r="R68" s="69"/>
      <c r="S68" s="69"/>
      <c r="T68" s="69"/>
      <c r="U68" s="69"/>
      <c r="V68" s="69"/>
      <c r="W68" s="69"/>
      <c r="X68" s="69"/>
    </row>
    <row r="69" spans="1:24" ht="141.75" customHeight="1" x14ac:dyDescent="0.35">
      <c r="A69" s="99" t="str">
        <f>'CONTEXTO E IDENTIFICACIÓN'!D116</f>
        <v>Gestión de Sistemas de Información e Infraestructura</v>
      </c>
      <c r="B69" s="123" t="str">
        <f>'CONTEXTO E IDENTIFICACIÓN'!F116</f>
        <v>ICDE</v>
      </c>
      <c r="C69" s="124" t="str">
        <f>'CONTEXTO E IDENTIFICACIÓN'!A116</f>
        <v>R62</v>
      </c>
      <c r="D69" s="161" t="str">
        <f>'CONTEXTO E IDENTIFICACIÓN'!N116</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E69" s="175" t="str">
        <f>'PROB E IMPACTO INHERENTE'!I69</f>
        <v>Media</v>
      </c>
      <c r="F69" s="175" t="str">
        <f>'PROB E IMPACTO INHERENTE'!Q69</f>
        <v>Mayor</v>
      </c>
      <c r="G69" s="178" t="str">
        <f t="shared" ref="G69:G73" si="1">+IF(E69=$S$9,IF(F69=$T$8,$T$9,IF(F69=$U$8,$U$9,IF(F69=$V$8,$V$9,IF(F69=$W$8,$W$9,IF(F69=$X$8,$X$9))))),IF(E69=$S$10,IF(F69=$T$8,$T$10,IF(F69=$U$8,$U$10,IF(F69=$V$8,$V$10,IF(F69=$W$8,$W$10,IF(F69=$X$8,$X$10))))),IF(E69=$S$11,IF(F69=$T$8,$T$11,IF(F69=$U$8,$U$11,IF(F69=$V$8,$V$11,IF(F69=$W$8,$W$11,IF(F69=$X$8,$X$11))))),IF(E69=$S$12,IF(F69=$T$8,$T$12,IF(F69=$U$8,$U$12,IF(F69=$V$8,$V$12,IF(F69=$W$8,$W$12,IF(F69=$X$8,$X$12))))),IF(E69=$S$13,IF(F69=$T$8,$T$13,IF(F69=$U$8,$U$13,IF(F69=$V$8,$V$13,IF(F69=$W$8,$W$13,IF(F69=$X$8,$X$13))))),"")))))</f>
        <v>Alto</v>
      </c>
    </row>
    <row r="70" spans="1:24" ht="90" customHeight="1" x14ac:dyDescent="0.35">
      <c r="A70" s="99" t="str">
        <f>'CONTEXTO E IDENTIFICACIÓN'!D117</f>
        <v>Gestión de Regulación y Habilitación</v>
      </c>
      <c r="B70" s="123" t="str">
        <f>'CONTEXTO E IDENTIFICACIÓN'!F117</f>
        <v>Regulación</v>
      </c>
      <c r="C70" s="124" t="str">
        <f>'CONTEXTO E IDENTIFICACIÓN'!A117</f>
        <v>R63</v>
      </c>
      <c r="D70" s="161" t="str">
        <f>'CONTEXTO E IDENTIFICACIÓN'!N117</f>
        <v>Posibilidad de pérdida Económica por pérdida de Confidencialidad, Integridad y Disponibilidad del activo de información debido a la pérdida de Confidencialidad, Integridad y Disponibilidad del activo de información</v>
      </c>
      <c r="E70" s="175" t="str">
        <f>'PROB E IMPACTO INHERENTE'!I70</f>
        <v/>
      </c>
      <c r="F70" s="175" t="str">
        <f>'PROB E IMPACTO INHERENTE'!Q70</f>
        <v/>
      </c>
      <c r="G70" s="178" t="str">
        <f t="shared" si="1"/>
        <v/>
      </c>
    </row>
    <row r="71" spans="1:24" ht="80.25" customHeight="1" x14ac:dyDescent="0.35">
      <c r="A71" s="99" t="str">
        <f>'CONTEXTO E IDENTIFICACIÓN'!D118</f>
        <v>Gestión de Comunicaciones</v>
      </c>
      <c r="B71" s="123" t="str">
        <f>'CONTEXTO E IDENTIFICACIÓN'!F118</f>
        <v>Gestión de Comunicaciones Externas</v>
      </c>
      <c r="C71" s="124" t="str">
        <f>'CONTEXTO E IDENTIFICACIÓN'!A118</f>
        <v>R64</v>
      </c>
      <c r="D71" s="161" t="str">
        <f>'CONTEXTO E IDENTIFICACIÓN'!N118</f>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E71" s="175" t="str">
        <f>'PROB E IMPACTO INHERENTE'!I71</f>
        <v/>
      </c>
      <c r="F71" s="175" t="str">
        <f>'PROB E IMPACTO INHERENTE'!Q71</f>
        <v/>
      </c>
      <c r="G71" s="178" t="str">
        <f t="shared" si="1"/>
        <v/>
      </c>
    </row>
    <row r="72" spans="1:24" ht="45.75" customHeight="1" x14ac:dyDescent="0.35">
      <c r="A72" s="99" t="e">
        <f>'CONTEXTO E IDENTIFICACIÓN'!#REF!</f>
        <v>#REF!</v>
      </c>
      <c r="B72" s="123" t="e">
        <f>'CONTEXTO E IDENTIFICACIÓN'!#REF!</f>
        <v>#REF!</v>
      </c>
      <c r="C72" s="124" t="e">
        <f>'CONTEXTO E IDENTIFICACIÓN'!#REF!</f>
        <v>#REF!</v>
      </c>
      <c r="D72" s="161" t="e">
        <f>'CONTEXTO E IDENTIFICACIÓN'!#REF!</f>
        <v>#REF!</v>
      </c>
      <c r="E72" s="175" t="str">
        <f>'PROB E IMPACTO INHERENTE'!I72</f>
        <v/>
      </c>
      <c r="F72" s="175" t="str">
        <f>'PROB E IMPACTO INHERENTE'!Q72</f>
        <v/>
      </c>
      <c r="G72" s="178" t="str">
        <f t="shared" si="1"/>
        <v/>
      </c>
    </row>
    <row r="73" spans="1:24" ht="48" customHeight="1" thickBot="1" x14ac:dyDescent="0.4">
      <c r="A73" s="143" t="e">
        <f>'CONTEXTO E IDENTIFICACIÓN'!#REF!</f>
        <v>#REF!</v>
      </c>
      <c r="B73" s="144" t="e">
        <f>'CONTEXTO E IDENTIFICACIÓN'!#REF!</f>
        <v>#REF!</v>
      </c>
      <c r="C73" s="145" t="e">
        <f>'CONTEXTO E IDENTIFICACIÓN'!#REF!</f>
        <v>#REF!</v>
      </c>
      <c r="D73" s="173" t="e">
        <f>'CONTEXTO E IDENTIFICACIÓN'!#REF!</f>
        <v>#REF!</v>
      </c>
      <c r="E73" s="176" t="str">
        <f>'PROB E IMPACTO INHERENTE'!I73</f>
        <v/>
      </c>
      <c r="F73" s="176" t="str">
        <f>'PROB E IMPACTO INHERENTE'!Q73</f>
        <v/>
      </c>
      <c r="G73" s="179" t="str">
        <f t="shared" si="1"/>
        <v/>
      </c>
    </row>
  </sheetData>
  <autoFilter ref="A8:G8"/>
  <mergeCells count="8">
    <mergeCell ref="I9:I13"/>
    <mergeCell ref="Q9:Q13"/>
    <mergeCell ref="B5:D5"/>
    <mergeCell ref="E2:O5"/>
    <mergeCell ref="I6:O6"/>
    <mergeCell ref="T6:X6"/>
    <mergeCell ref="E7:G7"/>
    <mergeCell ref="K7:O7"/>
  </mergeCells>
  <conditionalFormatting sqref="E9:E73">
    <cfRule type="cellIs" dxfId="135" priority="6" operator="equal">
      <formula>$S$13</formula>
    </cfRule>
    <cfRule type="cellIs" dxfId="134" priority="7" operator="equal">
      <formula>$S$12</formula>
    </cfRule>
    <cfRule type="cellIs" dxfId="133" priority="8" operator="equal">
      <formula>$S$11</formula>
    </cfRule>
    <cfRule type="cellIs" dxfId="132" priority="9" operator="equal">
      <formula>$S$10</formula>
    </cfRule>
    <cfRule type="cellIs" dxfId="131" priority="10" operator="equal">
      <formula>$S$9</formula>
    </cfRule>
  </conditionalFormatting>
  <conditionalFormatting sqref="F9:F73">
    <cfRule type="cellIs" dxfId="130" priority="1" operator="equal">
      <formula>$T$8</formula>
    </cfRule>
    <cfRule type="cellIs" dxfId="129" priority="2" operator="equal">
      <formula>$U$8</formula>
    </cfRule>
    <cfRule type="cellIs" dxfId="128" priority="3" operator="equal">
      <formula>$V$8</formula>
    </cfRule>
    <cfRule type="cellIs" dxfId="127" priority="4" operator="equal">
      <formula>$W$8</formula>
    </cfRule>
    <cfRule type="cellIs" dxfId="126" priority="5" operator="equal">
      <formula>$X$8</formula>
    </cfRule>
  </conditionalFormatting>
  <conditionalFormatting sqref="G9:G73">
    <cfRule type="cellIs" dxfId="125" priority="11" operator="equal">
      <formula>$T$16</formula>
    </cfRule>
    <cfRule type="cellIs" dxfId="124" priority="12" operator="equal">
      <formula>$T$17</formula>
    </cfRule>
    <cfRule type="cellIs" dxfId="123" priority="13" operator="equal">
      <formula>$T$18</formula>
    </cfRule>
    <cfRule type="cellIs" dxfId="122" priority="14" operator="equal">
      <formula>$T$19</formula>
    </cfRule>
  </conditionalFormatting>
  <hyperlinks>
    <hyperlink ref="A1" location="OPCIONES!A1" display="OPCIONE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X314"/>
  <sheetViews>
    <sheetView showGridLines="0" topLeftCell="A53" zoomScale="70" zoomScaleNormal="70" zoomScaleSheetLayoutView="80" workbookViewId="0">
      <pane xSplit="2" ySplit="2" topLeftCell="C145" activePane="bottomRight" state="frozen"/>
      <selection activeCell="A53" sqref="A53"/>
      <selection pane="topRight" activeCell="C53" sqref="C53"/>
      <selection pane="bottomLeft" activeCell="A55" sqref="A55"/>
      <selection pane="bottomRight" activeCell="K153" sqref="K153"/>
    </sheetView>
  </sheetViews>
  <sheetFormatPr baseColWidth="10" defaultColWidth="11.453125" defaultRowHeight="14" x14ac:dyDescent="0.3"/>
  <cols>
    <col min="1" max="1" width="16.54296875" style="37" customWidth="1"/>
    <col min="2" max="2" width="20.1796875" style="18" hidden="1" customWidth="1"/>
    <col min="3" max="3" width="20.453125" style="1" customWidth="1"/>
    <col min="4" max="4" width="20" style="1" customWidth="1"/>
    <col min="5" max="5" width="53.453125" style="37" customWidth="1"/>
    <col min="6" max="6" width="19" style="37" customWidth="1"/>
    <col min="7" max="7" width="18.453125" style="37" customWidth="1"/>
    <col min="8" max="8" width="10.1796875" style="37" customWidth="1"/>
    <col min="9" max="9" width="21.453125" style="1" customWidth="1"/>
    <col min="10" max="10" width="63.453125" style="37" customWidth="1"/>
    <col min="11" max="11" width="50.1796875" style="37" customWidth="1"/>
    <col min="12" max="12" width="108.1796875" style="489" customWidth="1"/>
    <col min="13" max="13" width="35" style="37" customWidth="1"/>
    <col min="14" max="14" width="21.1796875" style="37" hidden="1" customWidth="1"/>
    <col min="15" max="17" width="21.1796875" style="37" customWidth="1"/>
    <col min="18" max="18" width="22.1796875" style="37" customWidth="1"/>
    <col min="19" max="27" width="21.1796875" style="37" customWidth="1"/>
    <col min="28" max="28" width="10.1796875" style="37" customWidth="1"/>
    <col min="29" max="29" width="12.81640625" style="37" customWidth="1"/>
    <col min="30" max="30" width="12.54296875" style="37" customWidth="1"/>
    <col min="31" max="31" width="14.1796875" style="37" customWidth="1"/>
    <col min="32" max="32" width="16.54296875" style="37" customWidth="1"/>
    <col min="33" max="33" width="21.1796875" style="37" hidden="1" customWidth="1"/>
    <col min="34" max="39" width="16.1796875" style="37" hidden="1" customWidth="1"/>
    <col min="40" max="46" width="19.453125" style="1" hidden="1" customWidth="1"/>
    <col min="47" max="47" width="4.81640625" style="1" hidden="1" customWidth="1"/>
    <col min="48" max="48" width="6.453125" style="1" hidden="1" customWidth="1"/>
    <col min="49" max="53" width="4.81640625" style="1" hidden="1" customWidth="1"/>
    <col min="54" max="54" width="10.453125" style="1" hidden="1" customWidth="1"/>
    <col min="55" max="56" width="18.81640625" style="37" hidden="1" customWidth="1"/>
    <col min="57" max="58" width="18" style="37" hidden="1" customWidth="1"/>
    <col min="59" max="60" width="17.81640625" style="37" hidden="1" customWidth="1"/>
    <col min="61" max="62" width="11.453125" style="37" customWidth="1"/>
    <col min="63" max="63" width="21.453125" style="37" customWidth="1"/>
    <col min="64" max="64" width="19.453125" style="37" customWidth="1"/>
    <col min="65" max="65" width="21.54296875" style="37" customWidth="1"/>
    <col min="66" max="67" width="11.453125" style="37" customWidth="1"/>
    <col min="68" max="16384" width="11.453125" style="37"/>
  </cols>
  <sheetData>
    <row r="1" spans="1:56" ht="6" customHeight="1" thickBot="1" x14ac:dyDescent="0.35">
      <c r="A1" s="463"/>
    </row>
    <row r="2" spans="1:56" ht="30.75" customHeight="1" x14ac:dyDescent="0.3">
      <c r="A2" s="128"/>
      <c r="B2" s="194"/>
      <c r="C2" s="133" t="s">
        <v>788</v>
      </c>
      <c r="D2" s="134"/>
      <c r="E2" s="137">
        <f>'CONTEXTO E IDENTIFICACIÓN'!D2</f>
        <v>0</v>
      </c>
      <c r="F2" s="544" t="s">
        <v>685</v>
      </c>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6"/>
    </row>
    <row r="3" spans="1:56" ht="29.25" customHeight="1" x14ac:dyDescent="0.3">
      <c r="A3" s="128"/>
      <c r="B3" s="195"/>
      <c r="C3" s="135" t="s">
        <v>789</v>
      </c>
      <c r="D3" s="136"/>
      <c r="E3" s="138">
        <f>'CONTEXTO E IDENTIFICACIÓN'!D3</f>
        <v>0</v>
      </c>
      <c r="F3" s="547"/>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9"/>
      <c r="AG3" s="3"/>
      <c r="AH3" s="3"/>
      <c r="AI3" s="3"/>
      <c r="AJ3" s="3"/>
      <c r="AK3" s="3"/>
      <c r="AL3" s="3"/>
      <c r="AM3" s="3"/>
      <c r="AN3" s="3"/>
      <c r="AO3" s="3"/>
      <c r="AP3" s="3"/>
      <c r="AQ3" s="3"/>
      <c r="AR3" s="3"/>
      <c r="AS3" s="3"/>
      <c r="AT3" s="3"/>
      <c r="AU3" s="3"/>
      <c r="AV3" s="3"/>
      <c r="AW3" s="3"/>
      <c r="AX3" s="3"/>
      <c r="AY3" s="3"/>
      <c r="AZ3" s="3"/>
      <c r="BA3" s="3"/>
      <c r="BB3" s="3"/>
    </row>
    <row r="4" spans="1:56" ht="14.25" customHeight="1" x14ac:dyDescent="0.3">
      <c r="A4" s="128"/>
      <c r="B4" s="195"/>
      <c r="C4" s="130" t="s">
        <v>790</v>
      </c>
      <c r="D4" s="131"/>
      <c r="E4" s="132"/>
      <c r="F4" s="547"/>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9"/>
      <c r="AG4" s="3"/>
      <c r="AH4" s="3"/>
      <c r="AI4" s="3"/>
      <c r="AJ4" s="3"/>
      <c r="AK4" s="3"/>
      <c r="AL4" s="3"/>
      <c r="AM4" s="3"/>
      <c r="AN4" s="3"/>
      <c r="AO4" s="3"/>
      <c r="AP4" s="3"/>
      <c r="AQ4" s="3"/>
      <c r="AR4" s="3"/>
      <c r="AS4" s="3"/>
      <c r="AT4" s="3"/>
      <c r="AU4" s="3"/>
      <c r="AV4" s="3"/>
      <c r="AW4" s="3"/>
      <c r="AX4" s="3"/>
      <c r="AY4" s="3"/>
      <c r="AZ4" s="3"/>
      <c r="BA4" s="3"/>
      <c r="BB4" s="3"/>
    </row>
    <row r="5" spans="1:56" ht="31.5" customHeight="1" thickBot="1" x14ac:dyDescent="0.35">
      <c r="A5" s="129"/>
      <c r="B5" s="196"/>
      <c r="C5" s="553" t="s">
        <v>791</v>
      </c>
      <c r="D5" s="554"/>
      <c r="E5" s="555"/>
      <c r="F5" s="550"/>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2"/>
      <c r="AG5" s="3"/>
      <c r="AH5" s="3"/>
      <c r="AI5" s="3"/>
      <c r="AJ5" s="3"/>
      <c r="AK5" s="3"/>
      <c r="AL5" s="3"/>
      <c r="AM5" s="3"/>
      <c r="AN5" s="3"/>
      <c r="AO5" s="3"/>
      <c r="AP5" s="3"/>
      <c r="AQ5" s="3"/>
      <c r="AR5" s="3"/>
      <c r="AS5" s="3"/>
      <c r="AT5" s="3"/>
      <c r="AU5" s="3"/>
      <c r="AV5" s="3"/>
      <c r="AW5" s="3"/>
      <c r="AX5" s="3"/>
      <c r="AY5" s="3"/>
      <c r="AZ5" s="3"/>
      <c r="BA5" s="3"/>
      <c r="BB5" s="3"/>
    </row>
    <row r="6" spans="1:56" hidden="1" x14ac:dyDescent="0.3">
      <c r="C6" s="6" t="s">
        <v>8</v>
      </c>
      <c r="D6" s="6" t="s">
        <v>336</v>
      </c>
      <c r="L6" s="489" t="s">
        <v>6</v>
      </c>
      <c r="M6" s="5"/>
      <c r="N6" s="5" t="s">
        <v>7</v>
      </c>
      <c r="O6" s="5"/>
      <c r="P6" s="5"/>
      <c r="Q6" s="5"/>
      <c r="R6" s="5"/>
      <c r="S6" s="5"/>
      <c r="T6" s="5"/>
      <c r="U6" s="5"/>
      <c r="V6" s="5"/>
      <c r="W6" s="5"/>
      <c r="X6" s="5"/>
      <c r="Y6" s="5"/>
      <c r="Z6" s="5"/>
      <c r="AA6" s="5"/>
      <c r="AB6" s="5"/>
      <c r="AC6" s="5"/>
      <c r="AD6" s="5"/>
      <c r="AE6" s="5"/>
      <c r="AF6" s="5"/>
      <c r="AG6" s="5" t="s">
        <v>6</v>
      </c>
      <c r="AH6" s="5" t="s">
        <v>16</v>
      </c>
      <c r="AI6" s="5" t="s">
        <v>6</v>
      </c>
      <c r="AJ6" s="5" t="s">
        <v>6</v>
      </c>
      <c r="AK6" s="5" t="s">
        <v>6</v>
      </c>
      <c r="AL6" s="5" t="s">
        <v>20</v>
      </c>
      <c r="AM6" s="5" t="s">
        <v>103</v>
      </c>
      <c r="AN6" s="6" t="s">
        <v>87</v>
      </c>
      <c r="AO6" s="6" t="s">
        <v>89</v>
      </c>
      <c r="AP6" s="6" t="s">
        <v>91</v>
      </c>
      <c r="AQ6" s="6" t="s">
        <v>99</v>
      </c>
      <c r="AR6" s="6" t="s">
        <v>94</v>
      </c>
      <c r="AS6" s="6" t="s">
        <v>96</v>
      </c>
      <c r="AT6" s="6" t="s">
        <v>98</v>
      </c>
      <c r="AU6" s="6"/>
      <c r="AV6" s="6"/>
      <c r="AW6" s="6"/>
      <c r="AX6" s="6"/>
      <c r="AY6" s="6"/>
      <c r="AZ6" s="6"/>
      <c r="BA6" s="6"/>
      <c r="BB6" s="6"/>
      <c r="BC6" s="5" t="s">
        <v>138</v>
      </c>
      <c r="BD6" s="5" t="s">
        <v>138</v>
      </c>
    </row>
    <row r="7" spans="1:56" hidden="1" x14ac:dyDescent="0.3">
      <c r="C7" s="6" t="s">
        <v>370</v>
      </c>
      <c r="D7" s="6" t="s">
        <v>349</v>
      </c>
      <c r="L7" s="489" t="s">
        <v>19</v>
      </c>
      <c r="M7" s="5"/>
      <c r="N7" s="5" t="s">
        <v>9</v>
      </c>
      <c r="O7" s="5"/>
      <c r="P7" s="5"/>
      <c r="Q7" s="5"/>
      <c r="R7" s="5"/>
      <c r="S7" s="5"/>
      <c r="T7" s="5"/>
      <c r="U7" s="5"/>
      <c r="V7" s="5"/>
      <c r="W7" s="5"/>
      <c r="X7" s="5"/>
      <c r="Y7" s="5"/>
      <c r="Z7" s="5"/>
      <c r="AA7" s="5"/>
      <c r="AB7" s="5"/>
      <c r="AC7" s="5"/>
      <c r="AD7" s="5"/>
      <c r="AE7" s="5"/>
      <c r="AF7" s="5"/>
      <c r="AG7" s="5" t="s">
        <v>19</v>
      </c>
      <c r="AH7" s="5" t="s">
        <v>17</v>
      </c>
      <c r="AI7" s="5" t="s">
        <v>19</v>
      </c>
      <c r="AJ7" s="5" t="s">
        <v>19</v>
      </c>
      <c r="AK7" s="5" t="s">
        <v>19</v>
      </c>
      <c r="AL7" s="5" t="s">
        <v>21</v>
      </c>
      <c r="AM7" s="5" t="s">
        <v>104</v>
      </c>
      <c r="AN7" s="6" t="s">
        <v>88</v>
      </c>
      <c r="AO7" s="6" t="s">
        <v>90</v>
      </c>
      <c r="AP7" s="6" t="s">
        <v>92</v>
      </c>
      <c r="AQ7" s="6" t="s">
        <v>100</v>
      </c>
      <c r="AR7" s="6" t="s">
        <v>95</v>
      </c>
      <c r="AS7" s="6" t="s">
        <v>97</v>
      </c>
      <c r="AT7" s="6" t="s">
        <v>101</v>
      </c>
      <c r="AU7" s="6"/>
      <c r="AV7" s="6"/>
      <c r="AW7" s="6"/>
      <c r="AX7" s="6"/>
      <c r="AY7" s="6"/>
      <c r="AZ7" s="6"/>
      <c r="BA7" s="6"/>
      <c r="BB7" s="6"/>
      <c r="BC7" s="5" t="s">
        <v>139</v>
      </c>
      <c r="BD7" s="5" t="s">
        <v>140</v>
      </c>
    </row>
    <row r="8" spans="1:56" hidden="1" x14ac:dyDescent="0.3">
      <c r="C8" s="6" t="s">
        <v>371</v>
      </c>
      <c r="D8" s="6" t="s">
        <v>342</v>
      </c>
      <c r="M8" s="5"/>
      <c r="N8" s="5"/>
      <c r="O8" s="5"/>
      <c r="P8" s="5"/>
      <c r="Q8" s="5"/>
      <c r="R8" s="5"/>
      <c r="S8" s="5"/>
      <c r="T8" s="5"/>
      <c r="U8" s="5"/>
      <c r="V8" s="5"/>
      <c r="W8" s="5"/>
      <c r="X8" s="5"/>
      <c r="Y8" s="5"/>
      <c r="Z8" s="5"/>
      <c r="AA8" s="5"/>
      <c r="AB8" s="5"/>
      <c r="AC8" s="5"/>
      <c r="AD8" s="5"/>
      <c r="AE8" s="5"/>
      <c r="AF8" s="5"/>
      <c r="AG8" s="5"/>
      <c r="AH8" s="5" t="s">
        <v>18</v>
      </c>
      <c r="AI8" s="5"/>
      <c r="AJ8" s="5"/>
      <c r="AK8" s="5"/>
      <c r="AL8" s="5" t="s">
        <v>22</v>
      </c>
      <c r="AM8" s="5"/>
      <c r="AN8" s="6"/>
      <c r="AO8" s="6"/>
      <c r="AP8" s="6"/>
      <c r="AQ8" s="6" t="s">
        <v>93</v>
      </c>
      <c r="AR8" s="6"/>
      <c r="AS8" s="6"/>
      <c r="AT8" s="6" t="s">
        <v>102</v>
      </c>
      <c r="AU8" s="6"/>
      <c r="AV8" s="6"/>
      <c r="AW8" s="6"/>
      <c r="AX8" s="6"/>
      <c r="AY8" s="6"/>
      <c r="AZ8" s="6"/>
      <c r="BA8" s="6"/>
      <c r="BB8" s="6"/>
      <c r="BC8" s="5"/>
      <c r="BD8" s="5" t="s">
        <v>139</v>
      </c>
    </row>
    <row r="9" spans="1:56" hidden="1" x14ac:dyDescent="0.3">
      <c r="C9" s="6" t="s">
        <v>372</v>
      </c>
      <c r="D9" s="6" t="s">
        <v>346</v>
      </c>
      <c r="M9" s="5"/>
      <c r="N9" s="5"/>
      <c r="O9" s="5"/>
      <c r="P9" s="5"/>
      <c r="Q9" s="5"/>
      <c r="R9" s="5"/>
      <c r="S9" s="5"/>
      <c r="T9" s="5"/>
      <c r="U9" s="5"/>
      <c r="V9" s="5"/>
      <c r="W9" s="5"/>
      <c r="X9" s="5"/>
      <c r="Y9" s="5"/>
      <c r="Z9" s="5"/>
      <c r="AA9" s="5"/>
      <c r="AB9" s="5"/>
      <c r="AC9" s="5"/>
      <c r="AD9" s="5"/>
      <c r="AE9" s="5"/>
      <c r="AF9" s="5"/>
      <c r="AG9" s="5"/>
      <c r="AH9" s="5"/>
      <c r="AI9" s="5"/>
      <c r="AJ9" s="5"/>
      <c r="AK9" s="5"/>
      <c r="AL9" s="5" t="s">
        <v>23</v>
      </c>
      <c r="AM9" s="5"/>
      <c r="AN9" s="6"/>
      <c r="AO9" s="6"/>
      <c r="AP9" s="6"/>
      <c r="AQ9" s="6"/>
      <c r="AR9" s="6"/>
      <c r="AS9" s="6"/>
      <c r="AT9" s="6"/>
      <c r="AU9" s="6"/>
      <c r="AV9" s="6"/>
      <c r="AW9" s="6"/>
      <c r="AX9" s="6"/>
      <c r="AY9" s="6"/>
      <c r="AZ9" s="6"/>
      <c r="BA9" s="6"/>
      <c r="BB9" s="6"/>
      <c r="BC9" s="5"/>
      <c r="BD9" s="5"/>
    </row>
    <row r="10" spans="1:56" hidden="1" x14ac:dyDescent="0.3">
      <c r="C10" s="6" t="s">
        <v>51</v>
      </c>
      <c r="D10" s="6" t="s">
        <v>361</v>
      </c>
      <c r="M10" s="5"/>
      <c r="N10" s="5"/>
      <c r="O10" s="5"/>
      <c r="P10" s="5"/>
      <c r="Q10" s="5"/>
      <c r="R10" s="5"/>
      <c r="S10" s="5"/>
      <c r="T10" s="5"/>
      <c r="U10" s="5"/>
      <c r="V10" s="5"/>
      <c r="W10" s="5"/>
      <c r="X10" s="5"/>
      <c r="Y10" s="5"/>
      <c r="Z10" s="5"/>
      <c r="AA10" s="5"/>
      <c r="AB10" s="5"/>
      <c r="AC10" s="5"/>
      <c r="AD10" s="5"/>
      <c r="AE10" s="5"/>
      <c r="AF10" s="5"/>
      <c r="AG10" s="5"/>
      <c r="AH10" s="5"/>
      <c r="AI10" s="5"/>
      <c r="AJ10" s="5"/>
      <c r="AK10" s="5"/>
      <c r="AL10" s="5" t="s">
        <v>57</v>
      </c>
      <c r="AM10" s="5"/>
      <c r="AN10" s="6">
        <v>15</v>
      </c>
      <c r="AO10" s="6">
        <v>15</v>
      </c>
      <c r="AP10" s="6">
        <v>15</v>
      </c>
      <c r="AQ10" s="6">
        <v>15</v>
      </c>
      <c r="AR10" s="6">
        <v>15</v>
      </c>
      <c r="AS10" s="6">
        <v>15</v>
      </c>
      <c r="AT10" s="6">
        <v>10</v>
      </c>
      <c r="AU10" s="6"/>
      <c r="AV10" s="6"/>
      <c r="AW10" s="6"/>
      <c r="AX10" s="6"/>
      <c r="AY10" s="6"/>
      <c r="AZ10" s="6"/>
      <c r="BA10" s="6"/>
      <c r="BB10" s="6"/>
      <c r="BC10" s="5"/>
      <c r="BD10" s="5"/>
    </row>
    <row r="11" spans="1:56" hidden="1" x14ac:dyDescent="0.3">
      <c r="C11" s="6" t="s">
        <v>369</v>
      </c>
      <c r="D11" s="6" t="s">
        <v>350</v>
      </c>
      <c r="M11" s="5"/>
      <c r="N11" s="5"/>
      <c r="O11" s="5"/>
      <c r="P11" s="5"/>
      <c r="Q11" s="5"/>
      <c r="R11" s="5"/>
      <c r="S11" s="5"/>
      <c r="T11" s="5"/>
      <c r="U11" s="5"/>
      <c r="V11" s="5"/>
      <c r="W11" s="5"/>
      <c r="X11" s="5"/>
      <c r="Y11" s="5"/>
      <c r="Z11" s="5"/>
      <c r="AA11" s="5"/>
      <c r="AB11" s="5"/>
      <c r="AC11" s="5"/>
      <c r="AD11" s="5"/>
      <c r="AE11" s="5"/>
      <c r="AF11" s="5"/>
      <c r="AG11" s="5"/>
      <c r="AH11" s="5"/>
      <c r="AI11" s="5"/>
      <c r="AJ11" s="5"/>
      <c r="AK11" s="5"/>
      <c r="AL11" s="5" t="s">
        <v>27</v>
      </c>
      <c r="AM11" s="5"/>
      <c r="AN11" s="6">
        <v>0</v>
      </c>
      <c r="AO11" s="6">
        <v>0</v>
      </c>
      <c r="AP11" s="6">
        <v>0</v>
      </c>
      <c r="AQ11" s="6">
        <v>10</v>
      </c>
      <c r="AR11" s="6">
        <v>0</v>
      </c>
      <c r="AS11" s="6">
        <v>0</v>
      </c>
      <c r="AT11" s="6">
        <v>5</v>
      </c>
      <c r="AU11" s="6"/>
      <c r="AV11" s="6"/>
      <c r="AW11" s="6"/>
      <c r="AX11" s="6"/>
      <c r="AY11" s="6"/>
      <c r="AZ11" s="6"/>
      <c r="BA11" s="6"/>
      <c r="BB11" s="6"/>
      <c r="BC11" s="5"/>
      <c r="BD11" s="5"/>
    </row>
    <row r="12" spans="1:56" hidden="1" x14ac:dyDescent="0.3">
      <c r="C12" s="6" t="s">
        <v>373</v>
      </c>
      <c r="D12" s="6" t="s">
        <v>337</v>
      </c>
      <c r="M12" s="5"/>
      <c r="N12" s="5"/>
      <c r="O12" s="5"/>
      <c r="P12" s="5"/>
      <c r="Q12" s="5"/>
      <c r="R12" s="5"/>
      <c r="S12" s="5"/>
      <c r="T12" s="5"/>
      <c r="U12" s="5"/>
      <c r="V12" s="5"/>
      <c r="W12" s="5"/>
      <c r="X12" s="5"/>
      <c r="Y12" s="5"/>
      <c r="Z12" s="5"/>
      <c r="AA12" s="5"/>
      <c r="AB12" s="5"/>
      <c r="AC12" s="5"/>
      <c r="AD12" s="5"/>
      <c r="AE12" s="5"/>
      <c r="AF12" s="5"/>
      <c r="AG12" s="5"/>
      <c r="AH12" s="5"/>
      <c r="AI12" s="5"/>
      <c r="AJ12" s="5"/>
      <c r="AK12" s="5"/>
      <c r="AL12" s="5" t="s">
        <v>24</v>
      </c>
      <c r="AM12" s="5"/>
      <c r="AN12" s="6"/>
      <c r="AO12" s="6"/>
      <c r="AP12" s="6"/>
      <c r="AQ12" s="6">
        <v>0</v>
      </c>
      <c r="AR12" s="6"/>
      <c r="AS12" s="6"/>
      <c r="AT12" s="6">
        <v>0</v>
      </c>
      <c r="AU12" s="6"/>
      <c r="AV12" s="6"/>
      <c r="AW12" s="6"/>
      <c r="AX12" s="6"/>
      <c r="AY12" s="6"/>
      <c r="AZ12" s="6"/>
      <c r="BA12" s="6"/>
      <c r="BB12" s="6"/>
      <c r="BC12" s="5"/>
      <c r="BD12" s="5"/>
    </row>
    <row r="13" spans="1:56" hidden="1" x14ac:dyDescent="0.3">
      <c r="C13" s="6" t="s">
        <v>374</v>
      </c>
      <c r="D13" s="6" t="s">
        <v>40</v>
      </c>
      <c r="M13" s="5"/>
      <c r="N13" s="5"/>
      <c r="O13" s="5"/>
      <c r="P13" s="5"/>
      <c r="Q13" s="5"/>
      <c r="R13" s="5"/>
      <c r="S13" s="5"/>
      <c r="T13" s="5"/>
      <c r="U13" s="5"/>
      <c r="V13" s="5"/>
      <c r="W13" s="5"/>
      <c r="X13" s="5"/>
      <c r="Y13" s="5"/>
      <c r="Z13" s="5"/>
      <c r="AA13" s="5"/>
      <c r="AB13" s="5"/>
      <c r="AC13" s="5"/>
      <c r="AD13" s="5"/>
      <c r="AE13" s="5"/>
      <c r="AF13" s="5"/>
      <c r="AG13" s="5"/>
      <c r="AH13" s="5"/>
      <c r="AI13" s="5"/>
      <c r="AJ13" s="5"/>
      <c r="AK13" s="5"/>
      <c r="AL13" s="5" t="s">
        <v>25</v>
      </c>
      <c r="AM13" s="5"/>
      <c r="AN13" s="6"/>
      <c r="AO13" s="6"/>
      <c r="AP13" s="6"/>
      <c r="AQ13" s="6"/>
      <c r="AR13" s="6"/>
      <c r="AS13" s="6"/>
      <c r="AT13" s="6"/>
      <c r="AU13" s="6"/>
      <c r="AV13" s="6"/>
      <c r="AW13" s="6"/>
      <c r="AX13" s="6"/>
      <c r="AY13" s="6"/>
      <c r="AZ13" s="6"/>
      <c r="BA13" s="6"/>
      <c r="BB13" s="6"/>
      <c r="BC13" s="5"/>
      <c r="BD13" s="5"/>
    </row>
    <row r="14" spans="1:56" hidden="1" x14ac:dyDescent="0.3">
      <c r="C14" s="6" t="s">
        <v>375</v>
      </c>
      <c r="D14" s="6" t="s">
        <v>39</v>
      </c>
      <c r="M14" s="5"/>
      <c r="N14" s="5"/>
      <c r="O14" s="5"/>
      <c r="P14" s="5"/>
      <c r="Q14" s="5"/>
      <c r="R14" s="5"/>
      <c r="S14" s="5"/>
      <c r="T14" s="5"/>
      <c r="U14" s="5"/>
      <c r="V14" s="5"/>
      <c r="W14" s="5"/>
      <c r="X14" s="5"/>
      <c r="Y14" s="5"/>
      <c r="Z14" s="5"/>
      <c r="AA14" s="5"/>
      <c r="AB14" s="5"/>
      <c r="AC14" s="5"/>
      <c r="AD14" s="5"/>
      <c r="AE14" s="5"/>
      <c r="AF14" s="5"/>
      <c r="AG14" s="5"/>
      <c r="AH14" s="5"/>
      <c r="AI14" s="5"/>
      <c r="AJ14" s="5"/>
      <c r="AK14" s="5"/>
      <c r="AL14" s="5" t="s">
        <v>26</v>
      </c>
      <c r="AM14" s="5"/>
      <c r="AN14" s="6"/>
      <c r="AO14" s="6"/>
      <c r="AP14" s="6"/>
      <c r="AQ14" s="6"/>
      <c r="AR14" s="6"/>
      <c r="AS14" s="6"/>
      <c r="AT14" s="6"/>
      <c r="AU14" s="6"/>
      <c r="AV14" s="6"/>
      <c r="AW14" s="6"/>
      <c r="AX14" s="6"/>
      <c r="AY14" s="6"/>
      <c r="AZ14" s="6"/>
      <c r="BA14" s="6"/>
      <c r="BB14" s="6"/>
      <c r="BC14" s="5"/>
      <c r="BD14" s="5"/>
    </row>
    <row r="15" spans="1:56" hidden="1" x14ac:dyDescent="0.3">
      <c r="C15" s="6" t="s">
        <v>376</v>
      </c>
      <c r="D15" s="6" t="s">
        <v>355</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6"/>
      <c r="AO15" s="6"/>
      <c r="AP15" s="6"/>
      <c r="AQ15" s="6"/>
      <c r="AR15" s="6"/>
      <c r="AS15" s="6"/>
      <c r="AT15" s="6"/>
      <c r="AU15" s="6"/>
      <c r="AV15" s="6"/>
      <c r="AW15" s="6"/>
      <c r="AX15" s="6"/>
      <c r="AY15" s="6"/>
      <c r="AZ15" s="6"/>
      <c r="BA15" s="6"/>
      <c r="BB15" s="6"/>
      <c r="BC15" s="5"/>
      <c r="BD15" s="5"/>
    </row>
    <row r="16" spans="1:56" hidden="1" x14ac:dyDescent="0.3">
      <c r="C16" s="6" t="s">
        <v>377</v>
      </c>
      <c r="D16" s="6" t="s">
        <v>353</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6"/>
      <c r="AO16" s="6"/>
      <c r="AP16" s="6"/>
      <c r="AQ16" s="6"/>
      <c r="AR16" s="6"/>
      <c r="AS16" s="6"/>
      <c r="AT16" s="6"/>
      <c r="AU16" s="6"/>
      <c r="AV16" s="6"/>
      <c r="AW16" s="6"/>
      <c r="AX16" s="6"/>
      <c r="AY16" s="6"/>
      <c r="AZ16" s="6"/>
      <c r="BA16" s="6"/>
      <c r="BB16" s="6"/>
      <c r="BC16" s="5"/>
      <c r="BD16" s="5"/>
    </row>
    <row r="17" spans="3:56" hidden="1" x14ac:dyDescent="0.3">
      <c r="C17" s="6" t="s">
        <v>378</v>
      </c>
      <c r="D17" s="6" t="s">
        <v>343</v>
      </c>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6"/>
      <c r="AO17" s="6"/>
      <c r="AP17" s="6"/>
      <c r="AQ17" s="6"/>
      <c r="AR17" s="6"/>
      <c r="AS17" s="6"/>
      <c r="AT17" s="6"/>
      <c r="AU17" s="6"/>
      <c r="AV17" s="6"/>
      <c r="AW17" s="6"/>
      <c r="AX17" s="6"/>
      <c r="AY17" s="6"/>
      <c r="AZ17" s="6"/>
      <c r="BA17" s="6"/>
      <c r="BB17" s="6"/>
      <c r="BC17" s="5"/>
      <c r="BD17" s="5"/>
    </row>
    <row r="18" spans="3:56" hidden="1" x14ac:dyDescent="0.3">
      <c r="C18" s="6" t="s">
        <v>50</v>
      </c>
      <c r="D18" s="6" t="s">
        <v>339</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6"/>
      <c r="AO18" s="6"/>
      <c r="AP18" s="6"/>
      <c r="AQ18" s="6"/>
      <c r="AR18" s="6"/>
      <c r="AS18" s="6"/>
      <c r="AT18" s="6"/>
      <c r="AU18" s="6"/>
      <c r="AV18" s="6"/>
      <c r="AW18" s="6"/>
      <c r="AX18" s="6"/>
      <c r="AY18" s="6"/>
      <c r="AZ18" s="6"/>
      <c r="BA18" s="6"/>
      <c r="BB18" s="6"/>
      <c r="BC18" s="5"/>
      <c r="BD18" s="5"/>
    </row>
    <row r="19" spans="3:56" hidden="1" x14ac:dyDescent="0.3">
      <c r="C19" s="6" t="s">
        <v>49</v>
      </c>
      <c r="D19" s="6" t="s">
        <v>340</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6"/>
      <c r="AO19" s="6"/>
      <c r="AP19" s="6"/>
      <c r="AQ19" s="6"/>
      <c r="AR19" s="6"/>
      <c r="AS19" s="6"/>
      <c r="AT19" s="6"/>
      <c r="AU19" s="6"/>
      <c r="AV19" s="6"/>
      <c r="AW19" s="6"/>
      <c r="AX19" s="6"/>
      <c r="AY19" s="6"/>
      <c r="AZ19" s="6"/>
      <c r="BA19" s="6"/>
      <c r="BB19" s="6"/>
      <c r="BC19" s="5"/>
      <c r="BD19" s="5"/>
    </row>
    <row r="20" spans="3:56" hidden="1" x14ac:dyDescent="0.3">
      <c r="C20" s="6" t="s">
        <v>52</v>
      </c>
      <c r="D20" s="6" t="s">
        <v>352</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6"/>
      <c r="AO20" s="6"/>
      <c r="AP20" s="6"/>
      <c r="AQ20" s="6"/>
      <c r="AR20" s="6"/>
      <c r="AS20" s="6"/>
      <c r="AT20" s="6"/>
      <c r="AU20" s="6"/>
      <c r="AV20" s="6"/>
      <c r="AW20" s="6"/>
      <c r="AX20" s="6"/>
      <c r="AY20" s="6"/>
      <c r="AZ20" s="6"/>
      <c r="BA20" s="6"/>
      <c r="BB20" s="6"/>
      <c r="BC20" s="5"/>
      <c r="BD20" s="5"/>
    </row>
    <row r="21" spans="3:56" hidden="1" x14ac:dyDescent="0.3">
      <c r="C21" s="6" t="s">
        <v>379</v>
      </c>
      <c r="D21" s="6" t="s">
        <v>335</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6"/>
      <c r="AO21" s="6"/>
      <c r="AP21" s="6"/>
      <c r="AQ21" s="6"/>
      <c r="AR21" s="6"/>
      <c r="AS21" s="6"/>
      <c r="AT21" s="6"/>
      <c r="AU21" s="6"/>
      <c r="AV21" s="6"/>
      <c r="AW21" s="6"/>
      <c r="AX21" s="6"/>
      <c r="AY21" s="6"/>
      <c r="AZ21" s="6"/>
      <c r="BA21" s="6"/>
      <c r="BB21" s="6"/>
      <c r="BC21" s="5"/>
      <c r="BD21" s="5"/>
    </row>
    <row r="22" spans="3:56" hidden="1" x14ac:dyDescent="0.3">
      <c r="C22" s="6" t="s">
        <v>380</v>
      </c>
      <c r="D22" s="6" t="s">
        <v>347</v>
      </c>
    </row>
    <row r="23" spans="3:56" hidden="1" x14ac:dyDescent="0.3">
      <c r="D23" s="6" t="s">
        <v>333</v>
      </c>
    </row>
    <row r="24" spans="3:56" hidden="1" x14ac:dyDescent="0.3">
      <c r="D24" s="6" t="s">
        <v>334</v>
      </c>
    </row>
    <row r="25" spans="3:56" hidden="1" x14ac:dyDescent="0.3">
      <c r="D25" s="6" t="s">
        <v>345</v>
      </c>
    </row>
    <row r="26" spans="3:56" hidden="1" x14ac:dyDescent="0.3">
      <c r="D26" s="6" t="s">
        <v>356</v>
      </c>
    </row>
    <row r="27" spans="3:56" hidden="1" x14ac:dyDescent="0.3">
      <c r="D27" s="6" t="s">
        <v>331</v>
      </c>
    </row>
    <row r="28" spans="3:56" hidden="1" x14ac:dyDescent="0.3">
      <c r="D28" s="6" t="s">
        <v>332</v>
      </c>
    </row>
    <row r="29" spans="3:56" hidden="1" x14ac:dyDescent="0.3">
      <c r="D29" s="6" t="s">
        <v>38</v>
      </c>
    </row>
    <row r="30" spans="3:56" hidden="1" x14ac:dyDescent="0.3">
      <c r="D30" s="6" t="s">
        <v>41</v>
      </c>
    </row>
    <row r="31" spans="3:56" hidden="1" x14ac:dyDescent="0.3">
      <c r="D31" s="6" t="s">
        <v>354</v>
      </c>
    </row>
    <row r="32" spans="3:56" hidden="1" x14ac:dyDescent="0.3">
      <c r="D32" s="6" t="s">
        <v>341</v>
      </c>
    </row>
    <row r="33" spans="2:32" hidden="1" x14ac:dyDescent="0.3">
      <c r="D33" s="6" t="s">
        <v>348</v>
      </c>
    </row>
    <row r="34" spans="2:32" hidden="1" x14ac:dyDescent="0.3">
      <c r="D34" s="6" t="s">
        <v>358</v>
      </c>
    </row>
    <row r="35" spans="2:32" hidden="1" x14ac:dyDescent="0.3">
      <c r="D35" s="6" t="s">
        <v>362</v>
      </c>
    </row>
    <row r="36" spans="2:32" hidden="1" x14ac:dyDescent="0.3">
      <c r="D36" s="6" t="s">
        <v>357</v>
      </c>
    </row>
    <row r="37" spans="2:32" hidden="1" x14ac:dyDescent="0.3">
      <c r="D37" s="6" t="s">
        <v>344</v>
      </c>
    </row>
    <row r="38" spans="2:32" hidden="1" x14ac:dyDescent="0.3">
      <c r="D38" s="6" t="s">
        <v>338</v>
      </c>
    </row>
    <row r="39" spans="2:32" hidden="1" x14ac:dyDescent="0.3">
      <c r="D39" s="6" t="s">
        <v>359</v>
      </c>
    </row>
    <row r="40" spans="2:32" hidden="1" x14ac:dyDescent="0.3">
      <c r="D40" s="6" t="s">
        <v>360</v>
      </c>
    </row>
    <row r="41" spans="2:32" hidden="1" x14ac:dyDescent="0.3">
      <c r="D41" s="6" t="s">
        <v>351</v>
      </c>
    </row>
    <row r="42" spans="2:32" hidden="1" x14ac:dyDescent="0.3">
      <c r="D42" s="6" t="s">
        <v>43</v>
      </c>
    </row>
    <row r="43" spans="2:32" hidden="1" x14ac:dyDescent="0.3">
      <c r="D43" s="6" t="s">
        <v>382</v>
      </c>
    </row>
    <row r="45" spans="2:32" ht="4.5" customHeight="1" x14ac:dyDescent="0.3"/>
    <row r="46" spans="2:32" s="3" customFormat="1" ht="4.5" customHeight="1" thickBot="1" x14ac:dyDescent="0.4">
      <c r="B46" s="18"/>
      <c r="L46" s="489"/>
      <c r="AE46" s="12"/>
      <c r="AF46" s="12"/>
    </row>
    <row r="47" spans="2:32" s="3" customFormat="1" ht="11.25" hidden="1" customHeight="1" x14ac:dyDescent="0.35">
      <c r="B47" s="18"/>
      <c r="L47" s="489"/>
      <c r="AE47" s="12"/>
      <c r="AF47" s="12"/>
    </row>
    <row r="48" spans="2:32" s="3" customFormat="1" ht="14.5" hidden="1" thickBot="1" x14ac:dyDescent="0.4">
      <c r="B48" s="18"/>
      <c r="L48" s="489"/>
      <c r="AE48" s="12"/>
      <c r="AF48" s="12"/>
    </row>
    <row r="49" spans="1:128" s="3" customFormat="1" ht="14.5" hidden="1" thickBot="1" x14ac:dyDescent="0.4">
      <c r="B49" s="18"/>
      <c r="L49" s="489"/>
      <c r="AE49" s="12"/>
      <c r="AF49" s="12"/>
    </row>
    <row r="50" spans="1:128" s="3" customFormat="1" ht="14.5" hidden="1" thickBot="1" x14ac:dyDescent="0.4">
      <c r="B50" s="18"/>
      <c r="L50" s="489"/>
      <c r="AE50" s="12"/>
      <c r="AF50" s="12"/>
    </row>
    <row r="51" spans="1:128" s="3" customFormat="1" ht="14.5" hidden="1" thickBot="1" x14ac:dyDescent="0.4">
      <c r="B51" s="18"/>
      <c r="L51" s="489"/>
      <c r="AE51" s="12"/>
      <c r="AF51" s="12"/>
    </row>
    <row r="52" spans="1:128" s="3" customFormat="1" ht="12" customHeight="1" thickBot="1" x14ac:dyDescent="0.4">
      <c r="B52" s="18"/>
      <c r="L52" s="489"/>
      <c r="O52" s="583" t="s">
        <v>865</v>
      </c>
      <c r="P52" s="621"/>
      <c r="Q52" s="621"/>
      <c r="R52" s="621"/>
      <c r="S52" s="621"/>
      <c r="T52" s="621"/>
      <c r="U52" s="621"/>
      <c r="V52" s="622"/>
      <c r="W52" s="607" t="s">
        <v>881</v>
      </c>
      <c r="X52" s="607" t="s">
        <v>882</v>
      </c>
      <c r="Y52" s="607" t="s">
        <v>883</v>
      </c>
      <c r="Z52" s="594" t="s">
        <v>884</v>
      </c>
      <c r="AA52" s="596"/>
      <c r="AB52" s="594" t="s">
        <v>923</v>
      </c>
      <c r="AC52" s="595"/>
      <c r="AD52" s="595"/>
      <c r="AE52" s="595"/>
      <c r="AF52" s="596"/>
    </row>
    <row r="53" spans="1:128" s="3" customFormat="1" ht="18" customHeight="1" thickBot="1" x14ac:dyDescent="0.5">
      <c r="A53" s="464" t="s">
        <v>1034</v>
      </c>
      <c r="B53" s="459"/>
      <c r="C53" s="592" t="s">
        <v>752</v>
      </c>
      <c r="D53" s="592"/>
      <c r="E53" s="592"/>
      <c r="F53" s="592"/>
      <c r="G53" s="592"/>
      <c r="H53" s="593"/>
      <c r="I53" s="594" t="s">
        <v>813</v>
      </c>
      <c r="J53" s="595"/>
      <c r="K53" s="595"/>
      <c r="L53" s="595"/>
      <c r="M53" s="596"/>
      <c r="N53" s="261"/>
      <c r="O53" s="623" t="s">
        <v>874</v>
      </c>
      <c r="P53" s="624"/>
      <c r="Q53" s="624"/>
      <c r="R53" s="624"/>
      <c r="S53" s="625"/>
      <c r="T53" s="623" t="s">
        <v>875</v>
      </c>
      <c r="U53" s="624"/>
      <c r="V53" s="624"/>
      <c r="W53" s="608"/>
      <c r="X53" s="608"/>
      <c r="Y53" s="608"/>
      <c r="Z53" s="597"/>
      <c r="AA53" s="599"/>
      <c r="AB53" s="597"/>
      <c r="AC53" s="598"/>
      <c r="AD53" s="598"/>
      <c r="AE53" s="598"/>
      <c r="AF53" s="599"/>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K53" s="559" t="s">
        <v>920</v>
      </c>
      <c r="BL53" s="560"/>
      <c r="BM53" s="561"/>
    </row>
    <row r="54" spans="1:128" s="39" customFormat="1" ht="56.25" customHeight="1" thickBot="1" x14ac:dyDescent="0.35">
      <c r="A54" s="266" t="s">
        <v>191</v>
      </c>
      <c r="B54" s="267" t="s">
        <v>237</v>
      </c>
      <c r="C54" s="267" t="s">
        <v>3</v>
      </c>
      <c r="D54" s="267" t="s">
        <v>330</v>
      </c>
      <c r="E54" s="267" t="s">
        <v>0</v>
      </c>
      <c r="F54" s="267" t="s">
        <v>798</v>
      </c>
      <c r="G54" s="267" t="s">
        <v>799</v>
      </c>
      <c r="H54" s="267" t="s">
        <v>797</v>
      </c>
      <c r="I54" s="267" t="s">
        <v>810</v>
      </c>
      <c r="J54" s="267" t="s">
        <v>809</v>
      </c>
      <c r="K54" s="267" t="s">
        <v>811</v>
      </c>
      <c r="L54" s="267" t="s">
        <v>812</v>
      </c>
      <c r="M54" s="267" t="s">
        <v>134</v>
      </c>
      <c r="N54" s="267" t="s">
        <v>141</v>
      </c>
      <c r="O54" s="263" t="s">
        <v>866</v>
      </c>
      <c r="P54" s="264" t="s">
        <v>867</v>
      </c>
      <c r="Q54" s="264" t="s">
        <v>868</v>
      </c>
      <c r="R54" s="263" t="s">
        <v>869</v>
      </c>
      <c r="S54" s="264" t="s">
        <v>870</v>
      </c>
      <c r="T54" s="264" t="s">
        <v>871</v>
      </c>
      <c r="U54" s="264" t="s">
        <v>872</v>
      </c>
      <c r="V54" s="264" t="s">
        <v>873</v>
      </c>
      <c r="W54" s="204" t="s">
        <v>876</v>
      </c>
      <c r="X54" s="205" t="s">
        <v>877</v>
      </c>
      <c r="Y54" s="206" t="s">
        <v>878</v>
      </c>
      <c r="Z54" s="204" t="s">
        <v>879</v>
      </c>
      <c r="AA54" s="205" t="s">
        <v>880</v>
      </c>
      <c r="AB54" s="267" t="s">
        <v>135</v>
      </c>
      <c r="AC54" s="267" t="s">
        <v>250</v>
      </c>
      <c r="AD54" s="267" t="s">
        <v>251</v>
      </c>
      <c r="AE54" s="267" t="s">
        <v>252</v>
      </c>
      <c r="AF54" s="268" t="s">
        <v>253</v>
      </c>
      <c r="AG54" s="260" t="s">
        <v>148</v>
      </c>
      <c r="AH54" s="187" t="s">
        <v>12</v>
      </c>
      <c r="AI54" s="187" t="s">
        <v>11</v>
      </c>
      <c r="AJ54" s="187" t="s">
        <v>13</v>
      </c>
      <c r="AK54" s="187" t="s">
        <v>14</v>
      </c>
      <c r="AL54" s="187" t="s">
        <v>15</v>
      </c>
      <c r="AM54" s="187" t="s">
        <v>143</v>
      </c>
      <c r="AN54" s="187" t="s">
        <v>85</v>
      </c>
      <c r="AO54" s="187" t="s">
        <v>86</v>
      </c>
      <c r="AP54" s="187" t="s">
        <v>80</v>
      </c>
      <c r="AQ54" s="187" t="s">
        <v>81</v>
      </c>
      <c r="AR54" s="187" t="s">
        <v>82</v>
      </c>
      <c r="AS54" s="187" t="s">
        <v>83</v>
      </c>
      <c r="AT54" s="187" t="s">
        <v>84</v>
      </c>
      <c r="AU54" s="187" t="s">
        <v>105</v>
      </c>
      <c r="AV54" s="187" t="s">
        <v>106</v>
      </c>
      <c r="AW54" s="187" t="s">
        <v>107</v>
      </c>
      <c r="AX54" s="187" t="s">
        <v>108</v>
      </c>
      <c r="AY54" s="187" t="s">
        <v>109</v>
      </c>
      <c r="AZ54" s="187" t="s">
        <v>110</v>
      </c>
      <c r="BA54" s="187" t="s">
        <v>111</v>
      </c>
      <c r="BB54" s="187" t="s">
        <v>113</v>
      </c>
      <c r="BC54" s="198" t="s">
        <v>136</v>
      </c>
      <c r="BD54" s="198" t="s">
        <v>137</v>
      </c>
      <c r="BE54" s="198" t="s">
        <v>150</v>
      </c>
      <c r="BF54" s="198" t="s">
        <v>149</v>
      </c>
      <c r="BG54" s="198" t="s">
        <v>151</v>
      </c>
      <c r="BH54" s="198" t="s">
        <v>149</v>
      </c>
      <c r="BK54" s="250" t="s">
        <v>766</v>
      </c>
      <c r="BL54" s="251" t="s">
        <v>921</v>
      </c>
      <c r="BM54" s="252" t="s">
        <v>922</v>
      </c>
    </row>
    <row r="55" spans="1:128" s="25" customFormat="1" ht="111.75" customHeight="1" x14ac:dyDescent="0.3">
      <c r="A55" s="642" t="str">
        <f>'CONTEXTO E IDENTIFICACIÓN'!A55</f>
        <v>R1</v>
      </c>
      <c r="B55" s="269" t="s">
        <v>8</v>
      </c>
      <c r="C55" s="349" t="str">
        <f>'CONTEXTO E IDENTIFICACIÓN'!D$55</f>
        <v>Direccionamiento Estratégico y Planeación</v>
      </c>
      <c r="D55" s="349" t="str">
        <f>'CONTEXTO E IDENTIFICACIÓN'!F$55</f>
        <v>Gestión Estratégica</v>
      </c>
      <c r="E55" s="635" t="str">
        <f>'CONTEXTO E IDENTIFICACIÓN'!N55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F55" s="615">
        <f>'PROB E IMPACTO INHERENTE'!H9</f>
        <v>0.4</v>
      </c>
      <c r="G55" s="618">
        <f>'PROB E IMPACTO INHERENTE'!P9</f>
        <v>1</v>
      </c>
      <c r="H55" s="301">
        <v>1</v>
      </c>
      <c r="I55" s="270" t="s">
        <v>459</v>
      </c>
      <c r="J55" s="271" t="s">
        <v>800</v>
      </c>
      <c r="K55" s="271" t="s">
        <v>450</v>
      </c>
      <c r="L55" s="271" t="str">
        <f>+CONCATENATE(I55," ",J55," ",K55)</f>
        <v>El Responsable asignado en la Oficina Asesora de Planeación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de Gestión y desempeño reflejando el seguimiento del plan y/o alertas a los ordenadores del gasto (si aplica)</v>
      </c>
      <c r="M55" s="270" t="s">
        <v>283</v>
      </c>
      <c r="N55" s="272" t="s">
        <v>7</v>
      </c>
      <c r="O55" s="238" t="s">
        <v>17</v>
      </c>
      <c r="P55" s="235">
        <f>+IF(O55=FÓRMULAS!$E$4,FÓRMULAS!$F$4,IF(O55=FÓRMULAS!$E$5,FÓRMULAS!$F$5,IF(O55=FÓRMULAS!$E$6,FÓRMULAS!$F$6,"")))</f>
        <v>0.15</v>
      </c>
      <c r="Q55" s="235" t="str">
        <f>+IF(OR(O55=FÓRMULAS!$O$4,O55=FÓRMULAS!$O$5),FÓRMULAS!$P$5,IF(O55=FÓRMULAS!$O$6,FÓRMULAS!$P$6,""))</f>
        <v>Probabilidad</v>
      </c>
      <c r="R55" s="238" t="s">
        <v>103</v>
      </c>
      <c r="S55" s="235">
        <f>+IF(R55=FÓRMULAS!$H$4,FÓRMULAS!$I$4,IF(R55=FÓRMULAS!$H$5,FÓRMULAS!$I$5,""))</f>
        <v>0.15</v>
      </c>
      <c r="T55" s="243" t="s">
        <v>897</v>
      </c>
      <c r="U55" s="243" t="s">
        <v>898</v>
      </c>
      <c r="V55" s="243" t="s">
        <v>899</v>
      </c>
      <c r="W55" s="235">
        <f>+IFERROR(P55+S55,"")</f>
        <v>0.3</v>
      </c>
      <c r="X55" s="235">
        <f>IF(Q55=FÓRMULAS!$P$5,F$55-(F$55*W55),F$55)</f>
        <v>0.28000000000000003</v>
      </c>
      <c r="Y55" s="305">
        <f>IF(Q55=FÓRMULAS!$P$6,G$55-(G$55*W55),G$55)</f>
        <v>1</v>
      </c>
      <c r="Z55" s="603">
        <f>+IF(X58="","",X58)</f>
        <v>0.4</v>
      </c>
      <c r="AA55" s="600">
        <f>+IF(Y58="","",Y58)</f>
        <v>1</v>
      </c>
      <c r="AB55" s="308">
        <v>12</v>
      </c>
      <c r="AC55" s="272">
        <v>3</v>
      </c>
      <c r="AD55" s="272">
        <v>3</v>
      </c>
      <c r="AE55" s="272">
        <v>3</v>
      </c>
      <c r="AF55" s="273">
        <v>3</v>
      </c>
      <c r="AG55" s="265" t="s">
        <v>19</v>
      </c>
      <c r="AH55" s="24" t="s">
        <v>16</v>
      </c>
      <c r="AI55" s="24" t="s">
        <v>6</v>
      </c>
      <c r="AJ55" s="24" t="s">
        <v>6</v>
      </c>
      <c r="AK55" s="24" t="s">
        <v>6</v>
      </c>
      <c r="AL55" s="24" t="s">
        <v>57</v>
      </c>
      <c r="AM55" s="24" t="s">
        <v>103</v>
      </c>
      <c r="AN55" s="24" t="s">
        <v>87</v>
      </c>
      <c r="AO55" s="24" t="s">
        <v>89</v>
      </c>
      <c r="AP55" s="24" t="s">
        <v>91</v>
      </c>
      <c r="AQ55" s="24" t="s">
        <v>99</v>
      </c>
      <c r="AR55" s="44" t="s">
        <v>94</v>
      </c>
      <c r="AS55" s="44" t="s">
        <v>96</v>
      </c>
      <c r="AT55" s="44" t="s">
        <v>98</v>
      </c>
      <c r="AU55" s="24">
        <v>15</v>
      </c>
      <c r="AV55" s="24">
        <v>15</v>
      </c>
      <c r="AW55" s="24">
        <v>15</v>
      </c>
      <c r="AX55" s="24">
        <v>15</v>
      </c>
      <c r="AY55" s="24">
        <v>15</v>
      </c>
      <c r="AZ55" s="24">
        <v>15</v>
      </c>
      <c r="BA55" s="24">
        <v>10</v>
      </c>
      <c r="BB55" s="42">
        <v>100</v>
      </c>
      <c r="BC55" s="26" t="s">
        <v>139</v>
      </c>
      <c r="BD55" s="26" t="s">
        <v>140</v>
      </c>
      <c r="BE55" s="43">
        <v>0</v>
      </c>
      <c r="BF55" s="606">
        <v>0.66666666666666663</v>
      </c>
      <c r="BG55" s="43">
        <v>0</v>
      </c>
      <c r="BH55" s="606">
        <v>0.66666666666666663</v>
      </c>
      <c r="BI55" s="38"/>
      <c r="BJ55" s="38"/>
      <c r="BK55" s="249" t="s">
        <v>618</v>
      </c>
      <c r="BL55" s="254">
        <v>0.01</v>
      </c>
      <c r="BM55" s="253">
        <v>0.2</v>
      </c>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row>
    <row r="56" spans="1:128" s="25" customFormat="1" ht="111.75" customHeight="1" x14ac:dyDescent="0.3">
      <c r="A56" s="643"/>
      <c r="B56" s="27" t="s">
        <v>8</v>
      </c>
      <c r="C56" s="350" t="str">
        <f>'CONTEXTO E IDENTIFICACIÓN'!D$55</f>
        <v>Direccionamiento Estratégico y Planeación</v>
      </c>
      <c r="D56" s="350" t="str">
        <f>'CONTEXTO E IDENTIFICACIÓN'!F$55</f>
        <v>Gestión Estratégica</v>
      </c>
      <c r="E56" s="636"/>
      <c r="F56" s="616"/>
      <c r="G56" s="619"/>
      <c r="H56" s="302">
        <v>2</v>
      </c>
      <c r="I56" s="258" t="s">
        <v>459</v>
      </c>
      <c r="J56" s="259" t="s">
        <v>801</v>
      </c>
      <c r="K56" s="259" t="s">
        <v>451</v>
      </c>
      <c r="L56" s="259" t="str">
        <f t="shared" ref="L56:L119" si="0">+CONCATENATE(I56," ",J56," ",K56)</f>
        <v>El Responsable asignado en la Oficina Asesora de Planeación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Evidencias: Correo con las alertas de cumplimiento de presupuesto de inversión y metas institucionales remitidas al ordenador del gasto.</v>
      </c>
      <c r="M56" s="258" t="s">
        <v>284</v>
      </c>
      <c r="N56" s="24" t="s">
        <v>7</v>
      </c>
      <c r="O56" s="239" t="s">
        <v>16</v>
      </c>
      <c r="P56" s="236">
        <f>+IF(O56=FÓRMULAS!$E$4,FÓRMULAS!$F$4,IF(O56=FÓRMULAS!$E$5,FÓRMULAS!$F$5,IF(O56=FÓRMULAS!$E$6,FÓRMULAS!$F$6,"")))</f>
        <v>0.25</v>
      </c>
      <c r="Q56" s="236" t="str">
        <f>+IF(OR(O56=FÓRMULAS!$O$4,O56=FÓRMULAS!$O$5),FÓRMULAS!$P$5,IF(O56=FÓRMULAS!$O$6,FÓRMULAS!$P$6,""))</f>
        <v>Probabilidad</v>
      </c>
      <c r="R56" s="239" t="s">
        <v>103</v>
      </c>
      <c r="S56" s="236">
        <f>+IF(R56=FÓRMULAS!$H$4,FÓRMULAS!$I$4,IF(R56=FÓRMULAS!$H$5,FÓRMULAS!$I$5,""))</f>
        <v>0.15</v>
      </c>
      <c r="T56" s="244" t="s">
        <v>897</v>
      </c>
      <c r="U56" s="244" t="s">
        <v>898</v>
      </c>
      <c r="V56" s="244" t="s">
        <v>899</v>
      </c>
      <c r="W56" s="236">
        <f>+IFERROR(P56+S56,"")</f>
        <v>0.4</v>
      </c>
      <c r="X56" s="236">
        <f>IF(Q56=FÓRMULAS!$P$5,F$55-(F$55*W56),F$55)</f>
        <v>0.24</v>
      </c>
      <c r="Y56" s="306">
        <f>IF(Q56=FÓRMULAS!$P$6,G$55-(G$55*W56),G$55)</f>
        <v>1</v>
      </c>
      <c r="Z56" s="604"/>
      <c r="AA56" s="601"/>
      <c r="AB56" s="309">
        <v>12</v>
      </c>
      <c r="AC56" s="24">
        <v>3</v>
      </c>
      <c r="AD56" s="24">
        <v>3</v>
      </c>
      <c r="AE56" s="24">
        <v>3</v>
      </c>
      <c r="AF56" s="274">
        <v>3</v>
      </c>
      <c r="AG56" s="265" t="s">
        <v>19</v>
      </c>
      <c r="AH56" s="24" t="s">
        <v>16</v>
      </c>
      <c r="AI56" s="24" t="s">
        <v>6</v>
      </c>
      <c r="AJ56" s="24" t="s">
        <v>6</v>
      </c>
      <c r="AK56" s="24" t="s">
        <v>6</v>
      </c>
      <c r="AL56" s="24" t="s">
        <v>57</v>
      </c>
      <c r="AM56" s="24" t="s">
        <v>103</v>
      </c>
      <c r="AN56" s="24" t="s">
        <v>87</v>
      </c>
      <c r="AO56" s="24" t="s">
        <v>89</v>
      </c>
      <c r="AP56" s="24" t="s">
        <v>91</v>
      </c>
      <c r="AQ56" s="24" t="s">
        <v>99</v>
      </c>
      <c r="AR56" s="44" t="s">
        <v>94</v>
      </c>
      <c r="AS56" s="44" t="s">
        <v>96</v>
      </c>
      <c r="AT56" s="44" t="s">
        <v>98</v>
      </c>
      <c r="AU56" s="24">
        <v>15</v>
      </c>
      <c r="AV56" s="24">
        <v>15</v>
      </c>
      <c r="AW56" s="24">
        <v>15</v>
      </c>
      <c r="AX56" s="24">
        <v>15</v>
      </c>
      <c r="AY56" s="24">
        <v>15</v>
      </c>
      <c r="AZ56" s="24">
        <v>15</v>
      </c>
      <c r="BA56" s="24">
        <v>10</v>
      </c>
      <c r="BB56" s="42">
        <v>100</v>
      </c>
      <c r="BC56" s="26" t="s">
        <v>138</v>
      </c>
      <c r="BD56" s="26" t="s">
        <v>138</v>
      </c>
      <c r="BE56" s="43">
        <v>1</v>
      </c>
      <c r="BF56" s="606"/>
      <c r="BG56" s="43">
        <v>1</v>
      </c>
      <c r="BH56" s="606"/>
      <c r="BI56" s="38"/>
      <c r="BJ56" s="38"/>
      <c r="BK56" s="255" t="s">
        <v>615</v>
      </c>
      <c r="BL56" s="254">
        <v>0.21</v>
      </c>
      <c r="BM56" s="253">
        <v>0.4</v>
      </c>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row>
    <row r="57" spans="1:128" s="25" customFormat="1" ht="111.75" customHeight="1" thickBot="1" x14ac:dyDescent="0.35">
      <c r="A57" s="643"/>
      <c r="B57" s="27" t="s">
        <v>8</v>
      </c>
      <c r="C57" s="350" t="str">
        <f>'CONTEXTO E IDENTIFICACIÓN'!D$55</f>
        <v>Direccionamiento Estratégico y Planeación</v>
      </c>
      <c r="D57" s="350" t="str">
        <f>'CONTEXTO E IDENTIFICACIÓN'!F$55</f>
        <v>Gestión Estratégica</v>
      </c>
      <c r="E57" s="636"/>
      <c r="F57" s="616"/>
      <c r="G57" s="619"/>
      <c r="H57" s="302">
        <v>3</v>
      </c>
      <c r="I57" s="258" t="s">
        <v>459</v>
      </c>
      <c r="J57" s="259" t="s">
        <v>802</v>
      </c>
      <c r="K57" s="259" t="s">
        <v>452</v>
      </c>
      <c r="L57" s="259" t="str">
        <f t="shared" si="0"/>
        <v>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Evidencia: Correo de aprobación de la viabilidad generada</v>
      </c>
      <c r="M57" s="258" t="s">
        <v>285</v>
      </c>
      <c r="N57" s="24" t="s">
        <v>7</v>
      </c>
      <c r="O57" s="239" t="s">
        <v>16</v>
      </c>
      <c r="P57" s="236">
        <f>+IF(O57=FÓRMULAS!$E$4,FÓRMULAS!$F$4,IF(O57=FÓRMULAS!$E$5,FÓRMULAS!$F$5,IF(O57=FÓRMULAS!$E$6,FÓRMULAS!$F$6,"")))</f>
        <v>0.25</v>
      </c>
      <c r="Q57" s="236" t="str">
        <f>+IF(OR(O57=FÓRMULAS!$O$4,O57=FÓRMULAS!$O$5),FÓRMULAS!$P$5,IF(O57=FÓRMULAS!$O$6,FÓRMULAS!$P$6,""))</f>
        <v>Probabilidad</v>
      </c>
      <c r="R57" s="239" t="s">
        <v>103</v>
      </c>
      <c r="S57" s="236">
        <f>+IF(R57=FÓRMULAS!$H$4,FÓRMULAS!$I$4,IF(R57=FÓRMULAS!$H$5,FÓRMULAS!$I$5,""))</f>
        <v>0.15</v>
      </c>
      <c r="T57" s="244" t="s">
        <v>897</v>
      </c>
      <c r="U57" s="244" t="s">
        <v>898</v>
      </c>
      <c r="V57" s="244" t="s">
        <v>899</v>
      </c>
      <c r="W57" s="236">
        <f t="shared" ref="W57:W120" si="1">+IFERROR(P57+S57,"")</f>
        <v>0.4</v>
      </c>
      <c r="X57" s="236">
        <f>IF(Q57=FÓRMULAS!$P$5,F$55-(F$55*W57),F$55)</f>
        <v>0.24</v>
      </c>
      <c r="Y57" s="306">
        <f>IF(Q57=FÓRMULAS!$P$6,G$55-(G$55*W57),G$55)</f>
        <v>1</v>
      </c>
      <c r="Z57" s="604"/>
      <c r="AA57" s="601"/>
      <c r="AB57" s="309">
        <v>0</v>
      </c>
      <c r="AC57" s="24">
        <v>0</v>
      </c>
      <c r="AD57" s="24">
        <v>0</v>
      </c>
      <c r="AE57" s="24">
        <v>0</v>
      </c>
      <c r="AF57" s="274">
        <v>0</v>
      </c>
      <c r="AG57" s="265" t="s">
        <v>6</v>
      </c>
      <c r="AH57" s="24" t="s">
        <v>17</v>
      </c>
      <c r="AI57" s="24" t="s">
        <v>6</v>
      </c>
      <c r="AJ57" s="24" t="s">
        <v>6</v>
      </c>
      <c r="AK57" s="24" t="s">
        <v>6</v>
      </c>
      <c r="AL57" s="24" t="s">
        <v>25</v>
      </c>
      <c r="AM57" s="24" t="s">
        <v>104</v>
      </c>
      <c r="AN57" s="24" t="s">
        <v>87</v>
      </c>
      <c r="AO57" s="24" t="s">
        <v>89</v>
      </c>
      <c r="AP57" s="24" t="s">
        <v>91</v>
      </c>
      <c r="AQ57" s="24" t="s">
        <v>100</v>
      </c>
      <c r="AR57" s="44" t="s">
        <v>94</v>
      </c>
      <c r="AS57" s="44" t="s">
        <v>96</v>
      </c>
      <c r="AT57" s="44" t="s">
        <v>98</v>
      </c>
      <c r="AU57" s="24">
        <v>15</v>
      </c>
      <c r="AV57" s="24">
        <v>15</v>
      </c>
      <c r="AW57" s="24">
        <v>15</v>
      </c>
      <c r="AX57" s="24">
        <v>10</v>
      </c>
      <c r="AY57" s="24">
        <v>15</v>
      </c>
      <c r="AZ57" s="24">
        <v>15</v>
      </c>
      <c r="BA57" s="24">
        <v>10</v>
      </c>
      <c r="BB57" s="42">
        <v>95</v>
      </c>
      <c r="BC57" s="26" t="s">
        <v>138</v>
      </c>
      <c r="BD57" s="26" t="s">
        <v>138</v>
      </c>
      <c r="BE57" s="43">
        <v>1</v>
      </c>
      <c r="BF57" s="606"/>
      <c r="BG57" s="43">
        <v>1</v>
      </c>
      <c r="BH57" s="606"/>
      <c r="BI57" s="38"/>
      <c r="BJ57" s="38"/>
      <c r="BK57" s="256" t="s">
        <v>626</v>
      </c>
      <c r="BL57" s="254">
        <v>0.41</v>
      </c>
      <c r="BM57" s="253">
        <v>0.6</v>
      </c>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row>
    <row r="58" spans="1:128" s="25" customFormat="1" ht="54" hidden="1" customHeight="1" thickBot="1" x14ac:dyDescent="0.35">
      <c r="A58" s="644"/>
      <c r="B58" s="275"/>
      <c r="C58" s="351" t="str">
        <f>'CONTEXTO E IDENTIFICACIÓN'!D$55</f>
        <v>Direccionamiento Estratégico y Planeación</v>
      </c>
      <c r="D58" s="351" t="str">
        <f>'CONTEXTO E IDENTIFICACIÓN'!F$55</f>
        <v>Gestión Estratégica</v>
      </c>
      <c r="E58" s="637"/>
      <c r="F58" s="617"/>
      <c r="G58" s="620"/>
      <c r="H58" s="303">
        <v>4</v>
      </c>
      <c r="I58" s="276"/>
      <c r="J58" s="277"/>
      <c r="K58" s="277"/>
      <c r="L58" s="277" t="str">
        <f t="shared" si="0"/>
        <v xml:space="preserve">  </v>
      </c>
      <c r="M58" s="276"/>
      <c r="N58" s="278"/>
      <c r="O58" s="240"/>
      <c r="P58" s="237" t="str">
        <f>+IF(O58=FÓRMULAS!$E$4,FÓRMULAS!$F$4,IF(O58=FÓRMULAS!$E$5,FÓRMULAS!$F$5,IF(O58=FÓRMULAS!$E$6,FÓRMULAS!$F$6,"")))</f>
        <v/>
      </c>
      <c r="Q58" s="237" t="str">
        <f>+IF(OR(O58=FÓRMULAS!$O$4,O58=FÓRMULAS!$O$5),FÓRMULAS!$P$5,IF(O58=FÓRMULAS!$O$6,FÓRMULAS!$P$6,""))</f>
        <v/>
      </c>
      <c r="R58" s="240"/>
      <c r="S58" s="237" t="str">
        <f>+IF(R58=FÓRMULAS!$H$4,FÓRMULAS!$I$4,IF(R58=FÓRMULAS!$H$5,FÓRMULAS!$I$5,""))</f>
        <v/>
      </c>
      <c r="T58" s="245"/>
      <c r="U58" s="245"/>
      <c r="V58" s="245"/>
      <c r="W58" s="237" t="str">
        <f t="shared" si="1"/>
        <v/>
      </c>
      <c r="X58" s="237">
        <f>IF(Q58=FÓRMULAS!$P$5,F$55-(F$55*W58),F$55)</f>
        <v>0.4</v>
      </c>
      <c r="Y58" s="307">
        <f>IF(Q58=FÓRMULAS!$P$6,G$55-(G$55*W58),G$55)</f>
        <v>1</v>
      </c>
      <c r="Z58" s="605"/>
      <c r="AA58" s="602"/>
      <c r="AB58" s="310"/>
      <c r="AC58" s="278"/>
      <c r="AD58" s="278"/>
      <c r="AE58" s="278"/>
      <c r="AF58" s="279"/>
      <c r="AG58" s="265"/>
      <c r="AH58" s="24"/>
      <c r="AI58" s="24"/>
      <c r="AJ58" s="24"/>
      <c r="AK58" s="24"/>
      <c r="AL58" s="24"/>
      <c r="AM58" s="24"/>
      <c r="AN58" s="24"/>
      <c r="AO58" s="24"/>
      <c r="AP58" s="24"/>
      <c r="AQ58" s="24"/>
      <c r="AR58" s="50"/>
      <c r="AS58" s="50"/>
      <c r="AT58" s="50"/>
      <c r="AU58" s="24"/>
      <c r="AV58" s="24"/>
      <c r="AW58" s="24"/>
      <c r="AX58" s="24"/>
      <c r="AY58" s="24"/>
      <c r="AZ58" s="24"/>
      <c r="BA58" s="24"/>
      <c r="BB58" s="48"/>
      <c r="BC58" s="26"/>
      <c r="BD58" s="26"/>
      <c r="BE58" s="47"/>
      <c r="BF58" s="49"/>
      <c r="BG58" s="47"/>
      <c r="BH58" s="49"/>
      <c r="BI58" s="38"/>
      <c r="BJ58" s="38"/>
      <c r="BK58" s="248" t="s">
        <v>624</v>
      </c>
      <c r="BL58" s="254">
        <v>0.61</v>
      </c>
      <c r="BM58" s="253">
        <v>0.8</v>
      </c>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row>
    <row r="59" spans="1:128" s="25" customFormat="1" ht="120" customHeight="1" x14ac:dyDescent="0.3">
      <c r="A59" s="642" t="str">
        <f>'CONTEXTO E IDENTIFICACIÓN'!A56</f>
        <v>R2</v>
      </c>
      <c r="B59" s="269" t="s">
        <v>8</v>
      </c>
      <c r="C59" s="349" t="str">
        <f>'CONTEXTO E IDENTIFICACIÓN'!D$56</f>
        <v>Direccionamiento Estratégico y Planeación</v>
      </c>
      <c r="D59" s="349" t="str">
        <f>'CONTEXTO E IDENTIFICACIÓN'!F$56</f>
        <v>Gestión Estratégica</v>
      </c>
      <c r="E59" s="635" t="str">
        <f>'CONTEXTO E IDENTIFICACIÓN'!N56</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F59" s="615">
        <f>'PROB E IMPACTO INHERENTE'!H10</f>
        <v>0.2</v>
      </c>
      <c r="G59" s="618">
        <f>'PROB E IMPACTO INHERENTE'!P10</f>
        <v>0.6</v>
      </c>
      <c r="H59" s="301">
        <v>1</v>
      </c>
      <c r="I59" s="270" t="s">
        <v>459</v>
      </c>
      <c r="J59" s="271" t="s">
        <v>803</v>
      </c>
      <c r="K59" s="271" t="s">
        <v>806</v>
      </c>
      <c r="L59" s="271" t="str">
        <f t="shared" si="0"/>
        <v>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con la información entregada por el responsable y/o correos electrónicos enviados por la Oficina Asesora de Planeación para la alineación con el informe de gestión.</v>
      </c>
      <c r="M59" s="270" t="s">
        <v>286</v>
      </c>
      <c r="N59" s="272" t="s">
        <v>7</v>
      </c>
      <c r="O59" s="238" t="s">
        <v>16</v>
      </c>
      <c r="P59" s="235">
        <f>+IF(O59=FÓRMULAS!$E$4,FÓRMULAS!$F$4,IF(O59=FÓRMULAS!$E$5,FÓRMULAS!$F$5,IF(O59=FÓRMULAS!$E$6,FÓRMULAS!$F$6,"")))</f>
        <v>0.25</v>
      </c>
      <c r="Q59" s="235" t="str">
        <f>+IF(OR(O59=FÓRMULAS!$O$4,O59=FÓRMULAS!$O$5),FÓRMULAS!$P$5,IF(O59=FÓRMULAS!$O$6,FÓRMULAS!$P$6,""))</f>
        <v>Probabilidad</v>
      </c>
      <c r="R59" s="238" t="s">
        <v>103</v>
      </c>
      <c r="S59" s="235">
        <f>+IF(R59=FÓRMULAS!$H$4,FÓRMULAS!$I$4,IF(R59=FÓRMULAS!$H$5,FÓRMULAS!$I$5,""))</f>
        <v>0.15</v>
      </c>
      <c r="T59" s="243" t="s">
        <v>897</v>
      </c>
      <c r="U59" s="243" t="s">
        <v>898</v>
      </c>
      <c r="V59" s="243" t="s">
        <v>899</v>
      </c>
      <c r="W59" s="235">
        <f t="shared" si="1"/>
        <v>0.4</v>
      </c>
      <c r="X59" s="235">
        <f>IF(Q59=FÓRMULAS!$P$5,F$59-(F$59*W59),F$59)</f>
        <v>0.12</v>
      </c>
      <c r="Y59" s="305">
        <f>IF(Q59=FÓRMULAS!$P$6,G$59-(G$59*W59),G$59)</f>
        <v>0.6</v>
      </c>
      <c r="Z59" s="603">
        <f>+IF(X62="","",X62)</f>
        <v>0.2</v>
      </c>
      <c r="AA59" s="600">
        <f t="shared" ref="AA59" si="2">+IF(Y62="","",Y62)</f>
        <v>0.6</v>
      </c>
      <c r="AB59" s="308">
        <v>0</v>
      </c>
      <c r="AC59" s="272">
        <v>0</v>
      </c>
      <c r="AD59" s="272">
        <v>0</v>
      </c>
      <c r="AE59" s="272">
        <v>0</v>
      </c>
      <c r="AF59" s="273">
        <v>0</v>
      </c>
      <c r="AG59" s="265" t="s">
        <v>6</v>
      </c>
      <c r="AH59" s="24" t="s">
        <v>17</v>
      </c>
      <c r="AI59" s="24" t="s">
        <v>6</v>
      </c>
      <c r="AJ59" s="24" t="s">
        <v>6</v>
      </c>
      <c r="AK59" s="24" t="s">
        <v>6</v>
      </c>
      <c r="AL59" s="24" t="s">
        <v>25</v>
      </c>
      <c r="AM59" s="24" t="s">
        <v>103</v>
      </c>
      <c r="AN59" s="24" t="s">
        <v>87</v>
      </c>
      <c r="AO59" s="24" t="s">
        <v>89</v>
      </c>
      <c r="AP59" s="24" t="s">
        <v>91</v>
      </c>
      <c r="AQ59" s="24" t="s">
        <v>100</v>
      </c>
      <c r="AR59" s="44" t="s">
        <v>94</v>
      </c>
      <c r="AS59" s="44" t="s">
        <v>96</v>
      </c>
      <c r="AT59" s="44" t="s">
        <v>98</v>
      </c>
      <c r="AU59" s="24">
        <v>15</v>
      </c>
      <c r="AV59" s="24">
        <v>15</v>
      </c>
      <c r="AW59" s="24">
        <v>15</v>
      </c>
      <c r="AX59" s="24">
        <v>10</v>
      </c>
      <c r="AY59" s="24">
        <v>15</v>
      </c>
      <c r="AZ59" s="24">
        <v>15</v>
      </c>
      <c r="BA59" s="24">
        <v>10</v>
      </c>
      <c r="BB59" s="42">
        <v>95</v>
      </c>
      <c r="BC59" s="26" t="s">
        <v>138</v>
      </c>
      <c r="BD59" s="26" t="s">
        <v>138</v>
      </c>
      <c r="BE59" s="43">
        <v>1</v>
      </c>
      <c r="BF59" s="606">
        <v>0.66666666666666663</v>
      </c>
      <c r="BG59" s="43">
        <v>1</v>
      </c>
      <c r="BH59" s="606">
        <v>0.66666666666666663</v>
      </c>
      <c r="BI59" s="38"/>
      <c r="BJ59" s="38"/>
      <c r="BK59" s="257" t="s">
        <v>628</v>
      </c>
      <c r="BL59" s="254">
        <v>0.81</v>
      </c>
      <c r="BM59" s="253">
        <v>1</v>
      </c>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row r="60" spans="1:128" s="25" customFormat="1" ht="111" customHeight="1" x14ac:dyDescent="0.3">
      <c r="A60" s="643"/>
      <c r="B60" s="27" t="s">
        <v>8</v>
      </c>
      <c r="C60" s="350" t="str">
        <f>'CONTEXTO E IDENTIFICACIÓN'!D$56</f>
        <v>Direccionamiento Estratégico y Planeación</v>
      </c>
      <c r="D60" s="350" t="str">
        <f>'CONTEXTO E IDENTIFICACIÓN'!F$56</f>
        <v>Gestión Estratégica</v>
      </c>
      <c r="E60" s="636"/>
      <c r="F60" s="616"/>
      <c r="G60" s="619"/>
      <c r="H60" s="302">
        <v>2</v>
      </c>
      <c r="I60" s="258" t="s">
        <v>459</v>
      </c>
      <c r="J60" s="259" t="s">
        <v>804</v>
      </c>
      <c r="K60" s="259" t="s">
        <v>807</v>
      </c>
      <c r="L60" s="259" t="str">
        <f t="shared" si="0"/>
        <v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v>
      </c>
      <c r="M60" s="258" t="s">
        <v>317</v>
      </c>
      <c r="N60" s="24" t="s">
        <v>7</v>
      </c>
      <c r="O60" s="239" t="s">
        <v>16</v>
      </c>
      <c r="P60" s="236">
        <f>+IF(O60=FÓRMULAS!$E$4,FÓRMULAS!$F$4,IF(O60=FÓRMULAS!$E$5,FÓRMULAS!$F$5,IF(O60=FÓRMULAS!$E$6,FÓRMULAS!$F$6,"")))</f>
        <v>0.25</v>
      </c>
      <c r="Q60" s="236" t="str">
        <f>+IF(OR(O60=FÓRMULAS!$O$4,O60=FÓRMULAS!$O$5),FÓRMULAS!$P$5,IF(O60=FÓRMULAS!$O$6,FÓRMULAS!$P$6,""))</f>
        <v>Probabilidad</v>
      </c>
      <c r="R60" s="239" t="s">
        <v>103</v>
      </c>
      <c r="S60" s="236">
        <f>+IF(R60=FÓRMULAS!$H$4,FÓRMULAS!$I$4,IF(R60=FÓRMULAS!$H$5,FÓRMULAS!$I$5,""))</f>
        <v>0.15</v>
      </c>
      <c r="T60" s="244" t="s">
        <v>897</v>
      </c>
      <c r="U60" s="244" t="s">
        <v>898</v>
      </c>
      <c r="V60" s="244" t="s">
        <v>899</v>
      </c>
      <c r="W60" s="236">
        <f t="shared" si="1"/>
        <v>0.4</v>
      </c>
      <c r="X60" s="236">
        <f>IF(Q60=FÓRMULAS!$P$5,F$59-(F$59*W60),F$59)</f>
        <v>0.12</v>
      </c>
      <c r="Y60" s="306">
        <f>IF(Q60=FÓRMULAS!$P$6,G$59-(G$59*W60),G$59)</f>
        <v>0.6</v>
      </c>
      <c r="Z60" s="604"/>
      <c r="AA60" s="601"/>
      <c r="AB60" s="309">
        <v>0</v>
      </c>
      <c r="AC60" s="24">
        <v>0</v>
      </c>
      <c r="AD60" s="24">
        <v>0</v>
      </c>
      <c r="AE60" s="24">
        <v>0</v>
      </c>
      <c r="AF60" s="274">
        <v>0</v>
      </c>
      <c r="AG60" s="265" t="s">
        <v>6</v>
      </c>
      <c r="AH60" s="24" t="s">
        <v>17</v>
      </c>
      <c r="AI60" s="24" t="s">
        <v>6</v>
      </c>
      <c r="AJ60" s="24" t="s">
        <v>6</v>
      </c>
      <c r="AK60" s="24" t="s">
        <v>6</v>
      </c>
      <c r="AL60" s="24" t="s">
        <v>26</v>
      </c>
      <c r="AM60" s="24" t="s">
        <v>103</v>
      </c>
      <c r="AN60" s="24" t="s">
        <v>87</v>
      </c>
      <c r="AO60" s="24" t="s">
        <v>89</v>
      </c>
      <c r="AP60" s="24" t="s">
        <v>91</v>
      </c>
      <c r="AQ60" s="24" t="s">
        <v>100</v>
      </c>
      <c r="AR60" s="44" t="s">
        <v>94</v>
      </c>
      <c r="AS60" s="44" t="s">
        <v>96</v>
      </c>
      <c r="AT60" s="44" t="s">
        <v>98</v>
      </c>
      <c r="AU60" s="24">
        <v>15</v>
      </c>
      <c r="AV60" s="24">
        <v>15</v>
      </c>
      <c r="AW60" s="24">
        <v>15</v>
      </c>
      <c r="AX60" s="24">
        <v>10</v>
      </c>
      <c r="AY60" s="24">
        <v>15</v>
      </c>
      <c r="AZ60" s="24">
        <v>15</v>
      </c>
      <c r="BA60" s="24">
        <v>10</v>
      </c>
      <c r="BB60" s="42">
        <v>95</v>
      </c>
      <c r="BC60" s="26" t="s">
        <v>138</v>
      </c>
      <c r="BD60" s="26" t="s">
        <v>138</v>
      </c>
      <c r="BE60" s="43">
        <v>1</v>
      </c>
      <c r="BF60" s="606"/>
      <c r="BG60" s="43">
        <v>1</v>
      </c>
      <c r="BH60" s="606"/>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row>
    <row r="61" spans="1:128" s="25" customFormat="1" ht="121.5" customHeight="1" x14ac:dyDescent="0.3">
      <c r="A61" s="643"/>
      <c r="B61" s="27" t="s">
        <v>8</v>
      </c>
      <c r="C61" s="350" t="str">
        <f>'CONTEXTO E IDENTIFICACIÓN'!D$56</f>
        <v>Direccionamiento Estratégico y Planeación</v>
      </c>
      <c r="D61" s="350" t="str">
        <f>'CONTEXTO E IDENTIFICACIÓN'!F$56</f>
        <v>Gestión Estratégica</v>
      </c>
      <c r="E61" s="636"/>
      <c r="F61" s="616"/>
      <c r="G61" s="619"/>
      <c r="H61" s="302">
        <v>3</v>
      </c>
      <c r="I61" s="258" t="s">
        <v>459</v>
      </c>
      <c r="J61" s="259" t="s">
        <v>805</v>
      </c>
      <c r="K61" s="259" t="s">
        <v>808</v>
      </c>
      <c r="L61" s="259" t="str">
        <f t="shared" si="0"/>
        <v>El Responsable asignado en la Oficina Asesora de Planeación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Evidencia: Comunicaciones, piezas gráficas, publicaciones realizadas y/o registros de asistencia; y Registro de los medios alternativos utilizados (si aplica).</v>
      </c>
      <c r="M61" s="258" t="s">
        <v>287</v>
      </c>
      <c r="N61" s="24" t="s">
        <v>7</v>
      </c>
      <c r="O61" s="239" t="s">
        <v>16</v>
      </c>
      <c r="P61" s="236">
        <f>+IF(O61=FÓRMULAS!$E$4,FÓRMULAS!$F$4,IF(O61=FÓRMULAS!$E$5,FÓRMULAS!$F$5,IF(O61=FÓRMULAS!$E$6,FÓRMULAS!$F$6,"")))</f>
        <v>0.25</v>
      </c>
      <c r="Q61" s="236" t="str">
        <f>+IF(OR(O61=FÓRMULAS!$O$4,O61=FÓRMULAS!$O$5),FÓRMULAS!$P$5,IF(O61=FÓRMULAS!$O$6,FÓRMULAS!$P$6,""))</f>
        <v>Probabilidad</v>
      </c>
      <c r="R61" s="239" t="s">
        <v>103</v>
      </c>
      <c r="S61" s="236">
        <f>+IF(R61=FÓRMULAS!$H$4,FÓRMULAS!$I$4,IF(R61=FÓRMULAS!$H$5,FÓRMULAS!$I$5,""))</f>
        <v>0.15</v>
      </c>
      <c r="T61" s="244" t="s">
        <v>897</v>
      </c>
      <c r="U61" s="244" t="s">
        <v>898</v>
      </c>
      <c r="V61" s="244" t="s">
        <v>899</v>
      </c>
      <c r="W61" s="236">
        <f t="shared" si="1"/>
        <v>0.4</v>
      </c>
      <c r="X61" s="236">
        <f>IF(Q61=FÓRMULAS!$P$5,F$59-(F$59*W61),F$59)</f>
        <v>0.12</v>
      </c>
      <c r="Y61" s="306">
        <f>IF(Q61=FÓRMULAS!$P$6,G$59-(G$59*W61),G$59)</f>
        <v>0.6</v>
      </c>
      <c r="Z61" s="604"/>
      <c r="AA61" s="601"/>
      <c r="AB61" s="309">
        <v>1</v>
      </c>
      <c r="AC61" s="24">
        <v>1</v>
      </c>
      <c r="AD61" s="24">
        <v>0</v>
      </c>
      <c r="AE61" s="24">
        <v>0</v>
      </c>
      <c r="AF61" s="274">
        <v>0</v>
      </c>
      <c r="AG61" s="265" t="s">
        <v>19</v>
      </c>
      <c r="AH61" s="24" t="s">
        <v>16</v>
      </c>
      <c r="AI61" s="24" t="s">
        <v>6</v>
      </c>
      <c r="AJ61" s="24" t="s">
        <v>6</v>
      </c>
      <c r="AK61" s="24" t="s">
        <v>6</v>
      </c>
      <c r="AL61" s="24" t="s">
        <v>24</v>
      </c>
      <c r="AM61" s="24" t="s">
        <v>103</v>
      </c>
      <c r="AN61" s="24" t="s">
        <v>87</v>
      </c>
      <c r="AO61" s="24" t="s">
        <v>89</v>
      </c>
      <c r="AP61" s="24" t="s">
        <v>91</v>
      </c>
      <c r="AQ61" s="24" t="s">
        <v>99</v>
      </c>
      <c r="AR61" s="44" t="s">
        <v>94</v>
      </c>
      <c r="AS61" s="44" t="s">
        <v>96</v>
      </c>
      <c r="AT61" s="44" t="s">
        <v>98</v>
      </c>
      <c r="AU61" s="24">
        <v>15</v>
      </c>
      <c r="AV61" s="24">
        <v>15</v>
      </c>
      <c r="AW61" s="24">
        <v>15</v>
      </c>
      <c r="AX61" s="24">
        <v>15</v>
      </c>
      <c r="AY61" s="24">
        <v>15</v>
      </c>
      <c r="AZ61" s="24">
        <v>15</v>
      </c>
      <c r="BA61" s="24">
        <v>10</v>
      </c>
      <c r="BB61" s="42">
        <v>100</v>
      </c>
      <c r="BC61" s="26" t="s">
        <v>139</v>
      </c>
      <c r="BD61" s="26" t="s">
        <v>140</v>
      </c>
      <c r="BE61" s="43">
        <v>0</v>
      </c>
      <c r="BF61" s="606"/>
      <c r="BG61" s="43">
        <v>0</v>
      </c>
      <c r="BH61" s="606"/>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row>
    <row r="62" spans="1:128" s="25" customFormat="1" ht="20.25" customHeight="1" thickBot="1" x14ac:dyDescent="0.35">
      <c r="A62" s="644"/>
      <c r="B62" s="275"/>
      <c r="C62" s="351" t="str">
        <f>'CONTEXTO E IDENTIFICACIÓN'!D$56</f>
        <v>Direccionamiento Estratégico y Planeación</v>
      </c>
      <c r="D62" s="351" t="str">
        <f>'CONTEXTO E IDENTIFICACIÓN'!F$56</f>
        <v>Gestión Estratégica</v>
      </c>
      <c r="E62" s="637"/>
      <c r="F62" s="617"/>
      <c r="G62" s="620"/>
      <c r="H62" s="303">
        <v>4</v>
      </c>
      <c r="I62" s="276"/>
      <c r="J62" s="277"/>
      <c r="K62" s="277"/>
      <c r="L62" s="277" t="str">
        <f t="shared" si="0"/>
        <v xml:space="preserve">  </v>
      </c>
      <c r="M62" s="276"/>
      <c r="N62" s="278"/>
      <c r="O62" s="240"/>
      <c r="P62" s="237" t="str">
        <f>+IF(O62=FÓRMULAS!$E$4,FÓRMULAS!$F$4,IF(O62=FÓRMULAS!$E$5,FÓRMULAS!$F$5,IF(O62=FÓRMULAS!$E$6,FÓRMULAS!$F$6,"")))</f>
        <v/>
      </c>
      <c r="Q62" s="237" t="str">
        <f>+IF(OR(O62=FÓRMULAS!$O$4,O62=FÓRMULAS!$O$5),FÓRMULAS!$P$5,IF(O62=FÓRMULAS!$O$6,FÓRMULAS!$P$6,""))</f>
        <v/>
      </c>
      <c r="R62" s="240"/>
      <c r="S62" s="237" t="str">
        <f>+IF(R62=FÓRMULAS!$H$4,FÓRMULAS!$I$4,IF(R62=FÓRMULAS!$H$5,FÓRMULAS!$I$5,""))</f>
        <v/>
      </c>
      <c r="T62" s="245"/>
      <c r="U62" s="245"/>
      <c r="V62" s="245"/>
      <c r="W62" s="237" t="str">
        <f t="shared" si="1"/>
        <v/>
      </c>
      <c r="X62" s="237">
        <f>IF(Q62=FÓRMULAS!$P$5,F$59-(F$59*W62),F$59)</f>
        <v>0.2</v>
      </c>
      <c r="Y62" s="307">
        <f>IF(Q62=FÓRMULAS!$P$6,G$59-(G$59*W62),G$59)</f>
        <v>0.6</v>
      </c>
      <c r="Z62" s="605"/>
      <c r="AA62" s="602"/>
      <c r="AB62" s="310"/>
      <c r="AC62" s="278"/>
      <c r="AD62" s="278"/>
      <c r="AE62" s="278"/>
      <c r="AF62" s="279"/>
      <c r="AG62" s="265"/>
      <c r="AH62" s="24"/>
      <c r="AI62" s="24"/>
      <c r="AJ62" s="24"/>
      <c r="AK62" s="24"/>
      <c r="AL62" s="24"/>
      <c r="AM62" s="24"/>
      <c r="AN62" s="24"/>
      <c r="AO62" s="24"/>
      <c r="AP62" s="24"/>
      <c r="AQ62" s="24"/>
      <c r="AR62" s="50"/>
      <c r="AS62" s="50"/>
      <c r="AT62" s="50"/>
      <c r="AU62" s="24"/>
      <c r="AV62" s="24"/>
      <c r="AW62" s="24"/>
      <c r="AX62" s="24"/>
      <c r="AY62" s="24"/>
      <c r="AZ62" s="24"/>
      <c r="BA62" s="24"/>
      <c r="BB62" s="48"/>
      <c r="BC62" s="26"/>
      <c r="BD62" s="26"/>
      <c r="BE62" s="47"/>
      <c r="BF62" s="49"/>
      <c r="BG62" s="47"/>
      <c r="BH62" s="49"/>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row>
    <row r="63" spans="1:128" s="25" customFormat="1" ht="120" customHeight="1" x14ac:dyDescent="0.3">
      <c r="A63" s="642" t="str">
        <f>'CONTEXTO E IDENTIFICACIÓN'!A57</f>
        <v>R3</v>
      </c>
      <c r="B63" s="269" t="s">
        <v>8</v>
      </c>
      <c r="C63" s="349" t="str">
        <f>'CONTEXTO E IDENTIFICACIÓN'!D$57</f>
        <v>Direccionamiento Estratégico y Planeación</v>
      </c>
      <c r="D63" s="349" t="str">
        <f>'CONTEXTO E IDENTIFICACIÓN'!F$57</f>
        <v>Gestión Estratégica</v>
      </c>
      <c r="E63" s="635" t="str">
        <f>'CONTEXTO E IDENTIFICACIÓN'!N57</f>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F63" s="615">
        <f>'PROB E IMPACTO INHERENTE'!H11</f>
        <v>0.4</v>
      </c>
      <c r="G63" s="618">
        <f>'PROB E IMPACTO INHERENTE'!P11</f>
        <v>0.8</v>
      </c>
      <c r="H63" s="301">
        <v>1</v>
      </c>
      <c r="I63" s="270" t="s">
        <v>459</v>
      </c>
      <c r="J63" s="271" t="s">
        <v>453</v>
      </c>
      <c r="K63" s="271" t="s">
        <v>454</v>
      </c>
      <c r="L63" s="271" t="str">
        <f t="shared" si="0"/>
        <v>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v>
      </c>
      <c r="M63" s="270" t="s">
        <v>288</v>
      </c>
      <c r="N63" s="272" t="s">
        <v>7</v>
      </c>
      <c r="O63" s="238" t="s">
        <v>16</v>
      </c>
      <c r="P63" s="235">
        <f>+IF(O63=FÓRMULAS!$E$4,FÓRMULAS!$F$4,IF(O63=FÓRMULAS!$E$5,FÓRMULAS!$F$5,IF(O63=FÓRMULAS!$E$6,FÓRMULAS!$F$6,"")))</f>
        <v>0.25</v>
      </c>
      <c r="Q63" s="235" t="str">
        <f>+IF(OR(O63=FÓRMULAS!$O$4,O63=FÓRMULAS!$O$5),FÓRMULAS!$P$5,IF(O63=FÓRMULAS!$O$6,FÓRMULAS!$P$6,""))</f>
        <v>Probabilidad</v>
      </c>
      <c r="R63" s="238" t="s">
        <v>103</v>
      </c>
      <c r="S63" s="235">
        <f>+IF(R63=FÓRMULAS!$H$4,FÓRMULAS!$I$4,IF(R63=FÓRMULAS!$H$5,FÓRMULAS!$I$5,""))</f>
        <v>0.15</v>
      </c>
      <c r="T63" s="243" t="s">
        <v>897</v>
      </c>
      <c r="U63" s="243" t="s">
        <v>898</v>
      </c>
      <c r="V63" s="243" t="s">
        <v>899</v>
      </c>
      <c r="W63" s="235">
        <f t="shared" si="1"/>
        <v>0.4</v>
      </c>
      <c r="X63" s="235">
        <f>IF(Q63=FÓRMULAS!$P$5,F$63-(F$63*W63),F$63)</f>
        <v>0.24</v>
      </c>
      <c r="Y63" s="305">
        <f>IF(Q63=FÓRMULAS!$P$6,G$63-(G$63*W63),G$63)</f>
        <v>0.8</v>
      </c>
      <c r="Z63" s="603">
        <f>+IF(X66="","",X66)</f>
        <v>0.4</v>
      </c>
      <c r="AA63" s="600">
        <f t="shared" ref="AA63" si="3">+IF(Y66="","",Y66)</f>
        <v>0.8</v>
      </c>
      <c r="AB63" s="308">
        <v>0</v>
      </c>
      <c r="AC63" s="272">
        <v>0</v>
      </c>
      <c r="AD63" s="272">
        <v>0</v>
      </c>
      <c r="AE63" s="272">
        <v>0</v>
      </c>
      <c r="AF63" s="273">
        <v>0</v>
      </c>
      <c r="AG63" s="265" t="s">
        <v>6</v>
      </c>
      <c r="AH63" s="24" t="s">
        <v>16</v>
      </c>
      <c r="AI63" s="24" t="s">
        <v>6</v>
      </c>
      <c r="AJ63" s="24" t="s">
        <v>6</v>
      </c>
      <c r="AK63" s="24" t="s">
        <v>6</v>
      </c>
      <c r="AL63" s="24" t="s">
        <v>25</v>
      </c>
      <c r="AM63" s="24" t="s">
        <v>103</v>
      </c>
      <c r="AN63" s="24" t="s">
        <v>87</v>
      </c>
      <c r="AO63" s="24" t="s">
        <v>89</v>
      </c>
      <c r="AP63" s="24" t="s">
        <v>91</v>
      </c>
      <c r="AQ63" s="24" t="s">
        <v>99</v>
      </c>
      <c r="AR63" s="44" t="s">
        <v>94</v>
      </c>
      <c r="AS63" s="44" t="s">
        <v>96</v>
      </c>
      <c r="AT63" s="44" t="s">
        <v>98</v>
      </c>
      <c r="AU63" s="24">
        <v>15</v>
      </c>
      <c r="AV63" s="24">
        <v>15</v>
      </c>
      <c r="AW63" s="24">
        <v>15</v>
      </c>
      <c r="AX63" s="24">
        <v>15</v>
      </c>
      <c r="AY63" s="24">
        <v>15</v>
      </c>
      <c r="AZ63" s="24">
        <v>15</v>
      </c>
      <c r="BA63" s="24">
        <v>10</v>
      </c>
      <c r="BB63" s="42">
        <v>100</v>
      </c>
      <c r="BC63" s="26" t="s">
        <v>138</v>
      </c>
      <c r="BD63" s="26" t="s">
        <v>138</v>
      </c>
      <c r="BE63" s="43">
        <v>2</v>
      </c>
      <c r="BF63" s="606">
        <v>2</v>
      </c>
      <c r="BG63" s="43">
        <v>2</v>
      </c>
      <c r="BH63" s="606">
        <v>2</v>
      </c>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row>
    <row r="64" spans="1:128" s="25" customFormat="1" ht="108" customHeight="1" x14ac:dyDescent="0.3">
      <c r="A64" s="643"/>
      <c r="B64" s="27" t="s">
        <v>8</v>
      </c>
      <c r="C64" s="350" t="str">
        <f>'CONTEXTO E IDENTIFICACIÓN'!D$57</f>
        <v>Direccionamiento Estratégico y Planeación</v>
      </c>
      <c r="D64" s="350" t="str">
        <f>'CONTEXTO E IDENTIFICACIÓN'!F$57</f>
        <v>Gestión Estratégica</v>
      </c>
      <c r="E64" s="636"/>
      <c r="F64" s="616"/>
      <c r="G64" s="619"/>
      <c r="H64" s="302">
        <v>2</v>
      </c>
      <c r="I64" s="258" t="s">
        <v>459</v>
      </c>
      <c r="J64" s="259" t="s">
        <v>455</v>
      </c>
      <c r="K64" s="259" t="s">
        <v>456</v>
      </c>
      <c r="L64" s="259" t="str">
        <f t="shared" si="0"/>
        <v xml:space="preserve">El Responsable asignado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v>
      </c>
      <c r="M64" s="258" t="s">
        <v>289</v>
      </c>
      <c r="N64" s="24" t="s">
        <v>7</v>
      </c>
      <c r="O64" s="239" t="s">
        <v>16</v>
      </c>
      <c r="P64" s="236">
        <f>+IF(O64=FÓRMULAS!$E$4,FÓRMULAS!$F$4,IF(O64=FÓRMULAS!$E$5,FÓRMULAS!$F$5,IF(O64=FÓRMULAS!$E$6,FÓRMULAS!$F$6,"")))</f>
        <v>0.25</v>
      </c>
      <c r="Q64" s="236" t="str">
        <f>+IF(OR(O64=FÓRMULAS!$O$4,O64=FÓRMULAS!$O$5),FÓRMULAS!$P$5,IF(O64=FÓRMULAS!$O$6,FÓRMULAS!$P$6,""))</f>
        <v>Probabilidad</v>
      </c>
      <c r="R64" s="239" t="s">
        <v>103</v>
      </c>
      <c r="S64" s="236">
        <f>+IF(R64=FÓRMULAS!$H$4,FÓRMULAS!$I$4,IF(R64=FÓRMULAS!$H$5,FÓRMULAS!$I$5,""))</f>
        <v>0.15</v>
      </c>
      <c r="T64" s="244" t="s">
        <v>897</v>
      </c>
      <c r="U64" s="244" t="s">
        <v>898</v>
      </c>
      <c r="V64" s="244" t="s">
        <v>899</v>
      </c>
      <c r="W64" s="236">
        <f t="shared" si="1"/>
        <v>0.4</v>
      </c>
      <c r="X64" s="236">
        <f>IF(Q64=FÓRMULAS!$P$5,F$63-(F$63*W64),F$63)</f>
        <v>0.24</v>
      </c>
      <c r="Y64" s="306">
        <f>IF(Q64=FÓRMULAS!$P$6,G$63-(G$63*W64),G$63)</f>
        <v>0.8</v>
      </c>
      <c r="Z64" s="604"/>
      <c r="AA64" s="601"/>
      <c r="AB64" s="309">
        <v>1</v>
      </c>
      <c r="AC64" s="24">
        <v>0</v>
      </c>
      <c r="AD64" s="24">
        <v>0</v>
      </c>
      <c r="AE64" s="24">
        <v>0</v>
      </c>
      <c r="AF64" s="274">
        <v>1</v>
      </c>
      <c r="AG64" s="265" t="s">
        <v>19</v>
      </c>
      <c r="AH64" s="24" t="s">
        <v>16</v>
      </c>
      <c r="AI64" s="24" t="s">
        <v>19</v>
      </c>
      <c r="AJ64" s="24" t="s">
        <v>6</v>
      </c>
      <c r="AK64" s="24" t="s">
        <v>6</v>
      </c>
      <c r="AL64" s="24" t="s">
        <v>24</v>
      </c>
      <c r="AM64" s="24" t="s">
        <v>103</v>
      </c>
      <c r="AN64" s="24" t="s">
        <v>87</v>
      </c>
      <c r="AO64" s="24" t="s">
        <v>89</v>
      </c>
      <c r="AP64" s="24" t="s">
        <v>91</v>
      </c>
      <c r="AQ64" s="24" t="s">
        <v>99</v>
      </c>
      <c r="AR64" s="44" t="s">
        <v>94</v>
      </c>
      <c r="AS64" s="44" t="s">
        <v>96</v>
      </c>
      <c r="AT64" s="44" t="s">
        <v>98</v>
      </c>
      <c r="AU64" s="24">
        <v>15</v>
      </c>
      <c r="AV64" s="24">
        <v>15</v>
      </c>
      <c r="AW64" s="24">
        <v>15</v>
      </c>
      <c r="AX64" s="24">
        <v>15</v>
      </c>
      <c r="AY64" s="24">
        <v>15</v>
      </c>
      <c r="AZ64" s="24">
        <v>15</v>
      </c>
      <c r="BA64" s="24">
        <v>10</v>
      </c>
      <c r="BB64" s="42">
        <v>100</v>
      </c>
      <c r="BC64" s="26" t="s">
        <v>138</v>
      </c>
      <c r="BD64" s="26" t="s">
        <v>138</v>
      </c>
      <c r="BE64" s="43">
        <v>2</v>
      </c>
      <c r="BF64" s="606"/>
      <c r="BG64" s="43">
        <v>2</v>
      </c>
      <c r="BH64" s="606"/>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row>
    <row r="65" spans="1:128" s="25" customFormat="1" ht="108" customHeight="1" x14ac:dyDescent="0.3">
      <c r="A65" s="643"/>
      <c r="B65" s="27" t="s">
        <v>8</v>
      </c>
      <c r="C65" s="350" t="str">
        <f>'CONTEXTO E IDENTIFICACIÓN'!D$57</f>
        <v>Direccionamiento Estratégico y Planeación</v>
      </c>
      <c r="D65" s="350" t="str">
        <f>'CONTEXTO E IDENTIFICACIÓN'!F$57</f>
        <v>Gestión Estratégica</v>
      </c>
      <c r="E65" s="636"/>
      <c r="F65" s="616"/>
      <c r="G65" s="619"/>
      <c r="H65" s="302">
        <v>3</v>
      </c>
      <c r="I65" s="258" t="s">
        <v>459</v>
      </c>
      <c r="J65" s="259" t="s">
        <v>457</v>
      </c>
      <c r="K65" s="259" t="s">
        <v>458</v>
      </c>
      <c r="L65" s="259" t="str">
        <f t="shared" si="0"/>
        <v>El Responsable asignado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v>
      </c>
      <c r="M65" s="258" t="s">
        <v>146</v>
      </c>
      <c r="N65" s="24" t="s">
        <v>7</v>
      </c>
      <c r="O65" s="239" t="s">
        <v>16</v>
      </c>
      <c r="P65" s="236">
        <f>+IF(O65=FÓRMULAS!$E$4,FÓRMULAS!$F$4,IF(O65=FÓRMULAS!$E$5,FÓRMULAS!$F$5,IF(O65=FÓRMULAS!$E$6,FÓRMULAS!$F$6,"")))</f>
        <v>0.25</v>
      </c>
      <c r="Q65" s="236" t="str">
        <f>+IF(OR(O65=FÓRMULAS!$O$4,O65=FÓRMULAS!$O$5),FÓRMULAS!$P$5,IF(O65=FÓRMULAS!$O$6,FÓRMULAS!$P$6,""))</f>
        <v>Probabilidad</v>
      </c>
      <c r="R65" s="239" t="s">
        <v>103</v>
      </c>
      <c r="S65" s="236">
        <f>+IF(R65=FÓRMULAS!$H$4,FÓRMULAS!$I$4,IF(R65=FÓRMULAS!$H$5,FÓRMULAS!$I$5,""))</f>
        <v>0.15</v>
      </c>
      <c r="T65" s="244" t="s">
        <v>897</v>
      </c>
      <c r="U65" s="244" t="s">
        <v>898</v>
      </c>
      <c r="V65" s="244" t="s">
        <v>899</v>
      </c>
      <c r="W65" s="236">
        <f t="shared" si="1"/>
        <v>0.4</v>
      </c>
      <c r="X65" s="236">
        <f>IF(Q65=FÓRMULAS!$P$5,F$63-(F$63*W65),F$63)</f>
        <v>0.24</v>
      </c>
      <c r="Y65" s="306">
        <f>IF(Q65=FÓRMULAS!$P$6,G$63-(G$63*W65),G$63)</f>
        <v>0.8</v>
      </c>
      <c r="Z65" s="604"/>
      <c r="AA65" s="601"/>
      <c r="AB65" s="309">
        <v>0</v>
      </c>
      <c r="AC65" s="24">
        <v>0</v>
      </c>
      <c r="AD65" s="24">
        <v>0</v>
      </c>
      <c r="AE65" s="24">
        <v>0</v>
      </c>
      <c r="AF65" s="274">
        <v>0</v>
      </c>
      <c r="AG65" s="265" t="s">
        <v>6</v>
      </c>
      <c r="AH65" s="24" t="s">
        <v>16</v>
      </c>
      <c r="AI65" s="24" t="s">
        <v>6</v>
      </c>
      <c r="AJ65" s="24" t="s">
        <v>6</v>
      </c>
      <c r="AK65" s="24" t="s">
        <v>6</v>
      </c>
      <c r="AL65" s="24" t="s">
        <v>25</v>
      </c>
      <c r="AM65" s="24" t="s">
        <v>103</v>
      </c>
      <c r="AN65" s="24" t="s">
        <v>87</v>
      </c>
      <c r="AO65" s="24" t="s">
        <v>89</v>
      </c>
      <c r="AP65" s="24" t="s">
        <v>91</v>
      </c>
      <c r="AQ65" s="24" t="s">
        <v>99</v>
      </c>
      <c r="AR65" s="44" t="s">
        <v>94</v>
      </c>
      <c r="AS65" s="44" t="s">
        <v>96</v>
      </c>
      <c r="AT65" s="44" t="s">
        <v>98</v>
      </c>
      <c r="AU65" s="24">
        <v>15</v>
      </c>
      <c r="AV65" s="24">
        <v>15</v>
      </c>
      <c r="AW65" s="24">
        <v>15</v>
      </c>
      <c r="AX65" s="24">
        <v>15</v>
      </c>
      <c r="AY65" s="24">
        <v>15</v>
      </c>
      <c r="AZ65" s="24">
        <v>15</v>
      </c>
      <c r="BA65" s="24">
        <v>10</v>
      </c>
      <c r="BB65" s="42">
        <v>100</v>
      </c>
      <c r="BC65" s="26" t="s">
        <v>138</v>
      </c>
      <c r="BD65" s="26" t="s">
        <v>138</v>
      </c>
      <c r="BE65" s="43">
        <v>2</v>
      </c>
      <c r="BF65" s="606"/>
      <c r="BG65" s="43">
        <v>2</v>
      </c>
      <c r="BH65" s="606"/>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row>
    <row r="66" spans="1:128" s="25" customFormat="1" ht="38" thickBot="1" x14ac:dyDescent="0.35">
      <c r="A66" s="644"/>
      <c r="B66" s="275"/>
      <c r="C66" s="351" t="str">
        <f>'CONTEXTO E IDENTIFICACIÓN'!D$57</f>
        <v>Direccionamiento Estratégico y Planeación</v>
      </c>
      <c r="D66" s="351" t="str">
        <f>'CONTEXTO E IDENTIFICACIÓN'!F$57</f>
        <v>Gestión Estratégica</v>
      </c>
      <c r="E66" s="637"/>
      <c r="F66" s="617"/>
      <c r="G66" s="620"/>
      <c r="H66" s="303">
        <v>4</v>
      </c>
      <c r="I66" s="276"/>
      <c r="J66" s="277"/>
      <c r="K66" s="277"/>
      <c r="L66" s="277" t="str">
        <f t="shared" si="0"/>
        <v xml:space="preserve">  </v>
      </c>
      <c r="M66" s="276"/>
      <c r="N66" s="278"/>
      <c r="O66" s="240"/>
      <c r="P66" s="237" t="str">
        <f>+IF(O66=FÓRMULAS!$E$4,FÓRMULAS!$F$4,IF(O66=FÓRMULAS!$E$5,FÓRMULAS!$F$5,IF(O66=FÓRMULAS!$E$6,FÓRMULAS!$F$6,"")))</f>
        <v/>
      </c>
      <c r="Q66" s="237" t="str">
        <f>+IF(OR(O66=FÓRMULAS!$O$4,O66=FÓRMULAS!$O$5),FÓRMULAS!$P$5,IF(O66=FÓRMULAS!$O$6,FÓRMULAS!$P$6,""))</f>
        <v/>
      </c>
      <c r="R66" s="240"/>
      <c r="S66" s="237" t="str">
        <f>+IF(R66=FÓRMULAS!$H$4,FÓRMULAS!$I$4,IF(R66=FÓRMULAS!$H$5,FÓRMULAS!$I$5,""))</f>
        <v/>
      </c>
      <c r="T66" s="245"/>
      <c r="U66" s="245"/>
      <c r="V66" s="245"/>
      <c r="W66" s="237" t="str">
        <f t="shared" si="1"/>
        <v/>
      </c>
      <c r="X66" s="237">
        <f>IF(Q66=FÓRMULAS!$P$5,F$63-(F$63*W66),F$63)</f>
        <v>0.4</v>
      </c>
      <c r="Y66" s="307">
        <f>IF(Q66=FÓRMULAS!$P$6,G$63-(G$63*W66),G$63)</f>
        <v>0.8</v>
      </c>
      <c r="Z66" s="605"/>
      <c r="AA66" s="602"/>
      <c r="AB66" s="310"/>
      <c r="AC66" s="278"/>
      <c r="AD66" s="278"/>
      <c r="AE66" s="278"/>
      <c r="AF66" s="279"/>
      <c r="AG66" s="265"/>
      <c r="AH66" s="24"/>
      <c r="AI66" s="24"/>
      <c r="AJ66" s="24"/>
      <c r="AK66" s="24"/>
      <c r="AL66" s="24"/>
      <c r="AM66" s="24"/>
      <c r="AN66" s="24"/>
      <c r="AO66" s="24"/>
      <c r="AP66" s="24"/>
      <c r="AQ66" s="24"/>
      <c r="AR66" s="50"/>
      <c r="AS66" s="50"/>
      <c r="AT66" s="50"/>
      <c r="AU66" s="24"/>
      <c r="AV66" s="24"/>
      <c r="AW66" s="24"/>
      <c r="AX66" s="24"/>
      <c r="AY66" s="24"/>
      <c r="AZ66" s="24"/>
      <c r="BA66" s="24"/>
      <c r="BB66" s="48"/>
      <c r="BC66" s="26"/>
      <c r="BD66" s="26"/>
      <c r="BE66" s="47"/>
      <c r="BF66" s="49"/>
      <c r="BG66" s="47"/>
      <c r="BH66" s="4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row>
    <row r="67" spans="1:128" s="25" customFormat="1" ht="108" customHeight="1" x14ac:dyDescent="0.3">
      <c r="A67" s="642" t="str">
        <f>'CONTEXTO E IDENTIFICACIÓN'!A58</f>
        <v>R4</v>
      </c>
      <c r="B67" s="269" t="s">
        <v>8</v>
      </c>
      <c r="C67" s="349" t="str">
        <f>'CONTEXTO E IDENTIFICACIÓN'!D$58</f>
        <v>Direccionamiento Estratégico y Planeación</v>
      </c>
      <c r="D67" s="349" t="str">
        <f>'CONTEXTO E IDENTIFICACIÓN'!F$58</f>
        <v>Gestión del SGI</v>
      </c>
      <c r="E67" s="635" t="str">
        <f>'CONTEXTO E IDENTIFICACIÓN'!N58</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F67" s="615">
        <f>'PROB E IMPACTO INHERENTE'!H12</f>
        <v>0.6</v>
      </c>
      <c r="G67" s="618">
        <f>'PROB E IMPACTO INHERENTE'!P12</f>
        <v>0.6</v>
      </c>
      <c r="H67" s="301">
        <v>1</v>
      </c>
      <c r="I67" s="270" t="s">
        <v>459</v>
      </c>
      <c r="J67" s="271" t="s">
        <v>462</v>
      </c>
      <c r="K67" s="271" t="s">
        <v>466</v>
      </c>
      <c r="L67" s="271" t="str">
        <f t="shared" si="0"/>
        <v>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v>
      </c>
      <c r="M67" s="270" t="s">
        <v>290</v>
      </c>
      <c r="N67" s="272" t="s">
        <v>7</v>
      </c>
      <c r="O67" s="241" t="s">
        <v>16</v>
      </c>
      <c r="P67" s="235">
        <f>+IF(O67=FÓRMULAS!$E$4,FÓRMULAS!$F$4,IF(O67=FÓRMULAS!$E$5,FÓRMULAS!$F$5,IF(O67=FÓRMULAS!$E$6,FÓRMULAS!$F$6,"")))</f>
        <v>0.25</v>
      </c>
      <c r="Q67" s="235" t="str">
        <f>+IF(OR(O67=FÓRMULAS!$O$4,O67=FÓRMULAS!$O$5),FÓRMULAS!$P$5,IF(O67=FÓRMULAS!$O$6,FÓRMULAS!$P$6,""))</f>
        <v>Probabilidad</v>
      </c>
      <c r="R67" s="241" t="s">
        <v>103</v>
      </c>
      <c r="S67" s="235">
        <f>+IF(R67=FÓRMULAS!$H$4,FÓRMULAS!$I$4,IF(R67=FÓRMULAS!$H$5,FÓRMULAS!$I$5,""))</f>
        <v>0.15</v>
      </c>
      <c r="T67" s="246" t="s">
        <v>897</v>
      </c>
      <c r="U67" s="246" t="s">
        <v>898</v>
      </c>
      <c r="V67" s="246" t="s">
        <v>899</v>
      </c>
      <c r="W67" s="235">
        <f t="shared" si="1"/>
        <v>0.4</v>
      </c>
      <c r="X67" s="235">
        <f>IF(Q67=FÓRMULAS!$P$5,F$67-(F$67*W67),F$67)</f>
        <v>0.36</v>
      </c>
      <c r="Y67" s="305">
        <f>IF(Q67=FÓRMULAS!$P$6,G$67-(G$67*W67),G$67)</f>
        <v>0.6</v>
      </c>
      <c r="Z67" s="603">
        <f t="shared" ref="Z67:AA67" si="4">+IF(X70="","",X70)</f>
        <v>0.36</v>
      </c>
      <c r="AA67" s="600">
        <f t="shared" si="4"/>
        <v>0.6</v>
      </c>
      <c r="AB67" s="308">
        <v>1</v>
      </c>
      <c r="AC67" s="272">
        <v>0</v>
      </c>
      <c r="AD67" s="272">
        <v>0</v>
      </c>
      <c r="AE67" s="272">
        <v>0</v>
      </c>
      <c r="AF67" s="273">
        <v>1</v>
      </c>
      <c r="AG67" s="265" t="s">
        <v>19</v>
      </c>
      <c r="AH67" s="24" t="s">
        <v>17</v>
      </c>
      <c r="AI67" s="24" t="s">
        <v>6</v>
      </c>
      <c r="AJ67" s="24" t="s">
        <v>6</v>
      </c>
      <c r="AK67" s="24" t="s">
        <v>6</v>
      </c>
      <c r="AL67" s="24" t="s">
        <v>25</v>
      </c>
      <c r="AM67" s="24" t="s">
        <v>104</v>
      </c>
      <c r="AN67" s="24" t="s">
        <v>87</v>
      </c>
      <c r="AO67" s="24" t="s">
        <v>89</v>
      </c>
      <c r="AP67" s="24" t="s">
        <v>91</v>
      </c>
      <c r="AQ67" s="24" t="s">
        <v>100</v>
      </c>
      <c r="AR67" s="44" t="s">
        <v>94</v>
      </c>
      <c r="AS67" s="44" t="s">
        <v>96</v>
      </c>
      <c r="AT67" s="44" t="s">
        <v>98</v>
      </c>
      <c r="AU67" s="24">
        <v>15</v>
      </c>
      <c r="AV67" s="24">
        <v>15</v>
      </c>
      <c r="AW67" s="24">
        <v>15</v>
      </c>
      <c r="AX67" s="24">
        <v>10</v>
      </c>
      <c r="AY67" s="24">
        <v>15</v>
      </c>
      <c r="AZ67" s="24">
        <v>15</v>
      </c>
      <c r="BA67" s="24">
        <v>10</v>
      </c>
      <c r="BB67" s="42">
        <v>95</v>
      </c>
      <c r="BC67" s="26" t="s">
        <v>139</v>
      </c>
      <c r="BD67" s="26" t="s">
        <v>138</v>
      </c>
      <c r="BE67" s="43">
        <v>0</v>
      </c>
      <c r="BF67" s="606">
        <v>0.75</v>
      </c>
      <c r="BG67" s="43">
        <v>0</v>
      </c>
      <c r="BH67" s="606">
        <v>0.75</v>
      </c>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row>
    <row r="68" spans="1:128" s="25" customFormat="1" ht="117.25" customHeight="1" x14ac:dyDescent="0.3">
      <c r="A68" s="643"/>
      <c r="B68" s="27" t="s">
        <v>8</v>
      </c>
      <c r="C68" s="350" t="str">
        <f>'CONTEXTO E IDENTIFICACIÓN'!D$58</f>
        <v>Direccionamiento Estratégico y Planeación</v>
      </c>
      <c r="D68" s="350" t="str">
        <f>'CONTEXTO E IDENTIFICACIÓN'!F$58</f>
        <v>Gestión del SGI</v>
      </c>
      <c r="E68" s="636"/>
      <c r="F68" s="616"/>
      <c r="G68" s="619"/>
      <c r="H68" s="302">
        <v>2</v>
      </c>
      <c r="I68" s="258" t="s">
        <v>459</v>
      </c>
      <c r="J68" s="259" t="s">
        <v>463</v>
      </c>
      <c r="K68" s="259" t="s">
        <v>467</v>
      </c>
      <c r="L68" s="259" t="str">
        <f t="shared" si="0"/>
        <v>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v>
      </c>
      <c r="M68" s="258" t="s">
        <v>291</v>
      </c>
      <c r="N68" s="24" t="s">
        <v>7</v>
      </c>
      <c r="O68" s="242" t="s">
        <v>16</v>
      </c>
      <c r="P68" s="236">
        <f>+IF(O68=FÓRMULAS!$E$4,FÓRMULAS!$F$4,IF(O68=FÓRMULAS!$E$5,FÓRMULAS!$F$5,IF(O68=FÓRMULAS!$E$6,FÓRMULAS!$F$6,"")))</f>
        <v>0.25</v>
      </c>
      <c r="Q68" s="236" t="str">
        <f>+IF(OR(O68=FÓRMULAS!$O$4,O68=FÓRMULAS!$O$5),FÓRMULAS!$P$5,IF(O68=FÓRMULAS!$O$6,FÓRMULAS!$P$6,""))</f>
        <v>Probabilidad</v>
      </c>
      <c r="R68" s="242" t="s">
        <v>103</v>
      </c>
      <c r="S68" s="236">
        <f>+IF(R68=FÓRMULAS!$H$4,FÓRMULAS!$I$4,IF(R68=FÓRMULAS!$H$5,FÓRMULAS!$I$5,""))</f>
        <v>0.15</v>
      </c>
      <c r="T68" s="247" t="s">
        <v>897</v>
      </c>
      <c r="U68" s="247" t="s">
        <v>898</v>
      </c>
      <c r="V68" s="247" t="s">
        <v>899</v>
      </c>
      <c r="W68" s="236">
        <f t="shared" si="1"/>
        <v>0.4</v>
      </c>
      <c r="X68" s="236">
        <f>IF(Q68=FÓRMULAS!$P$5,F$67-(F$67*W68),F$67)</f>
        <v>0.36</v>
      </c>
      <c r="Y68" s="306">
        <f>IF(Q68=FÓRMULAS!$P$6,G$67-(G$67*W68),G$67)</f>
        <v>0.6</v>
      </c>
      <c r="Z68" s="604"/>
      <c r="AA68" s="601"/>
      <c r="AB68" s="309">
        <v>1</v>
      </c>
      <c r="AC68" s="24">
        <v>0</v>
      </c>
      <c r="AD68" s="24">
        <v>1</v>
      </c>
      <c r="AE68" s="24">
        <v>0</v>
      </c>
      <c r="AF68" s="274">
        <v>0</v>
      </c>
      <c r="AG68" s="265" t="s">
        <v>19</v>
      </c>
      <c r="AH68" s="24" t="s">
        <v>17</v>
      </c>
      <c r="AI68" s="24" t="s">
        <v>19</v>
      </c>
      <c r="AJ68" s="24" t="s">
        <v>6</v>
      </c>
      <c r="AK68" s="24" t="s">
        <v>6</v>
      </c>
      <c r="AL68" s="24" t="s">
        <v>24</v>
      </c>
      <c r="AM68" s="24" t="s">
        <v>103</v>
      </c>
      <c r="AN68" s="24" t="s">
        <v>87</v>
      </c>
      <c r="AO68" s="24" t="s">
        <v>89</v>
      </c>
      <c r="AP68" s="24" t="s">
        <v>91</v>
      </c>
      <c r="AQ68" s="24" t="s">
        <v>100</v>
      </c>
      <c r="AR68" s="44" t="s">
        <v>94</v>
      </c>
      <c r="AS68" s="44" t="s">
        <v>96</v>
      </c>
      <c r="AT68" s="44" t="s">
        <v>98</v>
      </c>
      <c r="AU68" s="24">
        <v>15</v>
      </c>
      <c r="AV68" s="24">
        <v>15</v>
      </c>
      <c r="AW68" s="24">
        <v>15</v>
      </c>
      <c r="AX68" s="24">
        <v>10</v>
      </c>
      <c r="AY68" s="24">
        <v>15</v>
      </c>
      <c r="AZ68" s="24">
        <v>15</v>
      </c>
      <c r="BA68" s="24">
        <v>10</v>
      </c>
      <c r="BB68" s="42">
        <v>95</v>
      </c>
      <c r="BC68" s="26" t="s">
        <v>138</v>
      </c>
      <c r="BD68" s="26" t="s">
        <v>138</v>
      </c>
      <c r="BE68" s="43">
        <v>1</v>
      </c>
      <c r="BF68" s="606"/>
      <c r="BG68" s="43">
        <v>1</v>
      </c>
      <c r="BH68" s="606"/>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row>
    <row r="69" spans="1:128" s="25" customFormat="1" ht="97.5" customHeight="1" x14ac:dyDescent="0.3">
      <c r="A69" s="643"/>
      <c r="B69" s="27" t="s">
        <v>8</v>
      </c>
      <c r="C69" s="350" t="str">
        <f>'CONTEXTO E IDENTIFICACIÓN'!D$58</f>
        <v>Direccionamiento Estratégico y Planeación</v>
      </c>
      <c r="D69" s="350" t="str">
        <f>'CONTEXTO E IDENTIFICACIÓN'!F$58</f>
        <v>Gestión del SGI</v>
      </c>
      <c r="E69" s="636"/>
      <c r="F69" s="616"/>
      <c r="G69" s="619"/>
      <c r="H69" s="302">
        <v>3</v>
      </c>
      <c r="I69" s="258" t="s">
        <v>460</v>
      </c>
      <c r="J69" s="259" t="s">
        <v>464</v>
      </c>
      <c r="K69" s="259" t="s">
        <v>468</v>
      </c>
      <c r="L69" s="259" t="str">
        <f t="shared" si="0"/>
        <v xml:space="preserve">El Responsable de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v>
      </c>
      <c r="M69" s="258" t="s">
        <v>147</v>
      </c>
      <c r="N69" s="24" t="s">
        <v>7</v>
      </c>
      <c r="O69" s="239" t="s">
        <v>16</v>
      </c>
      <c r="P69" s="236">
        <f>+IF(O69=FÓRMULAS!$E$4,FÓRMULAS!$F$4,IF(O69=FÓRMULAS!$E$5,FÓRMULAS!$F$5,IF(O69=FÓRMULAS!$E$6,FÓRMULAS!$F$6,"")))</f>
        <v>0.25</v>
      </c>
      <c r="Q69" s="236" t="str">
        <f>+IF(OR(O69=FÓRMULAS!$O$4,O69=FÓRMULAS!$O$5),FÓRMULAS!$P$5,IF(O69=FÓRMULAS!$O$6,FÓRMULAS!$P$6,""))</f>
        <v>Probabilidad</v>
      </c>
      <c r="R69" s="239" t="s">
        <v>103</v>
      </c>
      <c r="S69" s="236">
        <f>+IF(R69=FÓRMULAS!$H$4,FÓRMULAS!$I$4,IF(R69=FÓRMULAS!$H$5,FÓRMULAS!$I$5,""))</f>
        <v>0.15</v>
      </c>
      <c r="T69" s="244" t="s">
        <v>897</v>
      </c>
      <c r="U69" s="244" t="s">
        <v>898</v>
      </c>
      <c r="V69" s="244" t="s">
        <v>899</v>
      </c>
      <c r="W69" s="236">
        <f t="shared" si="1"/>
        <v>0.4</v>
      </c>
      <c r="X69" s="236">
        <f>IF(Q69=FÓRMULAS!$P$5,F$67-(F$67*W69),F$67)</f>
        <v>0.36</v>
      </c>
      <c r="Y69" s="306">
        <f>IF(Q69=FÓRMULAS!$P$6,G$67-(G$67*W69),G$67)</f>
        <v>0.6</v>
      </c>
      <c r="Z69" s="604"/>
      <c r="AA69" s="601"/>
      <c r="AB69" s="309">
        <v>2</v>
      </c>
      <c r="AC69" s="24">
        <v>0</v>
      </c>
      <c r="AD69" s="24">
        <v>1</v>
      </c>
      <c r="AE69" s="24">
        <v>0</v>
      </c>
      <c r="AF69" s="274">
        <v>1</v>
      </c>
      <c r="AG69" s="265" t="s">
        <v>19</v>
      </c>
      <c r="AH69" s="24" t="s">
        <v>16</v>
      </c>
      <c r="AI69" s="24" t="s">
        <v>19</v>
      </c>
      <c r="AJ69" s="24" t="s">
        <v>6</v>
      </c>
      <c r="AK69" s="24" t="s">
        <v>6</v>
      </c>
      <c r="AL69" s="24" t="s">
        <v>27</v>
      </c>
      <c r="AM69" s="24" t="s">
        <v>103</v>
      </c>
      <c r="AN69" s="24" t="s">
        <v>87</v>
      </c>
      <c r="AO69" s="24" t="s">
        <v>89</v>
      </c>
      <c r="AP69" s="24" t="s">
        <v>91</v>
      </c>
      <c r="AQ69" s="24" t="s">
        <v>99</v>
      </c>
      <c r="AR69" s="44" t="s">
        <v>94</v>
      </c>
      <c r="AS69" s="44" t="s">
        <v>96</v>
      </c>
      <c r="AT69" s="44" t="s">
        <v>98</v>
      </c>
      <c r="AU69" s="24">
        <v>15</v>
      </c>
      <c r="AV69" s="24">
        <v>15</v>
      </c>
      <c r="AW69" s="24">
        <v>15</v>
      </c>
      <c r="AX69" s="24">
        <v>15</v>
      </c>
      <c r="AY69" s="24">
        <v>15</v>
      </c>
      <c r="AZ69" s="24">
        <v>15</v>
      </c>
      <c r="BA69" s="24">
        <v>10</v>
      </c>
      <c r="BB69" s="42">
        <v>100</v>
      </c>
      <c r="BC69" s="26" t="s">
        <v>138</v>
      </c>
      <c r="BD69" s="26" t="s">
        <v>138</v>
      </c>
      <c r="BE69" s="43">
        <v>1</v>
      </c>
      <c r="BF69" s="606"/>
      <c r="BG69" s="43">
        <v>1</v>
      </c>
      <c r="BH69" s="606"/>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row>
    <row r="70" spans="1:128" s="25" customFormat="1" ht="106" customHeight="1" thickBot="1" x14ac:dyDescent="0.35">
      <c r="A70" s="644"/>
      <c r="B70" s="275" t="s">
        <v>8</v>
      </c>
      <c r="C70" s="351" t="str">
        <f>'CONTEXTO E IDENTIFICACIÓN'!D$58</f>
        <v>Direccionamiento Estratégico y Planeación</v>
      </c>
      <c r="D70" s="351" t="str">
        <f>'CONTEXTO E IDENTIFICACIÓN'!F$58</f>
        <v>Gestión del SGI</v>
      </c>
      <c r="E70" s="637"/>
      <c r="F70" s="617"/>
      <c r="G70" s="620"/>
      <c r="H70" s="303">
        <v>4</v>
      </c>
      <c r="I70" s="276" t="s">
        <v>461</v>
      </c>
      <c r="J70" s="277" t="s">
        <v>465</v>
      </c>
      <c r="K70" s="277" t="s">
        <v>469</v>
      </c>
      <c r="L70" s="277" t="str">
        <f t="shared" si="0"/>
        <v>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v>
      </c>
      <c r="M70" s="276" t="s">
        <v>295</v>
      </c>
      <c r="N70" s="278" t="s">
        <v>7</v>
      </c>
      <c r="O70" s="240" t="s">
        <v>16</v>
      </c>
      <c r="P70" s="237">
        <f>+IF(O70=FÓRMULAS!$E$4,FÓRMULAS!$F$4,IF(O70=FÓRMULAS!$E$5,FÓRMULAS!$F$5,IF(O70=FÓRMULAS!$E$6,FÓRMULAS!$F$6,"")))</f>
        <v>0.25</v>
      </c>
      <c r="Q70" s="237" t="str">
        <f>+IF(OR(O70=FÓRMULAS!$O$4,O70=FÓRMULAS!$O$5),FÓRMULAS!$P$5,IF(O70=FÓRMULAS!$O$6,FÓRMULAS!$P$6,""))</f>
        <v>Probabilidad</v>
      </c>
      <c r="R70" s="240" t="s">
        <v>103</v>
      </c>
      <c r="S70" s="237">
        <f>+IF(R70=FÓRMULAS!$H$4,FÓRMULAS!$I$4,IF(R70=FÓRMULAS!$H$5,FÓRMULAS!$I$5,""))</f>
        <v>0.15</v>
      </c>
      <c r="T70" s="245" t="s">
        <v>897</v>
      </c>
      <c r="U70" s="245" t="s">
        <v>898</v>
      </c>
      <c r="V70" s="245" t="s">
        <v>899</v>
      </c>
      <c r="W70" s="237">
        <f t="shared" si="1"/>
        <v>0.4</v>
      </c>
      <c r="X70" s="237">
        <f>IF(Q70=FÓRMULAS!$P$5,F$67-(F$67*W70),F$67)</f>
        <v>0.36</v>
      </c>
      <c r="Y70" s="307">
        <f>IF(Q70=FÓRMULAS!$P$6,G$67-(G$67*W70),G$67)</f>
        <v>0.6</v>
      </c>
      <c r="Z70" s="605"/>
      <c r="AA70" s="602"/>
      <c r="AB70" s="310">
        <v>1</v>
      </c>
      <c r="AC70" s="278">
        <v>0</v>
      </c>
      <c r="AD70" s="278">
        <v>1</v>
      </c>
      <c r="AE70" s="278">
        <v>0</v>
      </c>
      <c r="AF70" s="279">
        <v>0</v>
      </c>
      <c r="AG70" s="265" t="s">
        <v>19</v>
      </c>
      <c r="AH70" s="24" t="s">
        <v>17</v>
      </c>
      <c r="AI70" s="24" t="s">
        <v>6</v>
      </c>
      <c r="AJ70" s="24" t="s">
        <v>6</v>
      </c>
      <c r="AK70" s="24" t="s">
        <v>6</v>
      </c>
      <c r="AL70" s="24" t="s">
        <v>24</v>
      </c>
      <c r="AM70" s="24" t="s">
        <v>103</v>
      </c>
      <c r="AN70" s="24" t="s">
        <v>87</v>
      </c>
      <c r="AO70" s="24" t="s">
        <v>89</v>
      </c>
      <c r="AP70" s="24" t="s">
        <v>91</v>
      </c>
      <c r="AQ70" s="24" t="s">
        <v>100</v>
      </c>
      <c r="AR70" s="44" t="s">
        <v>94</v>
      </c>
      <c r="AS70" s="44" t="s">
        <v>96</v>
      </c>
      <c r="AT70" s="44" t="s">
        <v>98</v>
      </c>
      <c r="AU70" s="24">
        <v>15</v>
      </c>
      <c r="AV70" s="24">
        <v>15</v>
      </c>
      <c r="AW70" s="24">
        <v>15</v>
      </c>
      <c r="AX70" s="24">
        <v>10</v>
      </c>
      <c r="AY70" s="24">
        <v>15</v>
      </c>
      <c r="AZ70" s="24">
        <v>15</v>
      </c>
      <c r="BA70" s="24">
        <v>10</v>
      </c>
      <c r="BB70" s="42">
        <v>95</v>
      </c>
      <c r="BC70" s="26" t="s">
        <v>138</v>
      </c>
      <c r="BD70" s="26" t="s">
        <v>138</v>
      </c>
      <c r="BE70" s="43">
        <v>1</v>
      </c>
      <c r="BF70" s="606"/>
      <c r="BG70" s="43">
        <v>1</v>
      </c>
      <c r="BH70" s="606"/>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row>
    <row r="71" spans="1:128" s="25" customFormat="1" ht="125.25" customHeight="1" x14ac:dyDescent="0.25">
      <c r="A71" s="642" t="str">
        <f>'CONTEXTO E IDENTIFICACIÓN'!A59</f>
        <v>R5</v>
      </c>
      <c r="B71" s="269" t="s">
        <v>8</v>
      </c>
      <c r="C71" s="349" t="str">
        <f>'CONTEXTO E IDENTIFICACIÓN'!D$59</f>
        <v>Direccionamiento Estratégico y Planeación</v>
      </c>
      <c r="D71" s="349" t="str">
        <f>'CONTEXTO E IDENTIFICACIÓN'!F$59</f>
        <v>Gestión del SGI</v>
      </c>
      <c r="E71" s="635" t="str">
        <f>'CONTEXTO E IDENTIFICACIÓN'!N59</f>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F71" s="615">
        <f>'PROB E IMPACTO INHERENTE'!H13</f>
        <v>0.4</v>
      </c>
      <c r="G71" s="618">
        <f>'PROB E IMPACTO INHERENTE'!P13</f>
        <v>0.6</v>
      </c>
      <c r="H71" s="301">
        <v>1</v>
      </c>
      <c r="I71" s="270" t="s">
        <v>470</v>
      </c>
      <c r="J71" s="271" t="s">
        <v>472</v>
      </c>
      <c r="K71" s="271" t="s">
        <v>475</v>
      </c>
      <c r="L71" s="271" t="str">
        <f t="shared" si="0"/>
        <v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v>
      </c>
      <c r="M71" s="270" t="s">
        <v>292</v>
      </c>
      <c r="N71" s="272" t="s">
        <v>7</v>
      </c>
      <c r="O71" s="238" t="s">
        <v>16</v>
      </c>
      <c r="P71" s="235">
        <f>+IF(O71=FÓRMULAS!$E$4,FÓRMULAS!$F$4,IF(O71=FÓRMULAS!$E$5,FÓRMULAS!$F$5,IF(O71=FÓRMULAS!$E$6,FÓRMULAS!$F$6,"")))</f>
        <v>0.25</v>
      </c>
      <c r="Q71" s="235" t="str">
        <f>+IF(OR(O71=FÓRMULAS!$O$4,O71=FÓRMULAS!$O$5),FÓRMULAS!$P$5,IF(O71=FÓRMULAS!$O$6,FÓRMULAS!$P$6,""))</f>
        <v>Probabilidad</v>
      </c>
      <c r="R71" s="238" t="s">
        <v>103</v>
      </c>
      <c r="S71" s="235">
        <f>+IF(R71=FÓRMULAS!$H$4,FÓRMULAS!$I$4,IF(R71=FÓRMULAS!$H$5,FÓRMULAS!$I$5,""))</f>
        <v>0.15</v>
      </c>
      <c r="T71" s="243" t="s">
        <v>897</v>
      </c>
      <c r="U71" s="243" t="s">
        <v>898</v>
      </c>
      <c r="V71" s="243" t="s">
        <v>899</v>
      </c>
      <c r="W71" s="235">
        <f t="shared" si="1"/>
        <v>0.4</v>
      </c>
      <c r="X71" s="235">
        <f>IF(Q71=FÓRMULAS!$P$5,F$71-(F$71*W71),F$71)</f>
        <v>0.24</v>
      </c>
      <c r="Y71" s="305">
        <f>IF(Q71=FÓRMULAS!$P$6,G$71-(G$71*W71),G$71)</f>
        <v>0.6</v>
      </c>
      <c r="Z71" s="603">
        <f t="shared" ref="Z71:AA71" si="5">+IF(X74="","",X74)</f>
        <v>0.4</v>
      </c>
      <c r="AA71" s="600">
        <f t="shared" si="5"/>
        <v>0.6</v>
      </c>
      <c r="AB71" s="308">
        <v>1</v>
      </c>
      <c r="AC71" s="272">
        <v>0</v>
      </c>
      <c r="AD71" s="272">
        <v>0</v>
      </c>
      <c r="AE71" s="272">
        <v>0</v>
      </c>
      <c r="AF71" s="273">
        <v>1</v>
      </c>
      <c r="AG71" s="265" t="s">
        <v>19</v>
      </c>
      <c r="AH71" s="44" t="s">
        <v>16</v>
      </c>
      <c r="AI71" s="44" t="s">
        <v>6</v>
      </c>
      <c r="AJ71" s="44" t="s">
        <v>6</v>
      </c>
      <c r="AK71" s="44" t="s">
        <v>6</v>
      </c>
      <c r="AL71" s="44" t="s">
        <v>24</v>
      </c>
      <c r="AM71" s="24" t="s">
        <v>103</v>
      </c>
      <c r="AN71" s="24" t="s">
        <v>87</v>
      </c>
      <c r="AO71" s="24" t="s">
        <v>89</v>
      </c>
      <c r="AP71" s="24" t="s">
        <v>91</v>
      </c>
      <c r="AQ71" s="24" t="s">
        <v>99</v>
      </c>
      <c r="AR71" s="44" t="s">
        <v>94</v>
      </c>
      <c r="AS71" s="44" t="s">
        <v>96</v>
      </c>
      <c r="AT71" s="44" t="s">
        <v>98</v>
      </c>
      <c r="AU71" s="24">
        <v>15</v>
      </c>
      <c r="AV71" s="24">
        <v>15</v>
      </c>
      <c r="AW71" s="24">
        <v>15</v>
      </c>
      <c r="AX71" s="24">
        <v>15</v>
      </c>
      <c r="AY71" s="24">
        <v>15</v>
      </c>
      <c r="AZ71" s="24">
        <v>15</v>
      </c>
      <c r="BA71" s="24">
        <v>10</v>
      </c>
      <c r="BB71" s="42">
        <v>100</v>
      </c>
      <c r="BC71" s="26" t="s">
        <v>138</v>
      </c>
      <c r="BD71" s="26" t="s">
        <v>138</v>
      </c>
      <c r="BE71" s="43">
        <v>1</v>
      </c>
      <c r="BF71" s="606">
        <v>1</v>
      </c>
      <c r="BG71" s="43">
        <v>1</v>
      </c>
      <c r="BH71" s="606">
        <v>1</v>
      </c>
    </row>
    <row r="72" spans="1:128" s="25" customFormat="1" ht="137.25" customHeight="1" x14ac:dyDescent="0.25">
      <c r="A72" s="643"/>
      <c r="B72" s="27" t="s">
        <v>8</v>
      </c>
      <c r="C72" s="350" t="str">
        <f>'CONTEXTO E IDENTIFICACIÓN'!D$59</f>
        <v>Direccionamiento Estratégico y Planeación</v>
      </c>
      <c r="D72" s="350" t="str">
        <f>'CONTEXTO E IDENTIFICACIÓN'!F$59</f>
        <v>Gestión del SGI</v>
      </c>
      <c r="E72" s="636"/>
      <c r="F72" s="616"/>
      <c r="G72" s="619"/>
      <c r="H72" s="302">
        <v>2</v>
      </c>
      <c r="I72" s="258" t="s">
        <v>470</v>
      </c>
      <c r="J72" s="259" t="s">
        <v>473</v>
      </c>
      <c r="K72" s="259" t="s">
        <v>476</v>
      </c>
      <c r="L72" s="259" t="str">
        <f t="shared" si="0"/>
        <v>El Responsable del Sistema de Gestión Ambiental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Evidencia: Plan de Trabajo Ambiental con el seguimiento trimestral, incluyendo los ajustes a los que haya lugar.</v>
      </c>
      <c r="M72" s="258" t="s">
        <v>319</v>
      </c>
      <c r="N72" s="24" t="s">
        <v>7</v>
      </c>
      <c r="O72" s="239" t="s">
        <v>16</v>
      </c>
      <c r="P72" s="236">
        <f>+IF(O72=FÓRMULAS!$E$4,FÓRMULAS!$F$4,IF(O72=FÓRMULAS!$E$5,FÓRMULAS!$F$5,IF(O72=FÓRMULAS!$E$6,FÓRMULAS!$F$6,"")))</f>
        <v>0.25</v>
      </c>
      <c r="Q72" s="236" t="str">
        <f>+IF(OR(O72=FÓRMULAS!$O$4,O72=FÓRMULAS!$O$5),FÓRMULAS!$P$5,IF(O72=FÓRMULAS!$O$6,FÓRMULAS!$P$6,""))</f>
        <v>Probabilidad</v>
      </c>
      <c r="R72" s="239" t="s">
        <v>103</v>
      </c>
      <c r="S72" s="236">
        <f>+IF(R72=FÓRMULAS!$H$4,FÓRMULAS!$I$4,IF(R72=FÓRMULAS!$H$5,FÓRMULAS!$I$5,""))</f>
        <v>0.15</v>
      </c>
      <c r="T72" s="244" t="s">
        <v>897</v>
      </c>
      <c r="U72" s="244" t="s">
        <v>898</v>
      </c>
      <c r="V72" s="244" t="s">
        <v>899</v>
      </c>
      <c r="W72" s="236">
        <f t="shared" si="1"/>
        <v>0.4</v>
      </c>
      <c r="X72" s="236">
        <f>IF(Q72=FÓRMULAS!$P$5,F$71-(F$71*W72),F$71)</f>
        <v>0.24</v>
      </c>
      <c r="Y72" s="306">
        <f>IF(Q72=FÓRMULAS!$P$6,G$71-(G$71*W72),G$71)</f>
        <v>0.6</v>
      </c>
      <c r="Z72" s="604"/>
      <c r="AA72" s="601"/>
      <c r="AB72" s="309">
        <v>4</v>
      </c>
      <c r="AC72" s="24">
        <v>1</v>
      </c>
      <c r="AD72" s="24">
        <v>1</v>
      </c>
      <c r="AE72" s="24">
        <v>1</v>
      </c>
      <c r="AF72" s="274">
        <v>1</v>
      </c>
      <c r="AG72" s="265" t="s">
        <v>19</v>
      </c>
      <c r="AH72" s="44" t="s">
        <v>16</v>
      </c>
      <c r="AI72" s="44" t="s">
        <v>6</v>
      </c>
      <c r="AJ72" s="44" t="s">
        <v>6</v>
      </c>
      <c r="AK72" s="44" t="s">
        <v>6</v>
      </c>
      <c r="AL72" s="44" t="s">
        <v>156</v>
      </c>
      <c r="AM72" s="24" t="s">
        <v>103</v>
      </c>
      <c r="AN72" s="24" t="s">
        <v>87</v>
      </c>
      <c r="AO72" s="24" t="s">
        <v>89</v>
      </c>
      <c r="AP72" s="24" t="s">
        <v>91</v>
      </c>
      <c r="AQ72" s="24" t="s">
        <v>99</v>
      </c>
      <c r="AR72" s="44" t="s">
        <v>94</v>
      </c>
      <c r="AS72" s="44" t="s">
        <v>96</v>
      </c>
      <c r="AT72" s="44" t="s">
        <v>98</v>
      </c>
      <c r="AU72" s="24">
        <v>15</v>
      </c>
      <c r="AV72" s="24">
        <v>15</v>
      </c>
      <c r="AW72" s="24">
        <v>15</v>
      </c>
      <c r="AX72" s="24">
        <v>15</v>
      </c>
      <c r="AY72" s="24">
        <v>15</v>
      </c>
      <c r="AZ72" s="24">
        <v>15</v>
      </c>
      <c r="BA72" s="24">
        <v>10</v>
      </c>
      <c r="BB72" s="42">
        <v>100</v>
      </c>
      <c r="BC72" s="26" t="s">
        <v>138</v>
      </c>
      <c r="BD72" s="26" t="s">
        <v>138</v>
      </c>
      <c r="BE72" s="43">
        <v>1</v>
      </c>
      <c r="BF72" s="606"/>
      <c r="BG72" s="43">
        <v>1</v>
      </c>
      <c r="BH72" s="606"/>
    </row>
    <row r="73" spans="1:128" s="25" customFormat="1" ht="124" customHeight="1" x14ac:dyDescent="0.25">
      <c r="A73" s="643"/>
      <c r="B73" s="27" t="s">
        <v>8</v>
      </c>
      <c r="C73" s="350" t="str">
        <f>'CONTEXTO E IDENTIFICACIÓN'!D$59</f>
        <v>Direccionamiento Estratégico y Planeación</v>
      </c>
      <c r="D73" s="350" t="str">
        <f>'CONTEXTO E IDENTIFICACIÓN'!F$59</f>
        <v>Gestión del SGI</v>
      </c>
      <c r="E73" s="636"/>
      <c r="F73" s="616"/>
      <c r="G73" s="619"/>
      <c r="H73" s="302">
        <v>3</v>
      </c>
      <c r="I73" s="258" t="s">
        <v>471</v>
      </c>
      <c r="J73" s="259" t="s">
        <v>474</v>
      </c>
      <c r="K73" s="259" t="s">
        <v>477</v>
      </c>
      <c r="L73" s="259" t="str">
        <f t="shared" si="0"/>
        <v>El Responsable asignado en la Dirección Territorial para el SGA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Evidencia: Correo de reporte de cumplimiento de los controles operacionales de las matrices por la Dirección Territorial</v>
      </c>
      <c r="M73" s="258" t="s">
        <v>293</v>
      </c>
      <c r="N73" s="24" t="s">
        <v>7</v>
      </c>
      <c r="O73" s="239" t="s">
        <v>16</v>
      </c>
      <c r="P73" s="236">
        <f>+IF(O73=FÓRMULAS!$E$4,FÓRMULAS!$F$4,IF(O73=FÓRMULAS!$E$5,FÓRMULAS!$F$5,IF(O73=FÓRMULAS!$E$6,FÓRMULAS!$F$6,"")))</f>
        <v>0.25</v>
      </c>
      <c r="Q73" s="236" t="str">
        <f>+IF(OR(O73=FÓRMULAS!$O$4,O73=FÓRMULAS!$O$5),FÓRMULAS!$P$5,IF(O73=FÓRMULAS!$O$6,FÓRMULAS!$P$6,""))</f>
        <v>Probabilidad</v>
      </c>
      <c r="R73" s="239" t="s">
        <v>103</v>
      </c>
      <c r="S73" s="236">
        <f>+IF(R73=FÓRMULAS!$H$4,FÓRMULAS!$I$4,IF(R73=FÓRMULAS!$H$5,FÓRMULAS!$I$5,""))</f>
        <v>0.15</v>
      </c>
      <c r="T73" s="244" t="s">
        <v>897</v>
      </c>
      <c r="U73" s="244" t="s">
        <v>898</v>
      </c>
      <c r="V73" s="244" t="s">
        <v>899</v>
      </c>
      <c r="W73" s="236">
        <f t="shared" si="1"/>
        <v>0.4</v>
      </c>
      <c r="X73" s="236">
        <f>IF(Q73=FÓRMULAS!$P$5,F$71-(F$71*W73),F$71)</f>
        <v>0.24</v>
      </c>
      <c r="Y73" s="306">
        <f>IF(Q73=FÓRMULAS!$P$6,G$71-(G$71*W73),G$71)</f>
        <v>0.6</v>
      </c>
      <c r="Z73" s="604"/>
      <c r="AA73" s="601"/>
      <c r="AB73" s="309">
        <v>4</v>
      </c>
      <c r="AC73" s="24">
        <v>1</v>
      </c>
      <c r="AD73" s="24">
        <v>1</v>
      </c>
      <c r="AE73" s="24">
        <v>1</v>
      </c>
      <c r="AF73" s="274">
        <v>1</v>
      </c>
      <c r="AG73" s="265" t="s">
        <v>19</v>
      </c>
      <c r="AH73" s="44" t="s">
        <v>17</v>
      </c>
      <c r="AI73" s="44" t="s">
        <v>6</v>
      </c>
      <c r="AJ73" s="44" t="s">
        <v>6</v>
      </c>
      <c r="AK73" s="44" t="s">
        <v>6</v>
      </c>
      <c r="AL73" s="44" t="s">
        <v>25</v>
      </c>
      <c r="AM73" s="24" t="s">
        <v>103</v>
      </c>
      <c r="AN73" s="24" t="s">
        <v>87</v>
      </c>
      <c r="AO73" s="24" t="s">
        <v>89</v>
      </c>
      <c r="AP73" s="24" t="s">
        <v>91</v>
      </c>
      <c r="AQ73" s="24" t="s">
        <v>100</v>
      </c>
      <c r="AR73" s="44" t="s">
        <v>94</v>
      </c>
      <c r="AS73" s="44" t="s">
        <v>96</v>
      </c>
      <c r="AT73" s="44" t="s">
        <v>98</v>
      </c>
      <c r="AU73" s="24">
        <v>15</v>
      </c>
      <c r="AV73" s="24">
        <v>15</v>
      </c>
      <c r="AW73" s="24">
        <v>15</v>
      </c>
      <c r="AX73" s="24">
        <v>10</v>
      </c>
      <c r="AY73" s="24">
        <v>15</v>
      </c>
      <c r="AZ73" s="24">
        <v>15</v>
      </c>
      <c r="BA73" s="24">
        <v>10</v>
      </c>
      <c r="BB73" s="42">
        <v>95</v>
      </c>
      <c r="BC73" s="26" t="s">
        <v>138</v>
      </c>
      <c r="BD73" s="26" t="s">
        <v>138</v>
      </c>
      <c r="BE73" s="43">
        <v>1</v>
      </c>
      <c r="BF73" s="606"/>
      <c r="BG73" s="43">
        <v>1</v>
      </c>
      <c r="BH73" s="606"/>
    </row>
    <row r="74" spans="1:128" s="25" customFormat="1" ht="24" customHeight="1" thickBot="1" x14ac:dyDescent="0.3">
      <c r="A74" s="644"/>
      <c r="B74" s="275"/>
      <c r="C74" s="351" t="str">
        <f>'CONTEXTO E IDENTIFICACIÓN'!D$59</f>
        <v>Direccionamiento Estratégico y Planeación</v>
      </c>
      <c r="D74" s="351" t="str">
        <f>'CONTEXTO E IDENTIFICACIÓN'!F$59</f>
        <v>Gestión del SGI</v>
      </c>
      <c r="E74" s="637"/>
      <c r="F74" s="617"/>
      <c r="G74" s="620"/>
      <c r="H74" s="303">
        <v>4</v>
      </c>
      <c r="I74" s="276"/>
      <c r="J74" s="277"/>
      <c r="K74" s="277"/>
      <c r="L74" s="277" t="str">
        <f t="shared" si="0"/>
        <v xml:space="preserve">  </v>
      </c>
      <c r="M74" s="276"/>
      <c r="N74" s="278"/>
      <c r="O74" s="240"/>
      <c r="P74" s="237" t="str">
        <f>+IF(O74=FÓRMULAS!$E$4,FÓRMULAS!$F$4,IF(O74=FÓRMULAS!$E$5,FÓRMULAS!$F$5,IF(O74=FÓRMULAS!$E$6,FÓRMULAS!$F$6,"")))</f>
        <v/>
      </c>
      <c r="Q74" s="237" t="str">
        <f>+IF(OR(O74=FÓRMULAS!$O$4,O74=FÓRMULAS!$O$5),FÓRMULAS!$P$5,IF(O74=FÓRMULAS!$O$6,FÓRMULAS!$P$6,""))</f>
        <v/>
      </c>
      <c r="R74" s="240"/>
      <c r="S74" s="237" t="str">
        <f>+IF(R74=FÓRMULAS!$H$4,FÓRMULAS!$I$4,IF(R74=FÓRMULAS!$H$5,FÓRMULAS!$I$5,""))</f>
        <v/>
      </c>
      <c r="T74" s="245"/>
      <c r="U74" s="245"/>
      <c r="V74" s="245"/>
      <c r="W74" s="237" t="str">
        <f t="shared" si="1"/>
        <v/>
      </c>
      <c r="X74" s="237">
        <f>IF(Q74=FÓRMULAS!$P$5,F$71-(F$71*W74),F$71)</f>
        <v>0.4</v>
      </c>
      <c r="Y74" s="307">
        <f>IF(Q74=FÓRMULAS!$P$6,G$71-(G$71*W74),G$71)</f>
        <v>0.6</v>
      </c>
      <c r="Z74" s="605"/>
      <c r="AA74" s="602"/>
      <c r="AB74" s="310"/>
      <c r="AC74" s="278"/>
      <c r="AD74" s="278"/>
      <c r="AE74" s="278"/>
      <c r="AF74" s="279"/>
      <c r="AG74" s="265"/>
      <c r="AH74" s="50"/>
      <c r="AI74" s="50"/>
      <c r="AJ74" s="50"/>
      <c r="AK74" s="50"/>
      <c r="AL74" s="50"/>
      <c r="AM74" s="24"/>
      <c r="AN74" s="24"/>
      <c r="AO74" s="24"/>
      <c r="AP74" s="24"/>
      <c r="AQ74" s="24"/>
      <c r="AR74" s="50"/>
      <c r="AS74" s="50"/>
      <c r="AT74" s="50"/>
      <c r="AU74" s="24"/>
      <c r="AV74" s="24"/>
      <c r="AW74" s="24"/>
      <c r="AX74" s="24"/>
      <c r="AY74" s="24"/>
      <c r="AZ74" s="24"/>
      <c r="BA74" s="24"/>
      <c r="BB74" s="48"/>
      <c r="BC74" s="26"/>
      <c r="BD74" s="26"/>
      <c r="BE74" s="47"/>
      <c r="BF74" s="49"/>
      <c r="BG74" s="47"/>
      <c r="BH74" s="49"/>
    </row>
    <row r="75" spans="1:128" s="25" customFormat="1" ht="139.5" customHeight="1" x14ac:dyDescent="0.25">
      <c r="A75" s="642" t="str">
        <f>'CONTEXTO E IDENTIFICACIÓN'!A60</f>
        <v>R6</v>
      </c>
      <c r="B75" s="281" t="s">
        <v>45</v>
      </c>
      <c r="C75" s="349" t="str">
        <f>'CONTEXTO E IDENTIFICACIÓN'!D$60</f>
        <v>Gestión de Comunicaciones</v>
      </c>
      <c r="D75" s="349" t="str">
        <f>'CONTEXTO E IDENTIFICACIÓN'!F$60</f>
        <v>Gestión de Comunicaciones Externas
Gestión de Comunicaciones Internas</v>
      </c>
      <c r="E75" s="635" t="str">
        <f>'CONTEXTO E IDENTIFICACIÓN'!N60</f>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F75" s="615">
        <f>'PROB E IMPACTO INHERENTE'!H14</f>
        <v>0.8</v>
      </c>
      <c r="G75" s="618">
        <f>'PROB E IMPACTO INHERENTE'!P14</f>
        <v>0.8</v>
      </c>
      <c r="H75" s="301">
        <v>1</v>
      </c>
      <c r="I75" s="270" t="s">
        <v>940</v>
      </c>
      <c r="J75" s="271" t="s">
        <v>941</v>
      </c>
      <c r="K75" s="271" t="s">
        <v>943</v>
      </c>
      <c r="L75" s="271" t="str">
        <f t="shared" si="0"/>
        <v>Los responsable  de los subprocesos de Gestión de Comunicaciones Internas y externas  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La actividad se realiza por cada solicitud recibida y se consolida trimestralmente.
Evidencia: Base de datos en Excel con información consolidada.</v>
      </c>
      <c r="M75" s="270" t="s">
        <v>942</v>
      </c>
      <c r="N75" s="272" t="s">
        <v>7</v>
      </c>
      <c r="O75" s="238" t="s">
        <v>16</v>
      </c>
      <c r="P75" s="235">
        <f>+IF(O75=FÓRMULAS!$E$4,FÓRMULAS!$F$4,IF(O75=FÓRMULAS!$E$5,FÓRMULAS!$F$5,IF(O75=FÓRMULAS!$E$6,FÓRMULAS!$F$6,"")))</f>
        <v>0.25</v>
      </c>
      <c r="Q75" s="235" t="str">
        <f>+IF(OR(O75=FÓRMULAS!$O$4,O75=FÓRMULAS!$O$5),FÓRMULAS!$P$5,IF(O75=FÓRMULAS!$O$6,FÓRMULAS!$P$6,""))</f>
        <v>Probabilidad</v>
      </c>
      <c r="R75" s="238" t="s">
        <v>103</v>
      </c>
      <c r="S75" s="235">
        <f>+IF(R75=FÓRMULAS!$H$4,FÓRMULAS!$I$4,IF(R75=FÓRMULAS!$H$5,FÓRMULAS!$I$5,""))</f>
        <v>0.15</v>
      </c>
      <c r="T75" s="243" t="s">
        <v>897</v>
      </c>
      <c r="U75" s="243" t="s">
        <v>898</v>
      </c>
      <c r="V75" s="243" t="s">
        <v>899</v>
      </c>
      <c r="W75" s="235">
        <f t="shared" si="1"/>
        <v>0.4</v>
      </c>
      <c r="X75" s="235">
        <f>IF(Q75=FÓRMULAS!$P$5,F$75-(F$75*W75),F$75)</f>
        <v>0.48</v>
      </c>
      <c r="Y75" s="305">
        <f>IF(Q75=FÓRMULAS!$P$6,G$75-(G$75*W75),G$75)</f>
        <v>0.8</v>
      </c>
      <c r="Z75" s="603">
        <f t="shared" ref="Z75:AA75" si="6">+IF(X78="","",X78)</f>
        <v>0.8</v>
      </c>
      <c r="AA75" s="600">
        <f t="shared" si="6"/>
        <v>0.8</v>
      </c>
      <c r="AB75" s="308">
        <v>4</v>
      </c>
      <c r="AC75" s="272">
        <v>1</v>
      </c>
      <c r="AD75" s="272">
        <v>1</v>
      </c>
      <c r="AE75" s="272">
        <v>1</v>
      </c>
      <c r="AF75" s="273">
        <v>1</v>
      </c>
      <c r="AG75" s="265" t="s">
        <v>19</v>
      </c>
      <c r="AH75" s="44" t="s">
        <v>16</v>
      </c>
      <c r="AI75" s="44" t="s">
        <v>6</v>
      </c>
      <c r="AJ75" s="44" t="s">
        <v>6</v>
      </c>
      <c r="AK75" s="44" t="s">
        <v>6</v>
      </c>
      <c r="AL75" s="44" t="s">
        <v>156</v>
      </c>
      <c r="AM75" s="24" t="s">
        <v>103</v>
      </c>
      <c r="AN75" s="24" t="s">
        <v>87</v>
      </c>
      <c r="AO75" s="24" t="s">
        <v>89</v>
      </c>
      <c r="AP75" s="24" t="s">
        <v>91</v>
      </c>
      <c r="AQ75" s="24" t="s">
        <v>99</v>
      </c>
      <c r="AR75" s="44" t="s">
        <v>94</v>
      </c>
      <c r="AS75" s="44" t="s">
        <v>96</v>
      </c>
      <c r="AT75" s="44" t="s">
        <v>98</v>
      </c>
      <c r="AU75" s="24">
        <v>15</v>
      </c>
      <c r="AV75" s="24">
        <v>15</v>
      </c>
      <c r="AW75" s="24">
        <v>15</v>
      </c>
      <c r="AX75" s="24">
        <v>15</v>
      </c>
      <c r="AY75" s="24">
        <v>15</v>
      </c>
      <c r="AZ75" s="24">
        <v>15</v>
      </c>
      <c r="BA75" s="24">
        <v>10</v>
      </c>
      <c r="BB75" s="42">
        <v>100</v>
      </c>
      <c r="BC75" s="26" t="s">
        <v>138</v>
      </c>
      <c r="BD75" s="26" t="s">
        <v>138</v>
      </c>
      <c r="BE75" s="43">
        <v>2</v>
      </c>
      <c r="BF75" s="41">
        <v>2</v>
      </c>
      <c r="BG75" s="43">
        <v>2</v>
      </c>
      <c r="BH75" s="41">
        <v>2</v>
      </c>
    </row>
    <row r="76" spans="1:128" s="25" customFormat="1" ht="10.4" customHeight="1" x14ac:dyDescent="0.25">
      <c r="A76" s="643"/>
      <c r="B76" s="40"/>
      <c r="C76" s="350" t="str">
        <f>'CONTEXTO E IDENTIFICACIÓN'!D$60</f>
        <v>Gestión de Comunicaciones</v>
      </c>
      <c r="D76" s="350" t="str">
        <f>'CONTEXTO E IDENTIFICACIÓN'!F$60</f>
        <v>Gestión de Comunicaciones Externas
Gestión de Comunicaciones Internas</v>
      </c>
      <c r="E76" s="636"/>
      <c r="F76" s="616"/>
      <c r="G76" s="619"/>
      <c r="H76" s="302">
        <v>2</v>
      </c>
      <c r="I76" s="258"/>
      <c r="J76" s="259"/>
      <c r="K76" s="259"/>
      <c r="L76" s="259" t="str">
        <f t="shared" si="0"/>
        <v xml:space="preserve">  </v>
      </c>
      <c r="M76" s="258"/>
      <c r="N76" s="24"/>
      <c r="O76" s="239"/>
      <c r="P76" s="236" t="str">
        <f>+IF(O76=FÓRMULAS!$E$4,FÓRMULAS!$F$4,IF(O76=FÓRMULAS!$E$5,FÓRMULAS!$F$5,IF(O76=FÓRMULAS!$E$6,FÓRMULAS!$F$6,"")))</f>
        <v/>
      </c>
      <c r="Q76" s="236" t="str">
        <f>+IF(OR(O76=FÓRMULAS!$O$4,O76=FÓRMULAS!$O$5),FÓRMULAS!$P$5,IF(O76=FÓRMULAS!$O$6,FÓRMULAS!$P$6,""))</f>
        <v/>
      </c>
      <c r="R76" s="239"/>
      <c r="S76" s="236" t="str">
        <f>+IF(R76=FÓRMULAS!$H$4,FÓRMULAS!$I$4,IF(R76=FÓRMULAS!$H$5,FÓRMULAS!$I$5,""))</f>
        <v/>
      </c>
      <c r="T76" s="244"/>
      <c r="U76" s="244"/>
      <c r="V76" s="244"/>
      <c r="W76" s="236" t="str">
        <f t="shared" si="1"/>
        <v/>
      </c>
      <c r="X76" s="236">
        <f>IF(Q76=FÓRMULAS!$P$5,F$75-(F$75*W76),F$75)</f>
        <v>0.8</v>
      </c>
      <c r="Y76" s="306">
        <f>IF(Q76=FÓRMULAS!$P$6,G$75-(G$75*W76),G$75)</f>
        <v>0.8</v>
      </c>
      <c r="Z76" s="604"/>
      <c r="AA76" s="601"/>
      <c r="AB76" s="309"/>
      <c r="AC76" s="24"/>
      <c r="AD76" s="24"/>
      <c r="AE76" s="24"/>
      <c r="AF76" s="274"/>
      <c r="AG76" s="265"/>
      <c r="AH76" s="50"/>
      <c r="AI76" s="50"/>
      <c r="AJ76" s="50"/>
      <c r="AK76" s="50"/>
      <c r="AL76" s="50"/>
      <c r="AM76" s="24"/>
      <c r="AN76" s="24"/>
      <c r="AO76" s="24"/>
      <c r="AP76" s="24"/>
      <c r="AQ76" s="24"/>
      <c r="AR76" s="50"/>
      <c r="AS76" s="50"/>
      <c r="AT76" s="50"/>
      <c r="AU76" s="24"/>
      <c r="AV76" s="24"/>
      <c r="AW76" s="24"/>
      <c r="AX76" s="24"/>
      <c r="AY76" s="24"/>
      <c r="AZ76" s="24"/>
      <c r="BA76" s="24"/>
      <c r="BB76" s="48"/>
      <c r="BC76" s="26"/>
      <c r="BD76" s="26"/>
      <c r="BE76" s="47"/>
      <c r="BF76" s="49"/>
      <c r="BG76" s="47"/>
      <c r="BH76" s="49"/>
    </row>
    <row r="77" spans="1:128" s="25" customFormat="1" ht="10.4" customHeight="1" x14ac:dyDescent="0.25">
      <c r="A77" s="643"/>
      <c r="B77" s="40"/>
      <c r="C77" s="350" t="str">
        <f>'CONTEXTO E IDENTIFICACIÓN'!D$60</f>
        <v>Gestión de Comunicaciones</v>
      </c>
      <c r="D77" s="350" t="str">
        <f>'CONTEXTO E IDENTIFICACIÓN'!F$60</f>
        <v>Gestión de Comunicaciones Externas
Gestión de Comunicaciones Internas</v>
      </c>
      <c r="E77" s="636"/>
      <c r="F77" s="616"/>
      <c r="G77" s="619"/>
      <c r="H77" s="302">
        <v>3</v>
      </c>
      <c r="I77" s="258"/>
      <c r="J77" s="259"/>
      <c r="K77" s="259"/>
      <c r="L77" s="259" t="str">
        <f t="shared" si="0"/>
        <v xml:space="preserve">  </v>
      </c>
      <c r="M77" s="258"/>
      <c r="N77" s="24"/>
      <c r="O77" s="239"/>
      <c r="P77" s="236" t="str">
        <f>+IF(O77=FÓRMULAS!$E$4,FÓRMULAS!$F$4,IF(O77=FÓRMULAS!$E$5,FÓRMULAS!$F$5,IF(O77=FÓRMULAS!$E$6,FÓRMULAS!$F$6,"")))</f>
        <v/>
      </c>
      <c r="Q77" s="236" t="str">
        <f>+IF(OR(O77=FÓRMULAS!$O$4,O77=FÓRMULAS!$O$5),FÓRMULAS!$P$5,IF(O77=FÓRMULAS!$O$6,FÓRMULAS!$P$6,""))</f>
        <v/>
      </c>
      <c r="R77" s="239"/>
      <c r="S77" s="236" t="str">
        <f>+IF(R77=FÓRMULAS!$H$4,FÓRMULAS!$I$4,IF(R77=FÓRMULAS!$H$5,FÓRMULAS!$I$5,""))</f>
        <v/>
      </c>
      <c r="T77" s="244"/>
      <c r="U77" s="244"/>
      <c r="V77" s="244"/>
      <c r="W77" s="236" t="str">
        <f t="shared" si="1"/>
        <v/>
      </c>
      <c r="X77" s="236">
        <f>IF(Q77=FÓRMULAS!$P$5,F$75-(F$75*W77),F$75)</f>
        <v>0.8</v>
      </c>
      <c r="Y77" s="306">
        <f>IF(Q77=FÓRMULAS!$P$6,G$75-(G$75*W77),G$75)</f>
        <v>0.8</v>
      </c>
      <c r="Z77" s="604"/>
      <c r="AA77" s="601"/>
      <c r="AB77" s="309"/>
      <c r="AC77" s="24"/>
      <c r="AD77" s="24"/>
      <c r="AE77" s="24"/>
      <c r="AF77" s="274"/>
      <c r="AG77" s="265"/>
      <c r="AH77" s="50"/>
      <c r="AI77" s="50"/>
      <c r="AJ77" s="50"/>
      <c r="AK77" s="50"/>
      <c r="AL77" s="50"/>
      <c r="AM77" s="24"/>
      <c r="AN77" s="24"/>
      <c r="AO77" s="24"/>
      <c r="AP77" s="24"/>
      <c r="AQ77" s="24"/>
      <c r="AR77" s="50"/>
      <c r="AS77" s="50"/>
      <c r="AT77" s="50"/>
      <c r="AU77" s="24"/>
      <c r="AV77" s="24"/>
      <c r="AW77" s="24"/>
      <c r="AX77" s="24"/>
      <c r="AY77" s="24"/>
      <c r="AZ77" s="24"/>
      <c r="BA77" s="24"/>
      <c r="BB77" s="48"/>
      <c r="BC77" s="26"/>
      <c r="BD77" s="26"/>
      <c r="BE77" s="47"/>
      <c r="BF77" s="49"/>
      <c r="BG77" s="47"/>
      <c r="BH77" s="49"/>
    </row>
    <row r="78" spans="1:128" s="25" customFormat="1" ht="10.4" customHeight="1" thickBot="1" x14ac:dyDescent="0.3">
      <c r="A78" s="644"/>
      <c r="B78" s="282"/>
      <c r="C78" s="351" t="str">
        <f>'CONTEXTO E IDENTIFICACIÓN'!D$60</f>
        <v>Gestión de Comunicaciones</v>
      </c>
      <c r="D78" s="351" t="str">
        <f>'CONTEXTO E IDENTIFICACIÓN'!F$60</f>
        <v>Gestión de Comunicaciones Externas
Gestión de Comunicaciones Internas</v>
      </c>
      <c r="E78" s="637"/>
      <c r="F78" s="617"/>
      <c r="G78" s="620"/>
      <c r="H78" s="303">
        <v>4</v>
      </c>
      <c r="I78" s="276"/>
      <c r="J78" s="277"/>
      <c r="K78" s="277"/>
      <c r="L78" s="277" t="str">
        <f t="shared" si="0"/>
        <v xml:space="preserve">  </v>
      </c>
      <c r="M78" s="276"/>
      <c r="N78" s="278"/>
      <c r="O78" s="240"/>
      <c r="P78" s="237" t="str">
        <f>+IF(O78=FÓRMULAS!$E$4,FÓRMULAS!$F$4,IF(O78=FÓRMULAS!$E$5,FÓRMULAS!$F$5,IF(O78=FÓRMULAS!$E$6,FÓRMULAS!$F$6,"")))</f>
        <v/>
      </c>
      <c r="Q78" s="237" t="str">
        <f>+IF(OR(O78=FÓRMULAS!$O$4,O78=FÓRMULAS!$O$5),FÓRMULAS!$P$5,IF(O78=FÓRMULAS!$O$6,FÓRMULAS!$P$6,""))</f>
        <v/>
      </c>
      <c r="R78" s="240"/>
      <c r="S78" s="237" t="str">
        <f>+IF(R78=FÓRMULAS!$H$4,FÓRMULAS!$I$4,IF(R78=FÓRMULAS!$H$5,FÓRMULAS!$I$5,""))</f>
        <v/>
      </c>
      <c r="T78" s="245"/>
      <c r="U78" s="245"/>
      <c r="V78" s="245"/>
      <c r="W78" s="237" t="str">
        <f t="shared" si="1"/>
        <v/>
      </c>
      <c r="X78" s="237">
        <f>IF(Q78=FÓRMULAS!$P$5,F$75-(F$75*W78),F$75)</f>
        <v>0.8</v>
      </c>
      <c r="Y78" s="307">
        <f>IF(Q78=FÓRMULAS!$P$6,G$75-(G$75*W78),G$75)</f>
        <v>0.8</v>
      </c>
      <c r="Z78" s="605"/>
      <c r="AA78" s="602"/>
      <c r="AB78" s="310"/>
      <c r="AC78" s="278"/>
      <c r="AD78" s="278"/>
      <c r="AE78" s="278"/>
      <c r="AF78" s="279"/>
      <c r="AG78" s="265"/>
      <c r="AH78" s="50"/>
      <c r="AI78" s="50"/>
      <c r="AJ78" s="50"/>
      <c r="AK78" s="50"/>
      <c r="AL78" s="50"/>
      <c r="AM78" s="24"/>
      <c r="AN78" s="24"/>
      <c r="AO78" s="24"/>
      <c r="AP78" s="24"/>
      <c r="AQ78" s="24"/>
      <c r="AR78" s="50"/>
      <c r="AS78" s="50"/>
      <c r="AT78" s="50"/>
      <c r="AU78" s="24"/>
      <c r="AV78" s="24"/>
      <c r="AW78" s="24"/>
      <c r="AX78" s="24"/>
      <c r="AY78" s="24"/>
      <c r="AZ78" s="24"/>
      <c r="BA78" s="24"/>
      <c r="BB78" s="48"/>
      <c r="BC78" s="26"/>
      <c r="BD78" s="26"/>
      <c r="BE78" s="47"/>
      <c r="BF78" s="49"/>
      <c r="BG78" s="47"/>
      <c r="BH78" s="49"/>
    </row>
    <row r="79" spans="1:128" s="25" customFormat="1" ht="138" customHeight="1" x14ac:dyDescent="0.25">
      <c r="A79" s="642" t="str">
        <f>'CONTEXTO E IDENTIFICACIÓN'!A61</f>
        <v>R7</v>
      </c>
      <c r="B79" s="281" t="s">
        <v>45</v>
      </c>
      <c r="C79" s="349" t="str">
        <f>'CONTEXTO E IDENTIFICACIÓN'!D$61</f>
        <v>Gestión Comercial</v>
      </c>
      <c r="D79" s="349" t="str">
        <f>'CONTEXTO E IDENTIFICACIÓN'!F$61</f>
        <v>Gestión Comercial</v>
      </c>
      <c r="E79" s="635" t="str">
        <f>'CONTEXTO E IDENTIFICACIÓN'!N61</f>
        <v>Posibilidad de pérdida Económica y Reputacional por inoportunidad o imprecisión en la difusión y comercialización con eficacia los servicios de la entidad. debido a: 
1. Desconocimiento de los procedimientos.
2. Incumplimiento de los lineamientos dados por la Oficina Comercial.
3. Planeación inadecuada de las actividades.</v>
      </c>
      <c r="F79" s="615">
        <f>'PROB E IMPACTO INHERENTE'!H15</f>
        <v>0.6</v>
      </c>
      <c r="G79" s="618">
        <f>'PROB E IMPACTO INHERENTE'!P15</f>
        <v>0.8</v>
      </c>
      <c r="H79" s="301">
        <v>1</v>
      </c>
      <c r="I79" s="467" t="s">
        <v>1041</v>
      </c>
      <c r="J79" s="271" t="s">
        <v>1042</v>
      </c>
      <c r="K79" s="393" t="s">
        <v>1043</v>
      </c>
      <c r="L79" s="271" t="str">
        <f t="shared" si="0"/>
        <v>El jefe de la Oficina Comercial y los responsables desigandos 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 
Evidencia: Base de datos con la gestión de la Oficina Comercial desde el momento en que se detecta la oportunidad del negocio identificando la trazabilidad de este hasta su cierre.</v>
      </c>
      <c r="M79" s="270" t="s">
        <v>297</v>
      </c>
      <c r="N79" s="272" t="s">
        <v>7</v>
      </c>
      <c r="O79" s="238" t="s">
        <v>16</v>
      </c>
      <c r="P79" s="235">
        <f>+IF(O79=FÓRMULAS!$E$4,FÓRMULAS!$F$4,IF(O79=FÓRMULAS!$E$5,FÓRMULAS!$F$5,IF(O79=FÓRMULAS!$E$6,FÓRMULAS!$F$6,"")))</f>
        <v>0.25</v>
      </c>
      <c r="Q79" s="235" t="str">
        <f>+IF(OR(O79=FÓRMULAS!$O$4,O79=FÓRMULAS!$O$5),FÓRMULAS!$P$5,IF(O79=FÓRMULAS!$O$6,FÓRMULAS!$P$6,""))</f>
        <v>Probabilidad</v>
      </c>
      <c r="R79" s="238" t="s">
        <v>103</v>
      </c>
      <c r="S79" s="235">
        <f>+IF(R79=FÓRMULAS!$H$4,FÓRMULAS!$I$4,IF(R79=FÓRMULAS!$H$5,FÓRMULAS!$I$5,""))</f>
        <v>0.15</v>
      </c>
      <c r="T79" s="243" t="s">
        <v>897</v>
      </c>
      <c r="U79" s="243" t="s">
        <v>898</v>
      </c>
      <c r="V79" s="243" t="s">
        <v>899</v>
      </c>
      <c r="W79" s="235">
        <f t="shared" si="1"/>
        <v>0.4</v>
      </c>
      <c r="X79" s="235">
        <f>IF(Q79=FÓRMULAS!$P$5,F$79-(F$79*W79),F$79)</f>
        <v>0.36</v>
      </c>
      <c r="Y79" s="305">
        <f>IF(Q79=FÓRMULAS!$P$6,G$79-(G$79*W79),G$79)</f>
        <v>0.8</v>
      </c>
      <c r="Z79" s="603">
        <f t="shared" ref="Z79:AA79" si="7">+IF(X82="","",X82)</f>
        <v>0.6</v>
      </c>
      <c r="AA79" s="600">
        <f t="shared" si="7"/>
        <v>0.8</v>
      </c>
      <c r="AB79" s="308">
        <v>12</v>
      </c>
      <c r="AC79" s="272">
        <v>3</v>
      </c>
      <c r="AD79" s="272">
        <v>3</v>
      </c>
      <c r="AE79" s="272">
        <v>3</v>
      </c>
      <c r="AF79" s="273">
        <v>3</v>
      </c>
      <c r="AG79" s="265" t="s">
        <v>19</v>
      </c>
      <c r="AH79" s="44" t="s">
        <v>16</v>
      </c>
      <c r="AI79" s="44" t="s">
        <v>6</v>
      </c>
      <c r="AJ79" s="44" t="s">
        <v>6</v>
      </c>
      <c r="AK79" s="44" t="s">
        <v>6</v>
      </c>
      <c r="AL79" s="44" t="s">
        <v>23</v>
      </c>
      <c r="AM79" s="24" t="s">
        <v>103</v>
      </c>
      <c r="AN79" s="24" t="s">
        <v>87</v>
      </c>
      <c r="AO79" s="24" t="s">
        <v>89</v>
      </c>
      <c r="AP79" s="24" t="s">
        <v>91</v>
      </c>
      <c r="AQ79" s="24" t="s">
        <v>99</v>
      </c>
      <c r="AR79" s="44" t="s">
        <v>94</v>
      </c>
      <c r="AS79" s="44" t="s">
        <v>96</v>
      </c>
      <c r="AT79" s="44" t="s">
        <v>98</v>
      </c>
      <c r="AU79" s="24">
        <v>15</v>
      </c>
      <c r="AV79" s="24">
        <v>15</v>
      </c>
      <c r="AW79" s="24">
        <v>15</v>
      </c>
      <c r="AX79" s="24">
        <v>15</v>
      </c>
      <c r="AY79" s="24">
        <v>15</v>
      </c>
      <c r="AZ79" s="24">
        <v>15</v>
      </c>
      <c r="BA79" s="24">
        <v>10</v>
      </c>
      <c r="BB79" s="42">
        <v>100</v>
      </c>
      <c r="BC79" s="26" t="s">
        <v>138</v>
      </c>
      <c r="BD79" s="26" t="s">
        <v>138</v>
      </c>
      <c r="BE79" s="43">
        <v>0</v>
      </c>
      <c r="BF79" s="41">
        <v>0</v>
      </c>
      <c r="BG79" s="43">
        <v>2</v>
      </c>
      <c r="BH79" s="41">
        <v>0</v>
      </c>
    </row>
    <row r="80" spans="1:128" s="25" customFormat="1" ht="18" customHeight="1" x14ac:dyDescent="0.25">
      <c r="A80" s="643"/>
      <c r="B80" s="40"/>
      <c r="C80" s="350" t="str">
        <f>'CONTEXTO E IDENTIFICACIÓN'!D$61</f>
        <v>Gestión Comercial</v>
      </c>
      <c r="D80" s="350" t="str">
        <f>'CONTEXTO E IDENTIFICACIÓN'!F$61</f>
        <v>Gestión Comercial</v>
      </c>
      <c r="E80" s="636"/>
      <c r="F80" s="616"/>
      <c r="G80" s="619"/>
      <c r="H80" s="302">
        <v>2</v>
      </c>
      <c r="I80" s="258"/>
      <c r="J80" s="259"/>
      <c r="K80" s="259"/>
      <c r="L80" s="259" t="str">
        <f t="shared" si="0"/>
        <v xml:space="preserve">  </v>
      </c>
      <c r="M80" s="258"/>
      <c r="N80" s="24"/>
      <c r="O80" s="239"/>
      <c r="P80" s="236" t="str">
        <f>+IF(O80=FÓRMULAS!$E$4,FÓRMULAS!$F$4,IF(O80=FÓRMULAS!$E$5,FÓRMULAS!$F$5,IF(O80=FÓRMULAS!$E$6,FÓRMULAS!$F$6,"")))</f>
        <v/>
      </c>
      <c r="Q80" s="236" t="str">
        <f>+IF(OR(O80=FÓRMULAS!$O$4,O80=FÓRMULAS!$O$5),FÓRMULAS!$P$5,IF(O80=FÓRMULAS!$O$6,FÓRMULAS!$P$6,""))</f>
        <v/>
      </c>
      <c r="R80" s="239"/>
      <c r="S80" s="236" t="str">
        <f>+IF(R80=FÓRMULAS!$H$4,FÓRMULAS!$I$4,IF(R80=FÓRMULAS!$H$5,FÓRMULAS!$I$5,""))</f>
        <v/>
      </c>
      <c r="T80" s="244"/>
      <c r="U80" s="244"/>
      <c r="V80" s="244"/>
      <c r="W80" s="236" t="str">
        <f t="shared" si="1"/>
        <v/>
      </c>
      <c r="X80" s="236">
        <f>IF(Q80=FÓRMULAS!$P$5,F$79-(F$79*W80),F$79)</f>
        <v>0.6</v>
      </c>
      <c r="Y80" s="306">
        <f>IF(Q80=FÓRMULAS!$P$6,G$79-(G$79*W80),G$79)</f>
        <v>0.8</v>
      </c>
      <c r="Z80" s="604"/>
      <c r="AA80" s="601"/>
      <c r="AB80" s="309"/>
      <c r="AC80" s="24"/>
      <c r="AD80" s="24"/>
      <c r="AE80" s="24"/>
      <c r="AF80" s="274"/>
      <c r="AG80" s="265"/>
      <c r="AH80" s="50"/>
      <c r="AI80" s="50"/>
      <c r="AJ80" s="50"/>
      <c r="AK80" s="50"/>
      <c r="AL80" s="50"/>
      <c r="AM80" s="24"/>
      <c r="AN80" s="24"/>
      <c r="AO80" s="24"/>
      <c r="AP80" s="24"/>
      <c r="AQ80" s="24"/>
      <c r="AR80" s="50"/>
      <c r="AS80" s="50"/>
      <c r="AT80" s="50"/>
      <c r="AU80" s="24"/>
      <c r="AV80" s="24"/>
      <c r="AW80" s="24"/>
      <c r="AX80" s="24"/>
      <c r="AY80" s="24"/>
      <c r="AZ80" s="24"/>
      <c r="BA80" s="24"/>
      <c r="BB80" s="48"/>
      <c r="BC80" s="26"/>
      <c r="BD80" s="26"/>
      <c r="BE80" s="47"/>
      <c r="BF80" s="49"/>
      <c r="BG80" s="47"/>
      <c r="BH80" s="49"/>
    </row>
    <row r="81" spans="1:128" s="25" customFormat="1" ht="18" customHeight="1" x14ac:dyDescent="0.25">
      <c r="A81" s="643"/>
      <c r="B81" s="40"/>
      <c r="C81" s="350" t="str">
        <f>'CONTEXTO E IDENTIFICACIÓN'!D$61</f>
        <v>Gestión Comercial</v>
      </c>
      <c r="D81" s="350" t="str">
        <f>'CONTEXTO E IDENTIFICACIÓN'!F$61</f>
        <v>Gestión Comercial</v>
      </c>
      <c r="E81" s="636"/>
      <c r="F81" s="616"/>
      <c r="G81" s="619"/>
      <c r="H81" s="302">
        <v>3</v>
      </c>
      <c r="I81" s="258"/>
      <c r="J81" s="259"/>
      <c r="K81" s="259"/>
      <c r="L81" s="259" t="str">
        <f t="shared" si="0"/>
        <v xml:space="preserve">  </v>
      </c>
      <c r="M81" s="258"/>
      <c r="N81" s="24"/>
      <c r="O81" s="239"/>
      <c r="P81" s="236" t="str">
        <f>+IF(O81=FÓRMULAS!$E$4,FÓRMULAS!$F$4,IF(O81=FÓRMULAS!$E$5,FÓRMULAS!$F$5,IF(O81=FÓRMULAS!$E$6,FÓRMULAS!$F$6,"")))</f>
        <v/>
      </c>
      <c r="Q81" s="236" t="str">
        <f>+IF(OR(O81=FÓRMULAS!$O$4,O81=FÓRMULAS!$O$5),FÓRMULAS!$P$5,IF(O81=FÓRMULAS!$O$6,FÓRMULAS!$P$6,""))</f>
        <v/>
      </c>
      <c r="R81" s="239"/>
      <c r="S81" s="236" t="str">
        <f>+IF(R81=FÓRMULAS!$H$4,FÓRMULAS!$I$4,IF(R81=FÓRMULAS!$H$5,FÓRMULAS!$I$5,""))</f>
        <v/>
      </c>
      <c r="T81" s="244"/>
      <c r="U81" s="244"/>
      <c r="V81" s="244"/>
      <c r="W81" s="236" t="str">
        <f t="shared" si="1"/>
        <v/>
      </c>
      <c r="X81" s="236">
        <f>IF(Q81=FÓRMULAS!$P$5,F$79-(F$79*W81),F$79)</f>
        <v>0.6</v>
      </c>
      <c r="Y81" s="306">
        <f>IF(Q81=FÓRMULAS!$P$6,G$79-(G$79*W81),G$79)</f>
        <v>0.8</v>
      </c>
      <c r="Z81" s="604"/>
      <c r="AA81" s="601"/>
      <c r="AB81" s="309"/>
      <c r="AC81" s="24"/>
      <c r="AD81" s="24"/>
      <c r="AE81" s="24"/>
      <c r="AF81" s="274"/>
      <c r="AG81" s="265"/>
      <c r="AH81" s="50"/>
      <c r="AI81" s="50"/>
      <c r="AJ81" s="50"/>
      <c r="AK81" s="50"/>
      <c r="AL81" s="50"/>
      <c r="AM81" s="24"/>
      <c r="AN81" s="24"/>
      <c r="AO81" s="24"/>
      <c r="AP81" s="24"/>
      <c r="AQ81" s="24"/>
      <c r="AR81" s="50"/>
      <c r="AS81" s="50"/>
      <c r="AT81" s="50"/>
      <c r="AU81" s="24"/>
      <c r="AV81" s="24"/>
      <c r="AW81" s="24"/>
      <c r="AX81" s="24"/>
      <c r="AY81" s="24"/>
      <c r="AZ81" s="24"/>
      <c r="BA81" s="24"/>
      <c r="BB81" s="48"/>
      <c r="BC81" s="26"/>
      <c r="BD81" s="26"/>
      <c r="BE81" s="47"/>
      <c r="BF81" s="49"/>
      <c r="BG81" s="47"/>
      <c r="BH81" s="49"/>
    </row>
    <row r="82" spans="1:128" s="25" customFormat="1" ht="15" customHeight="1" thickBot="1" x14ac:dyDescent="0.3">
      <c r="A82" s="644"/>
      <c r="B82" s="282"/>
      <c r="C82" s="351" t="str">
        <f>'CONTEXTO E IDENTIFICACIÓN'!D$61</f>
        <v>Gestión Comercial</v>
      </c>
      <c r="D82" s="351" t="str">
        <f>'CONTEXTO E IDENTIFICACIÓN'!F$61</f>
        <v>Gestión Comercial</v>
      </c>
      <c r="E82" s="637"/>
      <c r="F82" s="617"/>
      <c r="G82" s="620"/>
      <c r="H82" s="303">
        <v>4</v>
      </c>
      <c r="I82" s="276"/>
      <c r="J82" s="277"/>
      <c r="K82" s="277"/>
      <c r="L82" s="277" t="str">
        <f t="shared" si="0"/>
        <v xml:space="preserve">  </v>
      </c>
      <c r="M82" s="276"/>
      <c r="N82" s="278"/>
      <c r="O82" s="240"/>
      <c r="P82" s="237" t="str">
        <f>+IF(O82=FÓRMULAS!$E$4,FÓRMULAS!$F$4,IF(O82=FÓRMULAS!$E$5,FÓRMULAS!$F$5,IF(O82=FÓRMULAS!$E$6,FÓRMULAS!$F$6,"")))</f>
        <v/>
      </c>
      <c r="Q82" s="237" t="str">
        <f>+IF(OR(O82=FÓRMULAS!$O$4,O82=FÓRMULAS!$O$5),FÓRMULAS!$P$5,IF(O82=FÓRMULAS!$O$6,FÓRMULAS!$P$6,""))</f>
        <v/>
      </c>
      <c r="R82" s="240"/>
      <c r="S82" s="237" t="str">
        <f>+IF(R82=FÓRMULAS!$H$4,FÓRMULAS!$I$4,IF(R82=FÓRMULAS!$H$5,FÓRMULAS!$I$5,""))</f>
        <v/>
      </c>
      <c r="T82" s="245"/>
      <c r="U82" s="245"/>
      <c r="V82" s="245"/>
      <c r="W82" s="237" t="str">
        <f t="shared" si="1"/>
        <v/>
      </c>
      <c r="X82" s="237">
        <f>IF(Q82=FÓRMULAS!$P$5,F$79-(F$79*W82),F$79)</f>
        <v>0.6</v>
      </c>
      <c r="Y82" s="307">
        <f>IF(Q82=FÓRMULAS!$P$6,G$79-(G$79*W82),G$79)</f>
        <v>0.8</v>
      </c>
      <c r="Z82" s="605"/>
      <c r="AA82" s="602"/>
      <c r="AB82" s="310"/>
      <c r="AC82" s="278"/>
      <c r="AD82" s="278"/>
      <c r="AE82" s="278"/>
      <c r="AF82" s="279"/>
      <c r="AG82" s="265"/>
      <c r="AH82" s="50"/>
      <c r="AI82" s="50"/>
      <c r="AJ82" s="50"/>
      <c r="AK82" s="50"/>
      <c r="AL82" s="50"/>
      <c r="AM82" s="24"/>
      <c r="AN82" s="24"/>
      <c r="AO82" s="24"/>
      <c r="AP82" s="24"/>
      <c r="AQ82" s="24"/>
      <c r="AR82" s="50"/>
      <c r="AS82" s="50"/>
      <c r="AT82" s="50"/>
      <c r="AU82" s="24"/>
      <c r="AV82" s="24"/>
      <c r="AW82" s="24"/>
      <c r="AX82" s="24"/>
      <c r="AY82" s="24"/>
      <c r="AZ82" s="24"/>
      <c r="BA82" s="24"/>
      <c r="BB82" s="48"/>
      <c r="BC82" s="26"/>
      <c r="BD82" s="26"/>
      <c r="BE82" s="47"/>
      <c r="BF82" s="49"/>
      <c r="BG82" s="47"/>
      <c r="BH82" s="49"/>
    </row>
    <row r="83" spans="1:128" s="25" customFormat="1" ht="215.25" customHeight="1" x14ac:dyDescent="0.3">
      <c r="A83" s="642" t="str">
        <f>'CONTEXTO E IDENTIFICACIÓN'!A62</f>
        <v>R8</v>
      </c>
      <c r="B83" s="269" t="s">
        <v>46</v>
      </c>
      <c r="C83" s="349" t="str">
        <f>'CONTEXTO E IDENTIFICACIÓN'!D$62</f>
        <v>Gestión de Servicio Al Ciudadano</v>
      </c>
      <c r="D83" s="349" t="str">
        <f>'CONTEXTO E IDENTIFICACIÓN'!F$62</f>
        <v>Gestión de Atención al Ciudadano</v>
      </c>
      <c r="E83" s="635" t="str">
        <f>'CONTEXTO E IDENTIFICACIÓN'!N62</f>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v>
      </c>
      <c r="F83" s="615">
        <f>'PROB E IMPACTO INHERENTE'!H16</f>
        <v>1</v>
      </c>
      <c r="G83" s="618">
        <f>'PROB E IMPACTO INHERENTE'!P16</f>
        <v>0.8</v>
      </c>
      <c r="H83" s="301">
        <v>1</v>
      </c>
      <c r="I83" s="270" t="s">
        <v>928</v>
      </c>
      <c r="J83" s="271" t="s">
        <v>1062</v>
      </c>
      <c r="K83" s="271" t="s">
        <v>1063</v>
      </c>
      <c r="L83" s="285" t="str">
        <f>+CONCATENATE(I83," ",J83," ",K83)</f>
        <v>El Responsable Oficina de relación con el Ciudaddano,  Realiza seguimiento mensual al estado de PQRSD registradas en el sistema de gestión documental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en las Área en Sede Central o Dirección Territorial para solventar la situación.  
 Evidencia: Correo electrónico de seguimiento desde la Oficina de Relación con el Ciudadano</v>
      </c>
      <c r="M83" s="270" t="s">
        <v>312</v>
      </c>
      <c r="N83" s="272" t="s">
        <v>7</v>
      </c>
      <c r="O83" s="238" t="s">
        <v>16</v>
      </c>
      <c r="P83" s="235">
        <f>+IF(O83=FÓRMULAS!$E$4,FÓRMULAS!$F$4,IF(O83=FÓRMULAS!$E$5,FÓRMULAS!$F$5,IF(O83=FÓRMULAS!$E$6,FÓRMULAS!$F$6,"")))</f>
        <v>0.25</v>
      </c>
      <c r="Q83" s="235" t="str">
        <f>+IF(OR(O83=FÓRMULAS!$O$4,O83=FÓRMULAS!$O$5),FÓRMULAS!$P$5,IF(O83=FÓRMULAS!$O$6,FÓRMULAS!$P$6,""))</f>
        <v>Probabilidad</v>
      </c>
      <c r="R83" s="238" t="s">
        <v>103</v>
      </c>
      <c r="S83" s="235">
        <f>+IF(R83=FÓRMULAS!$H$4,FÓRMULAS!$I$4,IF(R83=FÓRMULAS!$H$5,FÓRMULAS!$I$5,""))</f>
        <v>0.15</v>
      </c>
      <c r="T83" s="243" t="s">
        <v>897</v>
      </c>
      <c r="U83" s="243" t="s">
        <v>898</v>
      </c>
      <c r="V83" s="243" t="s">
        <v>899</v>
      </c>
      <c r="W83" s="235">
        <f t="shared" si="1"/>
        <v>0.4</v>
      </c>
      <c r="X83" s="235">
        <f>IF(Q83=FÓRMULAS!$P$5,F$83-(F$83*W83),F$83)</f>
        <v>0.6</v>
      </c>
      <c r="Y83" s="305">
        <f>IF(Q83=FÓRMULAS!$P$6,G$83-(G$83*W83),G$83)</f>
        <v>0.8</v>
      </c>
      <c r="Z83" s="603">
        <f t="shared" ref="Z83:AA83" si="8">+IF(X86="","",X86)</f>
        <v>1</v>
      </c>
      <c r="AA83" s="600">
        <f t="shared" si="8"/>
        <v>0.8</v>
      </c>
      <c r="AB83" s="308">
        <v>12</v>
      </c>
      <c r="AC83" s="272">
        <v>3</v>
      </c>
      <c r="AD83" s="272">
        <v>3</v>
      </c>
      <c r="AE83" s="272">
        <v>3</v>
      </c>
      <c r="AF83" s="273">
        <v>3</v>
      </c>
      <c r="AG83" s="265" t="s">
        <v>19</v>
      </c>
      <c r="AH83" s="24" t="s">
        <v>17</v>
      </c>
      <c r="AI83" s="24" t="s">
        <v>6</v>
      </c>
      <c r="AJ83" s="24" t="s">
        <v>6</v>
      </c>
      <c r="AK83" s="24" t="s">
        <v>6</v>
      </c>
      <c r="AL83" s="24" t="s">
        <v>23</v>
      </c>
      <c r="AM83" s="24" t="s">
        <v>103</v>
      </c>
      <c r="AN83" s="24" t="s">
        <v>87</v>
      </c>
      <c r="AO83" s="24" t="s">
        <v>89</v>
      </c>
      <c r="AP83" s="24" t="s">
        <v>91</v>
      </c>
      <c r="AQ83" s="24" t="s">
        <v>100</v>
      </c>
      <c r="AR83" s="44" t="s">
        <v>94</v>
      </c>
      <c r="AS83" s="44" t="s">
        <v>96</v>
      </c>
      <c r="AT83" s="44" t="s">
        <v>98</v>
      </c>
      <c r="AU83" s="24">
        <v>15</v>
      </c>
      <c r="AV83" s="24">
        <v>15</v>
      </c>
      <c r="AW83" s="24">
        <v>15</v>
      </c>
      <c r="AX83" s="24">
        <v>10</v>
      </c>
      <c r="AY83" s="24">
        <v>15</v>
      </c>
      <c r="AZ83" s="24">
        <v>15</v>
      </c>
      <c r="BA83" s="24">
        <v>10</v>
      </c>
      <c r="BB83" s="42">
        <v>95</v>
      </c>
      <c r="BC83" s="26" t="s">
        <v>138</v>
      </c>
      <c r="BD83" s="26" t="s">
        <v>138</v>
      </c>
      <c r="BE83" s="43">
        <v>1</v>
      </c>
      <c r="BF83" s="41">
        <v>1</v>
      </c>
      <c r="BG83" s="43">
        <v>1</v>
      </c>
      <c r="BH83" s="41">
        <v>1</v>
      </c>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row>
    <row r="84" spans="1:128" s="25" customFormat="1" ht="22.5" customHeight="1" x14ac:dyDescent="0.3">
      <c r="A84" s="643"/>
      <c r="B84" s="27"/>
      <c r="C84" s="350" t="str">
        <f>'CONTEXTO E IDENTIFICACIÓN'!D$62</f>
        <v>Gestión de Servicio Al Ciudadano</v>
      </c>
      <c r="D84" s="350" t="str">
        <f>'CONTEXTO E IDENTIFICACIÓN'!F$62</f>
        <v>Gestión de Atención al Ciudadano</v>
      </c>
      <c r="E84" s="636"/>
      <c r="F84" s="616"/>
      <c r="G84" s="619"/>
      <c r="H84" s="302">
        <v>2</v>
      </c>
      <c r="I84" s="258"/>
      <c r="J84" s="259"/>
      <c r="K84" s="259"/>
      <c r="L84" s="259" t="str">
        <f t="shared" si="0"/>
        <v xml:space="preserve">  </v>
      </c>
      <c r="M84" s="258"/>
      <c r="N84" s="24"/>
      <c r="O84" s="239"/>
      <c r="P84" s="236" t="str">
        <f>+IF(O84=FÓRMULAS!$E$4,FÓRMULAS!$F$4,IF(O84=FÓRMULAS!$E$5,FÓRMULAS!$F$5,IF(O84=FÓRMULAS!$E$6,FÓRMULAS!$F$6,"")))</f>
        <v/>
      </c>
      <c r="Q84" s="236" t="str">
        <f>+IF(OR(O84=FÓRMULAS!$O$4,O84=FÓRMULAS!$O$5),FÓRMULAS!$P$5,IF(O84=FÓRMULAS!$O$6,FÓRMULAS!$P$6,""))</f>
        <v/>
      </c>
      <c r="R84" s="239"/>
      <c r="S84" s="236" t="str">
        <f>+IF(R84=FÓRMULAS!$H$4,FÓRMULAS!$I$4,IF(R84=FÓRMULAS!$H$5,FÓRMULAS!$I$5,""))</f>
        <v/>
      </c>
      <c r="T84" s="244"/>
      <c r="U84" s="244"/>
      <c r="V84" s="244"/>
      <c r="W84" s="236" t="str">
        <f t="shared" si="1"/>
        <v/>
      </c>
      <c r="X84" s="236">
        <f>IF(Q84=FÓRMULAS!$P$5,F$83-(F$83*W84),F$83)</f>
        <v>1</v>
      </c>
      <c r="Y84" s="306">
        <f>IF(Q84=FÓRMULAS!$P$6,G$83-(G$83*W84),G$83)</f>
        <v>0.8</v>
      </c>
      <c r="Z84" s="604"/>
      <c r="AA84" s="601"/>
      <c r="AB84" s="309"/>
      <c r="AC84" s="24"/>
      <c r="AD84" s="24"/>
      <c r="AE84" s="24"/>
      <c r="AF84" s="274"/>
      <c r="AG84" s="265"/>
      <c r="AH84" s="24"/>
      <c r="AI84" s="24"/>
      <c r="AJ84" s="24"/>
      <c r="AK84" s="24"/>
      <c r="AL84" s="24"/>
      <c r="AM84" s="24"/>
      <c r="AN84" s="24"/>
      <c r="AO84" s="24"/>
      <c r="AP84" s="24"/>
      <c r="AQ84" s="24"/>
      <c r="AR84" s="50"/>
      <c r="AS84" s="50"/>
      <c r="AT84" s="50"/>
      <c r="AU84" s="24"/>
      <c r="AV84" s="24"/>
      <c r="AW84" s="24"/>
      <c r="AX84" s="24"/>
      <c r="AY84" s="24"/>
      <c r="AZ84" s="24"/>
      <c r="BA84" s="24"/>
      <c r="BB84" s="48"/>
      <c r="BC84" s="26"/>
      <c r="BD84" s="26"/>
      <c r="BE84" s="47"/>
      <c r="BF84" s="49"/>
      <c r="BG84" s="47"/>
      <c r="BH84" s="49"/>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row>
    <row r="85" spans="1:128" s="25" customFormat="1" ht="20.25" customHeight="1" x14ac:dyDescent="0.3">
      <c r="A85" s="643"/>
      <c r="B85" s="27"/>
      <c r="C85" s="350" t="str">
        <f>'CONTEXTO E IDENTIFICACIÓN'!D$62</f>
        <v>Gestión de Servicio Al Ciudadano</v>
      </c>
      <c r="D85" s="350" t="str">
        <f>'CONTEXTO E IDENTIFICACIÓN'!F$62</f>
        <v>Gestión de Atención al Ciudadano</v>
      </c>
      <c r="E85" s="636"/>
      <c r="F85" s="616"/>
      <c r="G85" s="619"/>
      <c r="H85" s="302">
        <v>3</v>
      </c>
      <c r="I85" s="258"/>
      <c r="J85" s="259"/>
      <c r="K85" s="259"/>
      <c r="L85" s="259" t="str">
        <f t="shared" si="0"/>
        <v xml:space="preserve">  </v>
      </c>
      <c r="M85" s="258"/>
      <c r="N85" s="24"/>
      <c r="O85" s="239"/>
      <c r="P85" s="236" t="str">
        <f>+IF(O85=FÓRMULAS!$E$4,FÓRMULAS!$F$4,IF(O85=FÓRMULAS!$E$5,FÓRMULAS!$F$5,IF(O85=FÓRMULAS!$E$6,FÓRMULAS!$F$6,"")))</f>
        <v/>
      </c>
      <c r="Q85" s="236" t="str">
        <f>+IF(OR(O85=FÓRMULAS!$O$4,O85=FÓRMULAS!$O$5),FÓRMULAS!$P$5,IF(O85=FÓRMULAS!$O$6,FÓRMULAS!$P$6,""))</f>
        <v/>
      </c>
      <c r="R85" s="239"/>
      <c r="S85" s="236" t="str">
        <f>+IF(R85=FÓRMULAS!$H$4,FÓRMULAS!$I$4,IF(R85=FÓRMULAS!$H$5,FÓRMULAS!$I$5,""))</f>
        <v/>
      </c>
      <c r="T85" s="244"/>
      <c r="U85" s="244"/>
      <c r="V85" s="244"/>
      <c r="W85" s="236" t="str">
        <f t="shared" si="1"/>
        <v/>
      </c>
      <c r="X85" s="236">
        <f>IF(Q85=FÓRMULAS!$P$5,F$83-(F$83*W85),F$83)</f>
        <v>1</v>
      </c>
      <c r="Y85" s="306">
        <f>IF(Q85=FÓRMULAS!$P$6,G$83-(G$83*W85),G$83)</f>
        <v>0.8</v>
      </c>
      <c r="Z85" s="604"/>
      <c r="AA85" s="601"/>
      <c r="AB85" s="309"/>
      <c r="AC85" s="24"/>
      <c r="AD85" s="24"/>
      <c r="AE85" s="24"/>
      <c r="AF85" s="274"/>
      <c r="AG85" s="265"/>
      <c r="AH85" s="24"/>
      <c r="AI85" s="24"/>
      <c r="AJ85" s="24"/>
      <c r="AK85" s="24"/>
      <c r="AL85" s="24"/>
      <c r="AM85" s="24"/>
      <c r="AN85" s="24"/>
      <c r="AO85" s="24"/>
      <c r="AP85" s="24"/>
      <c r="AQ85" s="24"/>
      <c r="AR85" s="50"/>
      <c r="AS85" s="50"/>
      <c r="AT85" s="50"/>
      <c r="AU85" s="24"/>
      <c r="AV85" s="24"/>
      <c r="AW85" s="24"/>
      <c r="AX85" s="24"/>
      <c r="AY85" s="24"/>
      <c r="AZ85" s="24"/>
      <c r="BA85" s="24"/>
      <c r="BB85" s="48"/>
      <c r="BC85" s="26"/>
      <c r="BD85" s="26"/>
      <c r="BE85" s="47"/>
      <c r="BF85" s="49"/>
      <c r="BG85" s="47"/>
      <c r="BH85" s="49"/>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row>
    <row r="86" spans="1:128" s="25" customFormat="1" ht="14.25" customHeight="1" thickBot="1" x14ac:dyDescent="0.35">
      <c r="A86" s="644"/>
      <c r="B86" s="275"/>
      <c r="C86" s="351" t="str">
        <f>'CONTEXTO E IDENTIFICACIÓN'!D$62</f>
        <v>Gestión de Servicio Al Ciudadano</v>
      </c>
      <c r="D86" s="351" t="str">
        <f>'CONTEXTO E IDENTIFICACIÓN'!F$62</f>
        <v>Gestión de Atención al Ciudadano</v>
      </c>
      <c r="E86" s="637"/>
      <c r="F86" s="617"/>
      <c r="G86" s="620"/>
      <c r="H86" s="303">
        <v>4</v>
      </c>
      <c r="I86" s="276"/>
      <c r="J86" s="277"/>
      <c r="K86" s="277"/>
      <c r="L86" s="277" t="str">
        <f t="shared" si="0"/>
        <v xml:space="preserve">  </v>
      </c>
      <c r="M86" s="276"/>
      <c r="N86" s="278"/>
      <c r="O86" s="240"/>
      <c r="P86" s="237" t="str">
        <f>+IF(O86=FÓRMULAS!$E$4,FÓRMULAS!$F$4,IF(O86=FÓRMULAS!$E$5,FÓRMULAS!$F$5,IF(O86=FÓRMULAS!$E$6,FÓRMULAS!$F$6,"")))</f>
        <v/>
      </c>
      <c r="Q86" s="237" t="str">
        <f>+IF(OR(O86=FÓRMULAS!$O$4,O86=FÓRMULAS!$O$5),FÓRMULAS!$P$5,IF(O86=FÓRMULAS!$O$6,FÓRMULAS!$P$6,""))</f>
        <v/>
      </c>
      <c r="R86" s="240"/>
      <c r="S86" s="237" t="str">
        <f>+IF(R86=FÓRMULAS!$H$4,FÓRMULAS!$I$4,IF(R86=FÓRMULAS!$H$5,FÓRMULAS!$I$5,""))</f>
        <v/>
      </c>
      <c r="T86" s="245"/>
      <c r="U86" s="245"/>
      <c r="V86" s="245"/>
      <c r="W86" s="237" t="str">
        <f t="shared" si="1"/>
        <v/>
      </c>
      <c r="X86" s="237">
        <f>IF(Q86=FÓRMULAS!$P$5,F$83-(F$83*W86),F$83)</f>
        <v>1</v>
      </c>
      <c r="Y86" s="307">
        <f>IF(Q86=FÓRMULAS!$P$6,G$83-(G$83*W86),G$83)</f>
        <v>0.8</v>
      </c>
      <c r="Z86" s="605"/>
      <c r="AA86" s="602"/>
      <c r="AB86" s="310"/>
      <c r="AC86" s="278"/>
      <c r="AD86" s="278"/>
      <c r="AE86" s="278"/>
      <c r="AF86" s="279"/>
      <c r="AG86" s="265"/>
      <c r="AH86" s="24"/>
      <c r="AI86" s="24"/>
      <c r="AJ86" s="24"/>
      <c r="AK86" s="24"/>
      <c r="AL86" s="24"/>
      <c r="AM86" s="24"/>
      <c r="AN86" s="24"/>
      <c r="AO86" s="24"/>
      <c r="AP86" s="24"/>
      <c r="AQ86" s="24"/>
      <c r="AR86" s="50"/>
      <c r="AS86" s="50"/>
      <c r="AT86" s="50"/>
      <c r="AU86" s="24"/>
      <c r="AV86" s="24"/>
      <c r="AW86" s="24"/>
      <c r="AX86" s="24"/>
      <c r="AY86" s="24"/>
      <c r="AZ86" s="24"/>
      <c r="BA86" s="24"/>
      <c r="BB86" s="48"/>
      <c r="BC86" s="26"/>
      <c r="BD86" s="26"/>
      <c r="BE86" s="47"/>
      <c r="BF86" s="49"/>
      <c r="BG86" s="47"/>
      <c r="BH86" s="49"/>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row>
    <row r="87" spans="1:128" s="25" customFormat="1" ht="162" customHeight="1" x14ac:dyDescent="0.3">
      <c r="A87" s="642" t="str">
        <f>'CONTEXTO E IDENTIFICACIÓN'!A63</f>
        <v>R9</v>
      </c>
      <c r="B87" s="269" t="s">
        <v>46</v>
      </c>
      <c r="C87" s="349" t="str">
        <f>'CONTEXTO E IDENTIFICACIÓN'!D$63</f>
        <v>Gestión de Servicio Al Ciudadano</v>
      </c>
      <c r="D87" s="349" t="str">
        <f>'CONTEXTO E IDENTIFICACIÓN'!F$63</f>
        <v>Gestión de Atención al Ciudadano</v>
      </c>
      <c r="E87" s="635" t="str">
        <f>'CONTEXTO E IDENTIFICACIÓN'!N63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F87" s="615">
        <f>'PROB E IMPACTO INHERENTE'!H17</f>
        <v>1</v>
      </c>
      <c r="G87" s="618">
        <f>'PROB E IMPACTO INHERENTE'!P17</f>
        <v>1</v>
      </c>
      <c r="H87" s="301">
        <v>1</v>
      </c>
      <c r="I87" s="270" t="s">
        <v>930</v>
      </c>
      <c r="J87" s="271" t="s">
        <v>1064</v>
      </c>
      <c r="K87" s="271" t="s">
        <v>1066</v>
      </c>
      <c r="L87" s="271" t="str">
        <f t="shared" si="0"/>
        <v>El Responsable de la Oficina  de atención con el Ciudadano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de las encuestas contestadas por los usuarios y/o correo electrónico con el seguimiento realizado el jefe de la Oficina de Relación con el Ciudadano.</v>
      </c>
      <c r="M87" s="270" t="s">
        <v>1068</v>
      </c>
      <c r="N87" s="272" t="s">
        <v>7</v>
      </c>
      <c r="O87" s="238" t="s">
        <v>16</v>
      </c>
      <c r="P87" s="235">
        <f>+IF(O87=FÓRMULAS!$E$4,FÓRMULAS!$F$4,IF(O87=FÓRMULAS!$E$5,FÓRMULAS!$F$5,IF(O87=FÓRMULAS!$E$6,FÓRMULAS!$F$6,"")))</f>
        <v>0.25</v>
      </c>
      <c r="Q87" s="235" t="str">
        <f>+IF(OR(O87=FÓRMULAS!$O$4,O87=FÓRMULAS!$O$5),FÓRMULAS!$P$5,IF(O87=FÓRMULAS!$O$6,FÓRMULAS!$P$6,""))</f>
        <v>Probabilidad</v>
      </c>
      <c r="R87" s="238" t="s">
        <v>103</v>
      </c>
      <c r="S87" s="235">
        <f>+IF(R87=FÓRMULAS!$H$4,FÓRMULAS!$I$4,IF(R87=FÓRMULAS!$H$5,FÓRMULAS!$I$5,""))</f>
        <v>0.15</v>
      </c>
      <c r="T87" s="243" t="s">
        <v>897</v>
      </c>
      <c r="U87" s="243" t="s">
        <v>898</v>
      </c>
      <c r="V87" s="243" t="s">
        <v>899</v>
      </c>
      <c r="W87" s="235">
        <f t="shared" si="1"/>
        <v>0.4</v>
      </c>
      <c r="X87" s="235">
        <f>IF(Q87=FÓRMULAS!$P$5,F$87-(F$87*W87),F$87)</f>
        <v>0.6</v>
      </c>
      <c r="Y87" s="305">
        <f>IF(Q87=FÓRMULAS!$P$6,G$87-(G$87*W87),G$87)</f>
        <v>1</v>
      </c>
      <c r="Z87" s="603">
        <f t="shared" ref="Z87:AA87" si="9">+IF(X90="","",X90)</f>
        <v>1</v>
      </c>
      <c r="AA87" s="600">
        <f t="shared" si="9"/>
        <v>1</v>
      </c>
      <c r="AB87" s="308">
        <v>4</v>
      </c>
      <c r="AC87" s="272">
        <v>1</v>
      </c>
      <c r="AD87" s="272">
        <v>1</v>
      </c>
      <c r="AE87" s="272">
        <v>1</v>
      </c>
      <c r="AF87" s="273">
        <v>1</v>
      </c>
      <c r="AG87" s="265" t="s">
        <v>19</v>
      </c>
      <c r="AH87" s="24" t="s">
        <v>17</v>
      </c>
      <c r="AI87" s="24" t="s">
        <v>6</v>
      </c>
      <c r="AJ87" s="24" t="s">
        <v>19</v>
      </c>
      <c r="AK87" s="24" t="s">
        <v>6</v>
      </c>
      <c r="AL87" s="24" t="s">
        <v>57</v>
      </c>
      <c r="AM87" s="24" t="s">
        <v>103</v>
      </c>
      <c r="AN87" s="24" t="s">
        <v>87</v>
      </c>
      <c r="AO87" s="24" t="s">
        <v>89</v>
      </c>
      <c r="AP87" s="24" t="s">
        <v>91</v>
      </c>
      <c r="AQ87" s="24" t="s">
        <v>100</v>
      </c>
      <c r="AR87" s="44" t="s">
        <v>94</v>
      </c>
      <c r="AS87" s="44" t="s">
        <v>96</v>
      </c>
      <c r="AT87" s="44" t="s">
        <v>98</v>
      </c>
      <c r="AU87" s="24">
        <v>15</v>
      </c>
      <c r="AV87" s="24">
        <v>15</v>
      </c>
      <c r="AW87" s="24">
        <v>15</v>
      </c>
      <c r="AX87" s="24">
        <v>10</v>
      </c>
      <c r="AY87" s="24">
        <v>15</v>
      </c>
      <c r="AZ87" s="24">
        <v>15</v>
      </c>
      <c r="BA87" s="24">
        <v>10</v>
      </c>
      <c r="BB87" s="42">
        <v>95</v>
      </c>
      <c r="BC87" s="26" t="s">
        <v>139</v>
      </c>
      <c r="BD87" s="26" t="s">
        <v>139</v>
      </c>
      <c r="BE87" s="43">
        <v>0</v>
      </c>
      <c r="BF87" s="41">
        <v>0</v>
      </c>
      <c r="BG87" s="43">
        <v>0</v>
      </c>
      <c r="BH87" s="41">
        <v>0</v>
      </c>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row>
    <row r="88" spans="1:128" s="25" customFormat="1" ht="102" customHeight="1" x14ac:dyDescent="0.3">
      <c r="A88" s="643"/>
      <c r="B88" s="27"/>
      <c r="C88" s="350" t="str">
        <f>'CONTEXTO E IDENTIFICACIÓN'!D$63</f>
        <v>Gestión de Servicio Al Ciudadano</v>
      </c>
      <c r="D88" s="350" t="str">
        <f>'CONTEXTO E IDENTIFICACIÓN'!F$63</f>
        <v>Gestión de Atención al Ciudadano</v>
      </c>
      <c r="E88" s="636"/>
      <c r="F88" s="616"/>
      <c r="G88" s="619"/>
      <c r="H88" s="302">
        <v>2</v>
      </c>
      <c r="I88" s="258" t="s">
        <v>930</v>
      </c>
      <c r="J88" s="259" t="s">
        <v>1065</v>
      </c>
      <c r="K88" s="259" t="s">
        <v>1067</v>
      </c>
      <c r="L88" s="259" t="str">
        <f t="shared" si="0"/>
        <v>El Responsable de la Oficina  de atención con el Ciudadano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mensual de  la revisión de quejas y denuncias</v>
      </c>
      <c r="M88" s="258" t="s">
        <v>1069</v>
      </c>
      <c r="N88" s="24"/>
      <c r="O88" s="239" t="s">
        <v>16</v>
      </c>
      <c r="P88" s="236">
        <f>+IF(O88=FÓRMULAS!$E$4,FÓRMULAS!$F$4,IF(O88=FÓRMULAS!$E$5,FÓRMULAS!$F$5,IF(O88=FÓRMULAS!$E$6,FÓRMULAS!$F$6,"")))</f>
        <v>0.25</v>
      </c>
      <c r="Q88" s="236" t="str">
        <f>+IF(OR(O88=FÓRMULAS!$O$4,O88=FÓRMULAS!$O$5),FÓRMULAS!$P$5,IF(O88=FÓRMULAS!$O$6,FÓRMULAS!$P$6,""))</f>
        <v>Probabilidad</v>
      </c>
      <c r="R88" s="239" t="s">
        <v>103</v>
      </c>
      <c r="S88" s="236">
        <f>+IF(R88=FÓRMULAS!$H$4,FÓRMULAS!$I$4,IF(R88=FÓRMULAS!$H$5,FÓRMULAS!$I$5,""))</f>
        <v>0.15</v>
      </c>
      <c r="T88" s="244" t="s">
        <v>897</v>
      </c>
      <c r="U88" s="244" t="s">
        <v>898</v>
      </c>
      <c r="V88" s="244" t="s">
        <v>899</v>
      </c>
      <c r="W88" s="236">
        <f t="shared" si="1"/>
        <v>0.4</v>
      </c>
      <c r="X88" s="236">
        <f>IF(Q88=FÓRMULAS!$P$5,F$87-(F$87*W88),F$87)</f>
        <v>0.6</v>
      </c>
      <c r="Y88" s="306">
        <f>IF(Q88=FÓRMULAS!$P$6,G$87-(G$87*W88),G$87)</f>
        <v>1</v>
      </c>
      <c r="Z88" s="604"/>
      <c r="AA88" s="601"/>
      <c r="AB88" s="309">
        <v>12</v>
      </c>
      <c r="AC88" s="24">
        <v>3</v>
      </c>
      <c r="AD88" s="24">
        <v>3</v>
      </c>
      <c r="AE88" s="24">
        <v>3</v>
      </c>
      <c r="AF88" s="274">
        <v>3</v>
      </c>
      <c r="AG88" s="265"/>
      <c r="AH88" s="24"/>
      <c r="AI88" s="24"/>
      <c r="AJ88" s="24"/>
      <c r="AK88" s="24"/>
      <c r="AL88" s="24"/>
      <c r="AM88" s="24"/>
      <c r="AN88" s="24"/>
      <c r="AO88" s="24"/>
      <c r="AP88" s="24"/>
      <c r="AQ88" s="24"/>
      <c r="AR88" s="50"/>
      <c r="AS88" s="50"/>
      <c r="AT88" s="50"/>
      <c r="AU88" s="24"/>
      <c r="AV88" s="24"/>
      <c r="AW88" s="24"/>
      <c r="AX88" s="24"/>
      <c r="AY88" s="24"/>
      <c r="AZ88" s="24"/>
      <c r="BA88" s="24"/>
      <c r="BB88" s="48"/>
      <c r="BC88" s="26"/>
      <c r="BD88" s="26"/>
      <c r="BE88" s="47"/>
      <c r="BF88" s="49"/>
      <c r="BG88" s="47"/>
      <c r="BH88" s="49"/>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row>
    <row r="89" spans="1:128" s="25" customFormat="1" ht="16.5" customHeight="1" x14ac:dyDescent="0.3">
      <c r="A89" s="643"/>
      <c r="B89" s="27"/>
      <c r="C89" s="350" t="str">
        <f>'CONTEXTO E IDENTIFICACIÓN'!D$63</f>
        <v>Gestión de Servicio Al Ciudadano</v>
      </c>
      <c r="D89" s="350" t="str">
        <f>'CONTEXTO E IDENTIFICACIÓN'!F$63</f>
        <v>Gestión de Atención al Ciudadano</v>
      </c>
      <c r="E89" s="636"/>
      <c r="F89" s="616"/>
      <c r="G89" s="619"/>
      <c r="H89" s="302">
        <v>3</v>
      </c>
      <c r="I89" s="258"/>
      <c r="J89" s="259"/>
      <c r="K89" s="259"/>
      <c r="L89" s="259" t="str">
        <f t="shared" si="0"/>
        <v xml:space="preserve">  </v>
      </c>
      <c r="M89" s="258"/>
      <c r="N89" s="24"/>
      <c r="O89" s="239"/>
      <c r="P89" s="236" t="str">
        <f>+IF(O89=FÓRMULAS!$E$4,FÓRMULAS!$F$4,IF(O89=FÓRMULAS!$E$5,FÓRMULAS!$F$5,IF(O89=FÓRMULAS!$E$6,FÓRMULAS!$F$6,"")))</f>
        <v/>
      </c>
      <c r="Q89" s="236" t="str">
        <f>+IF(OR(O89=FÓRMULAS!$O$4,O89=FÓRMULAS!$O$5),FÓRMULAS!$P$5,IF(O89=FÓRMULAS!$O$6,FÓRMULAS!$P$6,""))</f>
        <v/>
      </c>
      <c r="R89" s="239"/>
      <c r="S89" s="236" t="str">
        <f>+IF(R89=FÓRMULAS!$H$4,FÓRMULAS!$I$4,IF(R89=FÓRMULAS!$H$5,FÓRMULAS!$I$5,""))</f>
        <v/>
      </c>
      <c r="T89" s="244"/>
      <c r="U89" s="244"/>
      <c r="V89" s="244"/>
      <c r="W89" s="236" t="str">
        <f t="shared" si="1"/>
        <v/>
      </c>
      <c r="X89" s="236">
        <f>IF(Q89=FÓRMULAS!$P$5,F$87-(F$87*W89),F$87)</f>
        <v>1</v>
      </c>
      <c r="Y89" s="306">
        <f>IF(Q89=FÓRMULAS!$P$6,G$87-(G$87*W89),G$87)</f>
        <v>1</v>
      </c>
      <c r="Z89" s="604"/>
      <c r="AA89" s="601"/>
      <c r="AB89" s="309"/>
      <c r="AC89" s="24"/>
      <c r="AD89" s="24"/>
      <c r="AE89" s="24"/>
      <c r="AF89" s="274"/>
      <c r="AG89" s="265"/>
      <c r="AH89" s="24"/>
      <c r="AI89" s="24"/>
      <c r="AJ89" s="24"/>
      <c r="AK89" s="24"/>
      <c r="AL89" s="24"/>
      <c r="AM89" s="24"/>
      <c r="AN89" s="24"/>
      <c r="AO89" s="24"/>
      <c r="AP89" s="24"/>
      <c r="AQ89" s="24"/>
      <c r="AR89" s="50"/>
      <c r="AS89" s="50"/>
      <c r="AT89" s="50"/>
      <c r="AU89" s="24"/>
      <c r="AV89" s="24"/>
      <c r="AW89" s="24"/>
      <c r="AX89" s="24"/>
      <c r="AY89" s="24"/>
      <c r="AZ89" s="24"/>
      <c r="BA89" s="24"/>
      <c r="BB89" s="48"/>
      <c r="BC89" s="26"/>
      <c r="BD89" s="26"/>
      <c r="BE89" s="47"/>
      <c r="BF89" s="49"/>
      <c r="BG89" s="47"/>
      <c r="BH89" s="49"/>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row>
    <row r="90" spans="1:128" s="25" customFormat="1" ht="15.75" customHeight="1" thickBot="1" x14ac:dyDescent="0.35">
      <c r="A90" s="644"/>
      <c r="B90" s="275"/>
      <c r="C90" s="351" t="str">
        <f>'CONTEXTO E IDENTIFICACIÓN'!D$63</f>
        <v>Gestión de Servicio Al Ciudadano</v>
      </c>
      <c r="D90" s="351" t="str">
        <f>'CONTEXTO E IDENTIFICACIÓN'!F$63</f>
        <v>Gestión de Atención al Ciudadano</v>
      </c>
      <c r="E90" s="637"/>
      <c r="F90" s="617"/>
      <c r="G90" s="620"/>
      <c r="H90" s="303">
        <v>4</v>
      </c>
      <c r="I90" s="276"/>
      <c r="J90" s="277"/>
      <c r="K90" s="277"/>
      <c r="L90" s="277" t="str">
        <f t="shared" si="0"/>
        <v xml:space="preserve">  </v>
      </c>
      <c r="M90" s="276"/>
      <c r="N90" s="278"/>
      <c r="O90" s="240"/>
      <c r="P90" s="237" t="str">
        <f>+IF(O90=FÓRMULAS!$E$4,FÓRMULAS!$F$4,IF(O90=FÓRMULAS!$E$5,FÓRMULAS!$F$5,IF(O90=FÓRMULAS!$E$6,FÓRMULAS!$F$6,"")))</f>
        <v/>
      </c>
      <c r="Q90" s="237" t="str">
        <f>+IF(OR(O90=FÓRMULAS!$O$4,O90=FÓRMULAS!$O$5),FÓRMULAS!$P$5,IF(O90=FÓRMULAS!$O$6,FÓRMULAS!$P$6,""))</f>
        <v/>
      </c>
      <c r="R90" s="240"/>
      <c r="S90" s="237" t="str">
        <f>+IF(R90=FÓRMULAS!$H$4,FÓRMULAS!$I$4,IF(R90=FÓRMULAS!$H$5,FÓRMULAS!$I$5,""))</f>
        <v/>
      </c>
      <c r="T90" s="245"/>
      <c r="U90" s="245"/>
      <c r="V90" s="245"/>
      <c r="W90" s="237" t="str">
        <f t="shared" si="1"/>
        <v/>
      </c>
      <c r="X90" s="237">
        <f>IF(Q90=FÓRMULAS!$P$5,F$87-(F$87*W90),F$87)</f>
        <v>1</v>
      </c>
      <c r="Y90" s="307">
        <f>IF(Q90=FÓRMULAS!$P$6,G$87-(G$87*W90),G$87)</f>
        <v>1</v>
      </c>
      <c r="Z90" s="605"/>
      <c r="AA90" s="602"/>
      <c r="AB90" s="310"/>
      <c r="AC90" s="278"/>
      <c r="AD90" s="278"/>
      <c r="AE90" s="278"/>
      <c r="AF90" s="279"/>
      <c r="AG90" s="265"/>
      <c r="AH90" s="24"/>
      <c r="AI90" s="24"/>
      <c r="AJ90" s="24"/>
      <c r="AK90" s="24"/>
      <c r="AL90" s="24"/>
      <c r="AM90" s="24"/>
      <c r="AN90" s="24"/>
      <c r="AO90" s="24"/>
      <c r="AP90" s="24"/>
      <c r="AQ90" s="24"/>
      <c r="AR90" s="50"/>
      <c r="AS90" s="50"/>
      <c r="AT90" s="50"/>
      <c r="AU90" s="24"/>
      <c r="AV90" s="24"/>
      <c r="AW90" s="24"/>
      <c r="AX90" s="24"/>
      <c r="AY90" s="24"/>
      <c r="AZ90" s="24"/>
      <c r="BA90" s="24"/>
      <c r="BB90" s="48"/>
      <c r="BC90" s="26"/>
      <c r="BD90" s="26"/>
      <c r="BE90" s="47"/>
      <c r="BF90" s="49"/>
      <c r="BG90" s="47"/>
      <c r="BH90" s="49"/>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row>
    <row r="91" spans="1:128" s="25" customFormat="1" ht="114" customHeight="1" x14ac:dyDescent="0.3">
      <c r="A91" s="642" t="str">
        <f>'CONTEXTO E IDENTIFICACIÓN'!A64</f>
        <v>R10</v>
      </c>
      <c r="B91" s="269" t="s">
        <v>43</v>
      </c>
      <c r="C91" s="349" t="str">
        <f>'CONTEXTO E IDENTIFICACIÓN'!D$64</f>
        <v>Gestión de Regulación y Habilitación</v>
      </c>
      <c r="D91" s="349" t="str">
        <f>'CONTEXTO E IDENTIFICACIÓN'!F$64</f>
        <v>Regulación</v>
      </c>
      <c r="E91" s="635" t="str">
        <f>'CONTEXTO E IDENTIFICACIÓN'!N64</f>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F91" s="615">
        <f>'PROB E IMPACTO INHERENTE'!H18</f>
        <v>0.6</v>
      </c>
      <c r="G91" s="618">
        <f>'PROB E IMPACTO INHERENTE'!P18</f>
        <v>0.8</v>
      </c>
      <c r="H91" s="301">
        <v>1</v>
      </c>
      <c r="I91" s="270" t="s">
        <v>1009</v>
      </c>
      <c r="J91" s="271" t="s">
        <v>479</v>
      </c>
      <c r="K91" s="271" t="s">
        <v>480</v>
      </c>
      <c r="L91" s="271" t="str">
        <f t="shared" si="0"/>
        <v>El Director de regulación y Habilitación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Evidencia: Correo de envío del proyecto de Acto Administrativo al proceso de Difusión y Mercadeo para publicación en la página web; y/o link de publicación del Acto Administrativo.</v>
      </c>
      <c r="M91" s="270" t="s">
        <v>162</v>
      </c>
      <c r="N91" s="272" t="s">
        <v>7</v>
      </c>
      <c r="O91" s="238" t="s">
        <v>16</v>
      </c>
      <c r="P91" s="235">
        <f>+IF(O91=FÓRMULAS!$E$4,FÓRMULAS!$F$4,IF(O91=FÓRMULAS!$E$5,FÓRMULAS!$F$5,IF(O91=FÓRMULAS!$E$6,FÓRMULAS!$F$6,"")))</f>
        <v>0.25</v>
      </c>
      <c r="Q91" s="235" t="str">
        <f>+IF(OR(O91=FÓRMULAS!$O$4,O91=FÓRMULAS!$O$5),FÓRMULAS!$P$5,IF(O91=FÓRMULAS!$O$6,FÓRMULAS!$P$6,""))</f>
        <v>Probabilidad</v>
      </c>
      <c r="R91" s="238" t="s">
        <v>103</v>
      </c>
      <c r="S91" s="235">
        <f>+IF(R91=FÓRMULAS!$H$4,FÓRMULAS!$I$4,IF(R91=FÓRMULAS!$H$5,FÓRMULAS!$I$5,""))</f>
        <v>0.15</v>
      </c>
      <c r="T91" s="243" t="s">
        <v>897</v>
      </c>
      <c r="U91" s="243" t="s">
        <v>898</v>
      </c>
      <c r="V91" s="243" t="s">
        <v>899</v>
      </c>
      <c r="W91" s="235">
        <f t="shared" si="1"/>
        <v>0.4</v>
      </c>
      <c r="X91" s="235">
        <f>IF(Q91=FÓRMULAS!$P$5,F$91-(F$91*W91),F$91)</f>
        <v>0.36</v>
      </c>
      <c r="Y91" s="305">
        <f>IF(Q91=FÓRMULAS!$P$6,G$91-(G$91*W91),G$91)</f>
        <v>0.8</v>
      </c>
      <c r="Z91" s="603">
        <f t="shared" ref="Z91:AA91" si="10">+IF(X94="","",X94)</f>
        <v>0.6</v>
      </c>
      <c r="AA91" s="600">
        <f t="shared" si="10"/>
        <v>0.8</v>
      </c>
      <c r="AB91" s="308">
        <v>0</v>
      </c>
      <c r="AC91" s="272">
        <v>0</v>
      </c>
      <c r="AD91" s="272">
        <v>0</v>
      </c>
      <c r="AE91" s="272">
        <v>0</v>
      </c>
      <c r="AF91" s="273">
        <v>0</v>
      </c>
      <c r="AG91" s="265" t="s">
        <v>6</v>
      </c>
      <c r="AH91" s="24" t="s">
        <v>16</v>
      </c>
      <c r="AI91" s="24" t="s">
        <v>6</v>
      </c>
      <c r="AJ91" s="24" t="s">
        <v>6</v>
      </c>
      <c r="AK91" s="24" t="s">
        <v>6</v>
      </c>
      <c r="AL91" s="24" t="s">
        <v>26</v>
      </c>
      <c r="AM91" s="24" t="s">
        <v>103</v>
      </c>
      <c r="AN91" s="24" t="s">
        <v>87</v>
      </c>
      <c r="AO91" s="24" t="s">
        <v>89</v>
      </c>
      <c r="AP91" s="24" t="s">
        <v>91</v>
      </c>
      <c r="AQ91" s="24" t="s">
        <v>99</v>
      </c>
      <c r="AR91" s="44" t="s">
        <v>94</v>
      </c>
      <c r="AS91" s="44" t="s">
        <v>96</v>
      </c>
      <c r="AT91" s="44" t="s">
        <v>98</v>
      </c>
      <c r="AU91" s="24">
        <v>15</v>
      </c>
      <c r="AV91" s="24">
        <v>15</v>
      </c>
      <c r="AW91" s="24">
        <v>15</v>
      </c>
      <c r="AX91" s="24">
        <v>15</v>
      </c>
      <c r="AY91" s="24">
        <v>15</v>
      </c>
      <c r="AZ91" s="24">
        <v>15</v>
      </c>
      <c r="BA91" s="24">
        <v>10</v>
      </c>
      <c r="BB91" s="42">
        <v>100</v>
      </c>
      <c r="BC91" s="26" t="s">
        <v>138</v>
      </c>
      <c r="BD91" s="26" t="s">
        <v>140</v>
      </c>
      <c r="BE91" s="43">
        <v>2</v>
      </c>
      <c r="BF91" s="606">
        <v>2</v>
      </c>
      <c r="BG91" s="43">
        <v>2</v>
      </c>
      <c r="BH91" s="606">
        <v>2</v>
      </c>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row>
    <row r="92" spans="1:128" s="25" customFormat="1" ht="133.5" customHeight="1" x14ac:dyDescent="0.3">
      <c r="A92" s="643"/>
      <c r="B92" s="27" t="s">
        <v>43</v>
      </c>
      <c r="C92" s="350" t="str">
        <f>'CONTEXTO E IDENTIFICACIÓN'!D$64</f>
        <v>Gestión de Regulación y Habilitación</v>
      </c>
      <c r="D92" s="350" t="str">
        <f>'CONTEXTO E IDENTIFICACIÓN'!F$64</f>
        <v>Regulación</v>
      </c>
      <c r="E92" s="636"/>
      <c r="F92" s="616"/>
      <c r="G92" s="619"/>
      <c r="H92" s="302">
        <v>2</v>
      </c>
      <c r="I92" s="258" t="s">
        <v>1009</v>
      </c>
      <c r="J92" s="259" t="s">
        <v>481</v>
      </c>
      <c r="K92" s="259" t="s">
        <v>482</v>
      </c>
      <c r="L92" s="259" t="str">
        <f t="shared" si="0"/>
        <v>El Director de regulación y Habilitación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por parte de la OAJ al proceso que proyectó el acto.</v>
      </c>
      <c r="M92" s="258" t="s">
        <v>163</v>
      </c>
      <c r="N92" s="24" t="s">
        <v>7</v>
      </c>
      <c r="O92" s="239" t="s">
        <v>16</v>
      </c>
      <c r="P92" s="236">
        <f>+IF(O92=FÓRMULAS!$E$4,FÓRMULAS!$F$4,IF(O92=FÓRMULAS!$E$5,FÓRMULAS!$F$5,IF(O92=FÓRMULAS!$E$6,FÓRMULAS!$F$6,"")))</f>
        <v>0.25</v>
      </c>
      <c r="Q92" s="236" t="str">
        <f>+IF(OR(O92=FÓRMULAS!$O$4,O92=FÓRMULAS!$O$5),FÓRMULAS!$P$5,IF(O92=FÓRMULAS!$O$6,FÓRMULAS!$P$6,""))</f>
        <v>Probabilidad</v>
      </c>
      <c r="R92" s="239" t="s">
        <v>103</v>
      </c>
      <c r="S92" s="236">
        <f>+IF(R92=FÓRMULAS!$H$4,FÓRMULAS!$I$4,IF(R92=FÓRMULAS!$H$5,FÓRMULAS!$I$5,""))</f>
        <v>0.15</v>
      </c>
      <c r="T92" s="244" t="s">
        <v>897</v>
      </c>
      <c r="U92" s="244" t="s">
        <v>898</v>
      </c>
      <c r="V92" s="244" t="s">
        <v>899</v>
      </c>
      <c r="W92" s="236">
        <f t="shared" si="1"/>
        <v>0.4</v>
      </c>
      <c r="X92" s="236">
        <f>IF(Q92=FÓRMULAS!$P$5,F$91-(F$91*W92),F$91)</f>
        <v>0.36</v>
      </c>
      <c r="Y92" s="306">
        <f>IF(Q92=FÓRMULAS!$P$6,G$91-(G$91*W92),G$91)</f>
        <v>0.8</v>
      </c>
      <c r="Z92" s="604"/>
      <c r="AA92" s="601"/>
      <c r="AB92" s="309">
        <v>0</v>
      </c>
      <c r="AC92" s="24">
        <v>0</v>
      </c>
      <c r="AD92" s="24">
        <v>0</v>
      </c>
      <c r="AE92" s="24">
        <v>0</v>
      </c>
      <c r="AF92" s="274">
        <v>0</v>
      </c>
      <c r="AG92" s="265" t="s">
        <v>6</v>
      </c>
      <c r="AH92" s="24" t="s">
        <v>16</v>
      </c>
      <c r="AI92" s="24" t="s">
        <v>19</v>
      </c>
      <c r="AJ92" s="24" t="s">
        <v>6</v>
      </c>
      <c r="AK92" s="24" t="s">
        <v>6</v>
      </c>
      <c r="AL92" s="24" t="s">
        <v>26</v>
      </c>
      <c r="AM92" s="24" t="s">
        <v>103</v>
      </c>
      <c r="AN92" s="24" t="s">
        <v>87</v>
      </c>
      <c r="AO92" s="24" t="s">
        <v>89</v>
      </c>
      <c r="AP92" s="24" t="s">
        <v>91</v>
      </c>
      <c r="AQ92" s="24" t="s">
        <v>99</v>
      </c>
      <c r="AR92" s="44" t="s">
        <v>94</v>
      </c>
      <c r="AS92" s="44" t="s">
        <v>96</v>
      </c>
      <c r="AT92" s="44" t="s">
        <v>98</v>
      </c>
      <c r="AU92" s="24">
        <v>15</v>
      </c>
      <c r="AV92" s="24">
        <v>15</v>
      </c>
      <c r="AW92" s="24">
        <v>15</v>
      </c>
      <c r="AX92" s="24">
        <v>15</v>
      </c>
      <c r="AY92" s="24">
        <v>15</v>
      </c>
      <c r="AZ92" s="24">
        <v>15</v>
      </c>
      <c r="BA92" s="24">
        <v>10</v>
      </c>
      <c r="BB92" s="42">
        <v>100</v>
      </c>
      <c r="BC92" s="26" t="s">
        <v>138</v>
      </c>
      <c r="BD92" s="26" t="s">
        <v>140</v>
      </c>
      <c r="BE92" s="43">
        <v>2</v>
      </c>
      <c r="BF92" s="606"/>
      <c r="BG92" s="43">
        <v>2</v>
      </c>
      <c r="BH92" s="606"/>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row>
    <row r="93" spans="1:128" s="25" customFormat="1" ht="105" customHeight="1" x14ac:dyDescent="0.3">
      <c r="A93" s="643"/>
      <c r="B93" s="27"/>
      <c r="C93" s="350" t="str">
        <f>'CONTEXTO E IDENTIFICACIÓN'!D$64</f>
        <v>Gestión de Regulación y Habilitación</v>
      </c>
      <c r="D93" s="350" t="str">
        <f>'CONTEXTO E IDENTIFICACIÓN'!F$64</f>
        <v>Regulación</v>
      </c>
      <c r="E93" s="636"/>
      <c r="F93" s="616"/>
      <c r="G93" s="619"/>
      <c r="H93" s="302">
        <v>3</v>
      </c>
      <c r="I93" s="394" t="s">
        <v>1009</v>
      </c>
      <c r="J93" s="259" t="s">
        <v>1010</v>
      </c>
      <c r="K93" s="259" t="s">
        <v>1011</v>
      </c>
      <c r="L93" s="259" t="str">
        <f t="shared" si="0"/>
        <v>El Director de regulación y Habilitación verifica el contenido del proyecto de Acto administrativo del subproceso de habilitación, posteriormente envía para revisión de la oficina Asesora Jurídica y finalmente aprobación y firma por parte de la Dirección General. Esta actividad se hace en cada evento.
Evidencia: Correo de envío del proyecto de Acto Administrativo al proceso a la Oficina Asesora Jurídica y envio a la Dirección General  para publicación en el diario oficial.</v>
      </c>
      <c r="M93" s="258" t="s">
        <v>1012</v>
      </c>
      <c r="N93" s="24"/>
      <c r="O93" s="239" t="s">
        <v>16</v>
      </c>
      <c r="P93" s="236">
        <f>+IF(O93=FÓRMULAS!$E$4,FÓRMULAS!$F$4,IF(O93=FÓRMULAS!$E$5,FÓRMULAS!$F$5,IF(O93=FÓRMULAS!$E$6,FÓRMULAS!$F$6,"")))</f>
        <v>0.25</v>
      </c>
      <c r="Q93" s="236" t="str">
        <f>+IF(OR(O93=FÓRMULAS!$O$4,O93=FÓRMULAS!$O$5),FÓRMULAS!$P$5,IF(O93=FÓRMULAS!$O$6,FÓRMULAS!$P$6,""))</f>
        <v>Probabilidad</v>
      </c>
      <c r="R93" s="239" t="s">
        <v>103</v>
      </c>
      <c r="S93" s="236">
        <f>+IF(R93=FÓRMULAS!$H$4,FÓRMULAS!$I$4,IF(R93=FÓRMULAS!$H$5,FÓRMULAS!$I$5,""))</f>
        <v>0.15</v>
      </c>
      <c r="T93" s="244" t="s">
        <v>897</v>
      </c>
      <c r="U93" s="244" t="s">
        <v>898</v>
      </c>
      <c r="V93" s="244" t="s">
        <v>899</v>
      </c>
      <c r="W93" s="236">
        <f t="shared" si="1"/>
        <v>0.4</v>
      </c>
      <c r="X93" s="236">
        <f>IF(Q93=FÓRMULAS!$P$5,F$91-(F$91*W93),F$91)</f>
        <v>0.36</v>
      </c>
      <c r="Y93" s="306">
        <f>IF(Q93=FÓRMULAS!$P$6,G$91-(G$91*W93),G$91)</f>
        <v>0.8</v>
      </c>
      <c r="Z93" s="604"/>
      <c r="AA93" s="601"/>
      <c r="AB93" s="309">
        <v>0</v>
      </c>
      <c r="AC93" s="24">
        <v>0</v>
      </c>
      <c r="AD93" s="24">
        <v>0</v>
      </c>
      <c r="AE93" s="24">
        <v>0</v>
      </c>
      <c r="AF93" s="274">
        <v>0</v>
      </c>
      <c r="AG93" s="265"/>
      <c r="AH93" s="24"/>
      <c r="AI93" s="24"/>
      <c r="AJ93" s="24"/>
      <c r="AK93" s="24"/>
      <c r="AL93" s="24"/>
      <c r="AM93" s="24"/>
      <c r="AN93" s="24"/>
      <c r="AO93" s="24"/>
      <c r="AP93" s="24"/>
      <c r="AQ93" s="24"/>
      <c r="AR93" s="44"/>
      <c r="AS93" s="44"/>
      <c r="AT93" s="44"/>
      <c r="AU93" s="24"/>
      <c r="AV93" s="24"/>
      <c r="AW93" s="24"/>
      <c r="AX93" s="24"/>
      <c r="AY93" s="24"/>
      <c r="AZ93" s="24"/>
      <c r="BA93" s="24"/>
      <c r="BB93" s="42"/>
      <c r="BC93" s="26"/>
      <c r="BD93" s="26"/>
      <c r="BE93" s="43"/>
      <c r="BF93" s="41"/>
      <c r="BG93" s="43"/>
      <c r="BH93" s="41"/>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row>
    <row r="94" spans="1:128" s="25" customFormat="1" ht="22.75" customHeight="1" thickBot="1" x14ac:dyDescent="0.35">
      <c r="A94" s="644"/>
      <c r="B94" s="275"/>
      <c r="C94" s="351" t="str">
        <f>'CONTEXTO E IDENTIFICACIÓN'!D$64</f>
        <v>Gestión de Regulación y Habilitación</v>
      </c>
      <c r="D94" s="351" t="str">
        <f>'CONTEXTO E IDENTIFICACIÓN'!F$64</f>
        <v>Regulación</v>
      </c>
      <c r="E94" s="637"/>
      <c r="F94" s="617"/>
      <c r="G94" s="620"/>
      <c r="H94" s="303">
        <v>4</v>
      </c>
      <c r="I94" s="276"/>
      <c r="J94" s="277"/>
      <c r="K94" s="277"/>
      <c r="L94" s="277" t="str">
        <f t="shared" si="0"/>
        <v xml:space="preserve">  </v>
      </c>
      <c r="M94" s="276"/>
      <c r="N94" s="278"/>
      <c r="O94" s="240"/>
      <c r="P94" s="237" t="str">
        <f>+IF(O94=FÓRMULAS!$E$4,FÓRMULAS!$F$4,IF(O94=FÓRMULAS!$E$5,FÓRMULAS!$F$5,IF(O94=FÓRMULAS!$E$6,FÓRMULAS!$F$6,"")))</f>
        <v/>
      </c>
      <c r="Q94" s="237" t="str">
        <f>+IF(OR(O94=FÓRMULAS!$O$4,O94=FÓRMULAS!$O$5),FÓRMULAS!$P$5,IF(O94=FÓRMULAS!$O$6,FÓRMULAS!$P$6,""))</f>
        <v/>
      </c>
      <c r="R94" s="240"/>
      <c r="S94" s="237" t="str">
        <f>+IF(R94=FÓRMULAS!$H$4,FÓRMULAS!$I$4,IF(R94=FÓRMULAS!$H$5,FÓRMULAS!$I$5,""))</f>
        <v/>
      </c>
      <c r="T94" s="245"/>
      <c r="U94" s="245"/>
      <c r="V94" s="245"/>
      <c r="W94" s="237" t="str">
        <f t="shared" si="1"/>
        <v/>
      </c>
      <c r="X94" s="237">
        <f>IF(Q94=FÓRMULAS!$P$5,F$91-(F$91*W94),F$91)</f>
        <v>0.6</v>
      </c>
      <c r="Y94" s="307">
        <f>IF(Q94=FÓRMULAS!$P$6,G$91-(G$91*W94),G$91)</f>
        <v>0.8</v>
      </c>
      <c r="Z94" s="605"/>
      <c r="AA94" s="602"/>
      <c r="AB94" s="310"/>
      <c r="AC94" s="278"/>
      <c r="AD94" s="278"/>
      <c r="AE94" s="278"/>
      <c r="AF94" s="279"/>
      <c r="AG94" s="265"/>
      <c r="AH94" s="24"/>
      <c r="AI94" s="24"/>
      <c r="AJ94" s="24"/>
      <c r="AK94" s="24"/>
      <c r="AL94" s="24"/>
      <c r="AM94" s="24"/>
      <c r="AN94" s="24"/>
      <c r="AO94" s="24"/>
      <c r="AP94" s="24"/>
      <c r="AQ94" s="24"/>
      <c r="AR94" s="44"/>
      <c r="AS94" s="44"/>
      <c r="AT94" s="44"/>
      <c r="AU94" s="24"/>
      <c r="AV94" s="24"/>
      <c r="AW94" s="24"/>
      <c r="AX94" s="24"/>
      <c r="AY94" s="24"/>
      <c r="AZ94" s="24"/>
      <c r="BA94" s="24"/>
      <c r="BB94" s="42"/>
      <c r="BC94" s="26"/>
      <c r="BD94" s="26"/>
      <c r="BE94" s="43"/>
      <c r="BF94" s="41"/>
      <c r="BG94" s="43"/>
      <c r="BH94" s="41"/>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row>
    <row r="95" spans="1:128" s="25" customFormat="1" ht="102.75" customHeight="1" x14ac:dyDescent="0.3">
      <c r="A95" s="639" t="str">
        <f>'CONTEXTO E IDENTIFICACIÓN'!A65</f>
        <v>R11</v>
      </c>
      <c r="B95" s="262" t="s">
        <v>43</v>
      </c>
      <c r="C95" s="352" t="str">
        <f>'CONTEXTO E IDENTIFICACIÓN'!D$65</f>
        <v>Gestión de Regulación y Habilitación</v>
      </c>
      <c r="D95" s="352" t="str">
        <f>'CONTEXTO E IDENTIFICACIÓN'!F$65</f>
        <v>Regulación</v>
      </c>
      <c r="E95" s="639" t="str">
        <f>'CONTEXTO E IDENTIFICACIÓN'!N65</f>
        <v>Posibilidad de pérdida Reputacional por declaratoria de inaplicación de la regulación expedida por la entidad debido a que se identifica la ilegalidad del acto por parte de un ente judicial.</v>
      </c>
      <c r="F95" s="615">
        <f>'PROB E IMPACTO INHERENTE'!H19</f>
        <v>0.4</v>
      </c>
      <c r="G95" s="618">
        <f>'PROB E IMPACTO INHERENTE'!P19</f>
        <v>0.8</v>
      </c>
      <c r="H95" s="301">
        <v>1</v>
      </c>
      <c r="I95" s="270" t="s">
        <v>478</v>
      </c>
      <c r="J95" s="271" t="s">
        <v>481</v>
      </c>
      <c r="K95" s="271" t="s">
        <v>482</v>
      </c>
      <c r="L95" s="271" t="str">
        <f t="shared" si="0"/>
        <v>El Responsable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por parte de la OAJ al proceso que proyectó el acto.</v>
      </c>
      <c r="M95" s="270" t="s">
        <v>163</v>
      </c>
      <c r="N95" s="272" t="s">
        <v>7</v>
      </c>
      <c r="O95" s="238" t="s">
        <v>16</v>
      </c>
      <c r="P95" s="235">
        <f>+IF(O95=FÓRMULAS!$E$4,FÓRMULAS!$F$4,IF(O95=FÓRMULAS!$E$5,FÓRMULAS!$F$5,IF(O95=FÓRMULAS!$E$6,FÓRMULAS!$F$6,"")))</f>
        <v>0.25</v>
      </c>
      <c r="Q95" s="235" t="str">
        <f>+IF(OR(O95=FÓRMULAS!$O$4,O95=FÓRMULAS!$O$5),FÓRMULAS!$P$5,IF(O95=FÓRMULAS!$O$6,FÓRMULAS!$P$6,""))</f>
        <v>Probabilidad</v>
      </c>
      <c r="R95" s="238" t="s">
        <v>103</v>
      </c>
      <c r="S95" s="235">
        <f>+IF(R95=FÓRMULAS!$H$4,FÓRMULAS!$I$4,IF(R95=FÓRMULAS!$H$5,FÓRMULAS!$I$5,""))</f>
        <v>0.15</v>
      </c>
      <c r="T95" s="243" t="s">
        <v>897</v>
      </c>
      <c r="U95" s="243" t="s">
        <v>898</v>
      </c>
      <c r="V95" s="243" t="s">
        <v>899</v>
      </c>
      <c r="W95" s="235">
        <f t="shared" si="1"/>
        <v>0.4</v>
      </c>
      <c r="X95" s="235">
        <f>IF(Q95=FÓRMULAS!$P$5,F$95-(F$95*W95),F$95)</f>
        <v>0.24</v>
      </c>
      <c r="Y95" s="305">
        <f>IF(Q95=FÓRMULAS!$P$6,G$95-(G$95*W95),G$95)</f>
        <v>0.8</v>
      </c>
      <c r="Z95" s="603">
        <f t="shared" ref="Z95:AA95" si="11">+IF(X98="","",X98)</f>
        <v>0.4</v>
      </c>
      <c r="AA95" s="600">
        <f t="shared" si="11"/>
        <v>0.8</v>
      </c>
      <c r="AB95" s="308">
        <v>0</v>
      </c>
      <c r="AC95" s="272">
        <v>0</v>
      </c>
      <c r="AD95" s="272">
        <v>0</v>
      </c>
      <c r="AE95" s="272">
        <v>0</v>
      </c>
      <c r="AF95" s="273">
        <v>0</v>
      </c>
      <c r="AG95" s="265" t="s">
        <v>6</v>
      </c>
      <c r="AH95" s="24" t="s">
        <v>16</v>
      </c>
      <c r="AI95" s="24" t="s">
        <v>19</v>
      </c>
      <c r="AJ95" s="24" t="s">
        <v>6</v>
      </c>
      <c r="AK95" s="24" t="s">
        <v>6</v>
      </c>
      <c r="AL95" s="24" t="s">
        <v>26</v>
      </c>
      <c r="AM95" s="24" t="s">
        <v>103</v>
      </c>
      <c r="AN95" s="24" t="s">
        <v>87</v>
      </c>
      <c r="AO95" s="24" t="s">
        <v>89</v>
      </c>
      <c r="AP95" s="24" t="s">
        <v>91</v>
      </c>
      <c r="AQ95" s="24" t="s">
        <v>99</v>
      </c>
      <c r="AR95" s="44" t="s">
        <v>94</v>
      </c>
      <c r="AS95" s="44" t="s">
        <v>96</v>
      </c>
      <c r="AT95" s="44" t="s">
        <v>98</v>
      </c>
      <c r="AU95" s="24">
        <v>15</v>
      </c>
      <c r="AV95" s="24">
        <v>15</v>
      </c>
      <c r="AW95" s="24">
        <v>15</v>
      </c>
      <c r="AX95" s="24">
        <v>15</v>
      </c>
      <c r="AY95" s="24">
        <v>15</v>
      </c>
      <c r="AZ95" s="24">
        <v>15</v>
      </c>
      <c r="BA95" s="24">
        <v>10</v>
      </c>
      <c r="BB95" s="42">
        <v>100</v>
      </c>
      <c r="BC95" s="26" t="s">
        <v>138</v>
      </c>
      <c r="BD95" s="26" t="s">
        <v>140</v>
      </c>
      <c r="BE95" s="43">
        <v>2</v>
      </c>
      <c r="BF95" s="606">
        <v>2</v>
      </c>
      <c r="BG95" s="43">
        <v>2</v>
      </c>
      <c r="BH95" s="606">
        <v>2</v>
      </c>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row>
    <row r="96" spans="1:128" s="25" customFormat="1" ht="102.75" customHeight="1" x14ac:dyDescent="0.3">
      <c r="A96" s="640"/>
      <c r="B96" s="27" t="s">
        <v>43</v>
      </c>
      <c r="C96" s="350" t="str">
        <f>'CONTEXTO E IDENTIFICACIÓN'!D$65</f>
        <v>Gestión de Regulación y Habilitación</v>
      </c>
      <c r="D96" s="350" t="str">
        <f>'CONTEXTO E IDENTIFICACIÓN'!F$65</f>
        <v>Regulación</v>
      </c>
      <c r="E96" s="640"/>
      <c r="F96" s="616"/>
      <c r="G96" s="619"/>
      <c r="H96" s="302">
        <v>2</v>
      </c>
      <c r="I96" s="258" t="s">
        <v>478</v>
      </c>
      <c r="J96" s="259" t="s">
        <v>483</v>
      </c>
      <c r="K96" s="259" t="s">
        <v>484</v>
      </c>
      <c r="L96" s="259" t="str">
        <f t="shared" si="0"/>
        <v xml:space="preserve">El Responsable Oficina Asesora Jurídica 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v>
      </c>
      <c r="M96" s="258" t="s">
        <v>164</v>
      </c>
      <c r="N96" s="24" t="s">
        <v>7</v>
      </c>
      <c r="O96" s="239" t="s">
        <v>16</v>
      </c>
      <c r="P96" s="236">
        <f>+IF(O96=FÓRMULAS!$E$4,FÓRMULAS!$F$4,IF(O96=FÓRMULAS!$E$5,FÓRMULAS!$F$5,IF(O96=FÓRMULAS!$E$6,FÓRMULAS!$F$6,"")))</f>
        <v>0.25</v>
      </c>
      <c r="Q96" s="236" t="str">
        <f>+IF(OR(O96=FÓRMULAS!$O$4,O96=FÓRMULAS!$O$5),FÓRMULAS!$P$5,IF(O96=FÓRMULAS!$O$6,FÓRMULAS!$P$6,""))</f>
        <v>Probabilidad</v>
      </c>
      <c r="R96" s="239" t="s">
        <v>103</v>
      </c>
      <c r="S96" s="236">
        <f>+IF(R96=FÓRMULAS!$H$4,FÓRMULAS!$I$4,IF(R96=FÓRMULAS!$H$5,FÓRMULAS!$I$5,""))</f>
        <v>0.15</v>
      </c>
      <c r="T96" s="244" t="s">
        <v>897</v>
      </c>
      <c r="U96" s="244" t="s">
        <v>898</v>
      </c>
      <c r="V96" s="244" t="s">
        <v>899</v>
      </c>
      <c r="W96" s="236">
        <f t="shared" si="1"/>
        <v>0.4</v>
      </c>
      <c r="X96" s="236">
        <f>IF(Q96=FÓRMULAS!$P$5,F$95-(F$95*W96),F$95)</f>
        <v>0.24</v>
      </c>
      <c r="Y96" s="306">
        <f>IF(Q96=FÓRMULAS!$P$6,G$95-(G$95*W96),G$95)</f>
        <v>0.8</v>
      </c>
      <c r="Z96" s="604"/>
      <c r="AA96" s="601"/>
      <c r="AB96" s="309">
        <v>0</v>
      </c>
      <c r="AC96" s="24">
        <v>0</v>
      </c>
      <c r="AD96" s="24">
        <v>0</v>
      </c>
      <c r="AE96" s="24">
        <v>0</v>
      </c>
      <c r="AF96" s="274">
        <v>0</v>
      </c>
      <c r="AG96" s="265" t="s">
        <v>6</v>
      </c>
      <c r="AH96" s="24" t="s">
        <v>16</v>
      </c>
      <c r="AI96" s="24" t="s">
        <v>19</v>
      </c>
      <c r="AJ96" s="24" t="s">
        <v>6</v>
      </c>
      <c r="AK96" s="24" t="s">
        <v>6</v>
      </c>
      <c r="AL96" s="24" t="s">
        <v>26</v>
      </c>
      <c r="AM96" s="24" t="s">
        <v>103</v>
      </c>
      <c r="AN96" s="24" t="s">
        <v>87</v>
      </c>
      <c r="AO96" s="24" t="s">
        <v>89</v>
      </c>
      <c r="AP96" s="24" t="s">
        <v>91</v>
      </c>
      <c r="AQ96" s="24" t="s">
        <v>99</v>
      </c>
      <c r="AR96" s="44" t="s">
        <v>94</v>
      </c>
      <c r="AS96" s="44" t="s">
        <v>96</v>
      </c>
      <c r="AT96" s="44" t="s">
        <v>98</v>
      </c>
      <c r="AU96" s="24">
        <v>15</v>
      </c>
      <c r="AV96" s="24">
        <v>15</v>
      </c>
      <c r="AW96" s="24">
        <v>15</v>
      </c>
      <c r="AX96" s="24">
        <v>15</v>
      </c>
      <c r="AY96" s="24">
        <v>15</v>
      </c>
      <c r="AZ96" s="24">
        <v>15</v>
      </c>
      <c r="BA96" s="24">
        <v>10</v>
      </c>
      <c r="BB96" s="42">
        <v>100</v>
      </c>
      <c r="BC96" s="26" t="s">
        <v>138</v>
      </c>
      <c r="BD96" s="26" t="s">
        <v>140</v>
      </c>
      <c r="BE96" s="43">
        <v>2</v>
      </c>
      <c r="BF96" s="606"/>
      <c r="BG96" s="43">
        <v>2</v>
      </c>
      <c r="BH96" s="606"/>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row>
    <row r="97" spans="1:128" s="25" customFormat="1" ht="19.5" customHeight="1" x14ac:dyDescent="0.3">
      <c r="A97" s="640"/>
      <c r="B97" s="27"/>
      <c r="C97" s="350" t="str">
        <f>'CONTEXTO E IDENTIFICACIÓN'!D$65</f>
        <v>Gestión de Regulación y Habilitación</v>
      </c>
      <c r="D97" s="350" t="str">
        <f>'CONTEXTO E IDENTIFICACIÓN'!F$65</f>
        <v>Regulación</v>
      </c>
      <c r="E97" s="640"/>
      <c r="F97" s="616"/>
      <c r="G97" s="619"/>
      <c r="H97" s="302">
        <v>3</v>
      </c>
      <c r="I97" s="258"/>
      <c r="J97" s="259"/>
      <c r="K97" s="259"/>
      <c r="L97" s="259" t="str">
        <f t="shared" si="0"/>
        <v xml:space="preserve">  </v>
      </c>
      <c r="M97" s="258"/>
      <c r="N97" s="24"/>
      <c r="O97" s="239"/>
      <c r="P97" s="236" t="str">
        <f>+IF(O97=FÓRMULAS!$E$4,FÓRMULAS!$F$4,IF(O97=FÓRMULAS!$E$5,FÓRMULAS!$F$5,IF(O97=FÓRMULAS!$E$6,FÓRMULAS!$F$6,"")))</f>
        <v/>
      </c>
      <c r="Q97" s="236" t="str">
        <f>+IF(OR(O97=FÓRMULAS!$O$4,O97=FÓRMULAS!$O$5),FÓRMULAS!$P$5,IF(O97=FÓRMULAS!$O$6,FÓRMULAS!$P$6,""))</f>
        <v/>
      </c>
      <c r="R97" s="239"/>
      <c r="S97" s="236" t="str">
        <f>+IF(R97=FÓRMULAS!$H$4,FÓRMULAS!$I$4,IF(R97=FÓRMULAS!$H$5,FÓRMULAS!$I$5,""))</f>
        <v/>
      </c>
      <c r="T97" s="244"/>
      <c r="U97" s="244"/>
      <c r="V97" s="244"/>
      <c r="W97" s="236" t="str">
        <f t="shared" si="1"/>
        <v/>
      </c>
      <c r="X97" s="236">
        <f>IF(Q97=FÓRMULAS!$P$5,F$95-(F$95*W97),F$95)</f>
        <v>0.4</v>
      </c>
      <c r="Y97" s="306">
        <f>IF(Q97=FÓRMULAS!$P$6,G$95-(G$95*W97),G$95)</f>
        <v>0.8</v>
      </c>
      <c r="Z97" s="604"/>
      <c r="AA97" s="601"/>
      <c r="AB97" s="309"/>
      <c r="AC97" s="24"/>
      <c r="AD97" s="24"/>
      <c r="AE97" s="24"/>
      <c r="AF97" s="274"/>
      <c r="AG97" s="265"/>
      <c r="AH97" s="24"/>
      <c r="AI97" s="24"/>
      <c r="AJ97" s="24"/>
      <c r="AK97" s="24"/>
      <c r="AL97" s="24"/>
      <c r="AM97" s="24"/>
      <c r="AN97" s="24"/>
      <c r="AO97" s="24"/>
      <c r="AP97" s="24"/>
      <c r="AQ97" s="24"/>
      <c r="AR97" s="44"/>
      <c r="AS97" s="44"/>
      <c r="AT97" s="44"/>
      <c r="AU97" s="24"/>
      <c r="AV97" s="24"/>
      <c r="AW97" s="24"/>
      <c r="AX97" s="24"/>
      <c r="AY97" s="24"/>
      <c r="AZ97" s="24"/>
      <c r="BA97" s="24"/>
      <c r="BB97" s="42"/>
      <c r="BC97" s="26"/>
      <c r="BD97" s="26"/>
      <c r="BE97" s="43"/>
      <c r="BF97" s="41"/>
      <c r="BG97" s="43"/>
      <c r="BH97" s="41"/>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row>
    <row r="98" spans="1:128" s="25" customFormat="1" ht="15.75" customHeight="1" thickBot="1" x14ac:dyDescent="0.35">
      <c r="A98" s="641"/>
      <c r="B98" s="348"/>
      <c r="C98" s="353" t="str">
        <f>'CONTEXTO E IDENTIFICACIÓN'!D$65</f>
        <v>Gestión de Regulación y Habilitación</v>
      </c>
      <c r="D98" s="353" t="str">
        <f>'CONTEXTO E IDENTIFICACIÓN'!F$65</f>
        <v>Regulación</v>
      </c>
      <c r="E98" s="641"/>
      <c r="F98" s="617"/>
      <c r="G98" s="620"/>
      <c r="H98" s="303">
        <v>4</v>
      </c>
      <c r="I98" s="276"/>
      <c r="J98" s="277"/>
      <c r="K98" s="277"/>
      <c r="L98" s="277" t="str">
        <f t="shared" si="0"/>
        <v xml:space="preserve">  </v>
      </c>
      <c r="M98" s="276"/>
      <c r="N98" s="278"/>
      <c r="O98" s="240"/>
      <c r="P98" s="237" t="str">
        <f>+IF(O98=FÓRMULAS!$E$4,FÓRMULAS!$F$4,IF(O98=FÓRMULAS!$E$5,FÓRMULAS!$F$5,IF(O98=FÓRMULAS!$E$6,FÓRMULAS!$F$6,"")))</f>
        <v/>
      </c>
      <c r="Q98" s="237" t="str">
        <f>+IF(OR(O98=FÓRMULAS!$O$4,O98=FÓRMULAS!$O$5),FÓRMULAS!$P$5,IF(O98=FÓRMULAS!$O$6,FÓRMULAS!$P$6,""))</f>
        <v/>
      </c>
      <c r="R98" s="240"/>
      <c r="S98" s="237" t="str">
        <f>+IF(R98=FÓRMULAS!$H$4,FÓRMULAS!$I$4,IF(R98=FÓRMULAS!$H$5,FÓRMULAS!$I$5,""))</f>
        <v/>
      </c>
      <c r="T98" s="245"/>
      <c r="U98" s="245"/>
      <c r="V98" s="245"/>
      <c r="W98" s="237" t="str">
        <f t="shared" si="1"/>
        <v/>
      </c>
      <c r="X98" s="237">
        <f>IF(Q98=FÓRMULAS!$P$5,F$95-(F$95*W98),F$95)</f>
        <v>0.4</v>
      </c>
      <c r="Y98" s="307">
        <f>IF(Q98=FÓRMULAS!$P$6,G$95-(G$95*W98),G$95)</f>
        <v>0.8</v>
      </c>
      <c r="Z98" s="605"/>
      <c r="AA98" s="602"/>
      <c r="AB98" s="310"/>
      <c r="AC98" s="278"/>
      <c r="AD98" s="278"/>
      <c r="AE98" s="278"/>
      <c r="AF98" s="279"/>
      <c r="AG98" s="265"/>
      <c r="AH98" s="24"/>
      <c r="AI98" s="24"/>
      <c r="AJ98" s="24"/>
      <c r="AK98" s="24"/>
      <c r="AL98" s="24"/>
      <c r="AM98" s="24"/>
      <c r="AN98" s="24"/>
      <c r="AO98" s="24"/>
      <c r="AP98" s="24"/>
      <c r="AQ98" s="24"/>
      <c r="AR98" s="44"/>
      <c r="AS98" s="44"/>
      <c r="AT98" s="44"/>
      <c r="AU98" s="24"/>
      <c r="AV98" s="24"/>
      <c r="AW98" s="24"/>
      <c r="AX98" s="24"/>
      <c r="AY98" s="24"/>
      <c r="AZ98" s="24"/>
      <c r="BA98" s="24"/>
      <c r="BB98" s="42"/>
      <c r="BC98" s="26"/>
      <c r="BD98" s="26"/>
      <c r="BE98" s="43"/>
      <c r="BF98" s="41"/>
      <c r="BG98" s="43"/>
      <c r="BH98" s="41"/>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row>
    <row r="99" spans="1:128" s="25" customFormat="1" ht="168" customHeight="1" x14ac:dyDescent="0.3">
      <c r="A99" s="642" t="str">
        <f>'CONTEXTO E IDENTIFICACIÓN'!A67</f>
        <v>R13</v>
      </c>
      <c r="B99" s="269" t="s">
        <v>41</v>
      </c>
      <c r="C99" s="349" t="str">
        <f>'CONTEXTO E IDENTIFICACIÓN'!D$67</f>
        <v>Gestión de Información Geográfica</v>
      </c>
      <c r="D99" s="349" t="str">
        <f>'CONTEXTO E IDENTIFICACIÓN'!F$67</f>
        <v>Gestión Geográfica</v>
      </c>
      <c r="E99" s="635" t="str">
        <f>'CONTEXTO E IDENTIFICACIÓN'!N67</f>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F99" s="615">
        <f>'PROB E IMPACTO INHERENTE'!H20</f>
        <v>0.2</v>
      </c>
      <c r="G99" s="618">
        <f>'PROB E IMPACTO INHERENTE'!P20</f>
        <v>1</v>
      </c>
      <c r="H99" s="301">
        <v>1</v>
      </c>
      <c r="I99" s="270" t="s">
        <v>485</v>
      </c>
      <c r="J99" s="271" t="s">
        <v>486</v>
      </c>
      <c r="K99" s="271" t="s">
        <v>487</v>
      </c>
      <c r="L99" s="271" t="str">
        <f t="shared" si="0"/>
        <v>Los Coordinadores del GIT Estudios geográficos y ordenamiento territorial y GIT Fronteras y límites de entidades territoriales, durante el proceso de generación, y una vez finalizado, un estudio o investigación geográfica, acta e informe de deslindes,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Evidencia: Registro o evidencia de asistencia a las reuniones y versiones de documentos con observaciones.</v>
      </c>
      <c r="M99" s="270" t="s">
        <v>269</v>
      </c>
      <c r="N99" s="272" t="s">
        <v>7</v>
      </c>
      <c r="O99" s="238" t="s">
        <v>16</v>
      </c>
      <c r="P99" s="235">
        <f>+IF(O99=FÓRMULAS!$E$4,FÓRMULAS!$F$4,IF(O99=FÓRMULAS!$E$5,FÓRMULAS!$F$5,IF(O99=FÓRMULAS!$E$6,FÓRMULAS!$F$6,"")))</f>
        <v>0.25</v>
      </c>
      <c r="Q99" s="235" t="str">
        <f>+IF(OR(O99=FÓRMULAS!$O$4,O99=FÓRMULAS!$O$5),FÓRMULAS!$P$5,IF(O99=FÓRMULAS!$O$6,FÓRMULAS!$P$6,""))</f>
        <v>Probabilidad</v>
      </c>
      <c r="R99" s="238" t="s">
        <v>103</v>
      </c>
      <c r="S99" s="235">
        <f>+IF(R99=FÓRMULAS!$H$4,FÓRMULAS!$I$4,IF(R99=FÓRMULAS!$H$5,FÓRMULAS!$I$5,""))</f>
        <v>0.15</v>
      </c>
      <c r="T99" s="243" t="s">
        <v>897</v>
      </c>
      <c r="U99" s="243" t="s">
        <v>898</v>
      </c>
      <c r="V99" s="243" t="s">
        <v>899</v>
      </c>
      <c r="W99" s="235">
        <f t="shared" si="1"/>
        <v>0.4</v>
      </c>
      <c r="X99" s="235">
        <f>IF(Q99=FÓRMULAS!$P$5,F$99-(F$99*W99),F$99)</f>
        <v>0.12</v>
      </c>
      <c r="Y99" s="305">
        <f>IF(Q99=FÓRMULAS!$P$6,G$99-(G$99*W99),G$99)</f>
        <v>1</v>
      </c>
      <c r="Z99" s="603">
        <f t="shared" ref="Z99:AA99" si="12">+IF(X102="","",X102)</f>
        <v>0.2</v>
      </c>
      <c r="AA99" s="600">
        <f t="shared" si="12"/>
        <v>1</v>
      </c>
      <c r="AB99" s="308">
        <v>0</v>
      </c>
      <c r="AC99" s="272">
        <v>0</v>
      </c>
      <c r="AD99" s="272">
        <v>0</v>
      </c>
      <c r="AE99" s="272">
        <v>0</v>
      </c>
      <c r="AF99" s="273">
        <v>0</v>
      </c>
      <c r="AG99" s="265" t="s">
        <v>6</v>
      </c>
      <c r="AH99" s="24" t="s">
        <v>16</v>
      </c>
      <c r="AI99" s="24" t="s">
        <v>6</v>
      </c>
      <c r="AJ99" s="24" t="s">
        <v>6</v>
      </c>
      <c r="AK99" s="24" t="s">
        <v>6</v>
      </c>
      <c r="AL99" s="24" t="s">
        <v>25</v>
      </c>
      <c r="AM99" s="24" t="s">
        <v>103</v>
      </c>
      <c r="AN99" s="24" t="s">
        <v>87</v>
      </c>
      <c r="AO99" s="24" t="s">
        <v>89</v>
      </c>
      <c r="AP99" s="24" t="s">
        <v>91</v>
      </c>
      <c r="AQ99" s="24" t="s">
        <v>99</v>
      </c>
      <c r="AR99" s="44" t="s">
        <v>94</v>
      </c>
      <c r="AS99" s="44" t="s">
        <v>96</v>
      </c>
      <c r="AT99" s="44" t="s">
        <v>98</v>
      </c>
      <c r="AU99" s="24">
        <v>15</v>
      </c>
      <c r="AV99" s="24">
        <v>15</v>
      </c>
      <c r="AW99" s="24">
        <v>15</v>
      </c>
      <c r="AX99" s="24">
        <v>15</v>
      </c>
      <c r="AY99" s="24">
        <v>15</v>
      </c>
      <c r="AZ99" s="24">
        <v>15</v>
      </c>
      <c r="BA99" s="24">
        <v>10</v>
      </c>
      <c r="BB99" s="42">
        <v>100</v>
      </c>
      <c r="BC99" s="26" t="s">
        <v>138</v>
      </c>
      <c r="BD99" s="26" t="s">
        <v>138</v>
      </c>
      <c r="BE99" s="43">
        <v>0</v>
      </c>
      <c r="BF99" s="41">
        <v>0</v>
      </c>
      <c r="BG99" s="43">
        <v>2</v>
      </c>
      <c r="BH99" s="41">
        <v>0</v>
      </c>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row>
    <row r="100" spans="1:128" s="25" customFormat="1" ht="13.5" customHeight="1" x14ac:dyDescent="0.3">
      <c r="A100" s="643"/>
      <c r="B100" s="27"/>
      <c r="C100" s="350" t="str">
        <f>'CONTEXTO E IDENTIFICACIÓN'!D$67</f>
        <v>Gestión de Información Geográfica</v>
      </c>
      <c r="D100" s="350" t="str">
        <f>'CONTEXTO E IDENTIFICACIÓN'!F$67</f>
        <v>Gestión Geográfica</v>
      </c>
      <c r="E100" s="636"/>
      <c r="F100" s="616"/>
      <c r="G100" s="619"/>
      <c r="H100" s="302">
        <v>2</v>
      </c>
      <c r="I100" s="258"/>
      <c r="J100" s="259"/>
      <c r="K100" s="259"/>
      <c r="L100" s="259" t="str">
        <f t="shared" si="0"/>
        <v xml:space="preserve">  </v>
      </c>
      <c r="M100" s="258"/>
      <c r="N100" s="24"/>
      <c r="O100" s="239"/>
      <c r="P100" s="236" t="str">
        <f>+IF(O100=FÓRMULAS!$E$4,FÓRMULAS!$F$4,IF(O100=FÓRMULAS!$E$5,FÓRMULAS!$F$5,IF(O100=FÓRMULAS!$E$6,FÓRMULAS!$F$6,"")))</f>
        <v/>
      </c>
      <c r="Q100" s="236" t="str">
        <f>+IF(OR(O100=FÓRMULAS!$O$4,O100=FÓRMULAS!$O$5),FÓRMULAS!$P$5,IF(O100=FÓRMULAS!$O$6,FÓRMULAS!$P$6,""))</f>
        <v/>
      </c>
      <c r="R100" s="239"/>
      <c r="S100" s="236" t="str">
        <f>+IF(R100=FÓRMULAS!$H$4,FÓRMULAS!$I$4,IF(R100=FÓRMULAS!$H$5,FÓRMULAS!$I$5,""))</f>
        <v/>
      </c>
      <c r="T100" s="244"/>
      <c r="U100" s="244"/>
      <c r="V100" s="244"/>
      <c r="W100" s="236" t="str">
        <f t="shared" si="1"/>
        <v/>
      </c>
      <c r="X100" s="236">
        <f>IF(Q100=FÓRMULAS!$P$5,F$99-(F$99*W100),F$99)</f>
        <v>0.2</v>
      </c>
      <c r="Y100" s="306">
        <f>IF(Q100=FÓRMULAS!$P$6,G$99-(G$99*W100),G$99)</f>
        <v>1</v>
      </c>
      <c r="Z100" s="604"/>
      <c r="AA100" s="601"/>
      <c r="AB100" s="309"/>
      <c r="AC100" s="24"/>
      <c r="AD100" s="24"/>
      <c r="AE100" s="24"/>
      <c r="AF100" s="274"/>
      <c r="AG100" s="265"/>
      <c r="AH100" s="24"/>
      <c r="AI100" s="24"/>
      <c r="AJ100" s="24"/>
      <c r="AK100" s="24"/>
      <c r="AL100" s="24"/>
      <c r="AM100" s="24"/>
      <c r="AN100" s="24"/>
      <c r="AO100" s="24"/>
      <c r="AP100" s="24"/>
      <c r="AQ100" s="24"/>
      <c r="AR100" s="50"/>
      <c r="AS100" s="50"/>
      <c r="AT100" s="50"/>
      <c r="AU100" s="24"/>
      <c r="AV100" s="24"/>
      <c r="AW100" s="24"/>
      <c r="AX100" s="24"/>
      <c r="AY100" s="24"/>
      <c r="AZ100" s="24"/>
      <c r="BA100" s="24"/>
      <c r="BB100" s="48"/>
      <c r="BC100" s="26"/>
      <c r="BD100" s="26"/>
      <c r="BE100" s="47"/>
      <c r="BF100" s="49"/>
      <c r="BG100" s="47"/>
      <c r="BH100" s="49"/>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row>
    <row r="101" spans="1:128" s="25" customFormat="1" ht="12.75" customHeight="1" x14ac:dyDescent="0.3">
      <c r="A101" s="643"/>
      <c r="B101" s="27"/>
      <c r="C101" s="350" t="str">
        <f>'CONTEXTO E IDENTIFICACIÓN'!D$67</f>
        <v>Gestión de Información Geográfica</v>
      </c>
      <c r="D101" s="350" t="str">
        <f>'CONTEXTO E IDENTIFICACIÓN'!F$67</f>
        <v>Gestión Geográfica</v>
      </c>
      <c r="E101" s="636"/>
      <c r="F101" s="616"/>
      <c r="G101" s="619"/>
      <c r="H101" s="302">
        <v>3</v>
      </c>
      <c r="I101" s="258"/>
      <c r="J101" s="259"/>
      <c r="K101" s="259"/>
      <c r="L101" s="259" t="str">
        <f t="shared" si="0"/>
        <v xml:space="preserve">  </v>
      </c>
      <c r="M101" s="258"/>
      <c r="N101" s="24"/>
      <c r="O101" s="239"/>
      <c r="P101" s="236" t="str">
        <f>+IF(O101=FÓRMULAS!$E$4,FÓRMULAS!$F$4,IF(O101=FÓRMULAS!$E$5,FÓRMULAS!$F$5,IF(O101=FÓRMULAS!$E$6,FÓRMULAS!$F$6,"")))</f>
        <v/>
      </c>
      <c r="Q101" s="236" t="str">
        <f>+IF(OR(O101=FÓRMULAS!$O$4,O101=FÓRMULAS!$O$5),FÓRMULAS!$P$5,IF(O101=FÓRMULAS!$O$6,FÓRMULAS!$P$6,""))</f>
        <v/>
      </c>
      <c r="R101" s="239"/>
      <c r="S101" s="236" t="str">
        <f>+IF(R101=FÓRMULAS!$H$4,FÓRMULAS!$I$4,IF(R101=FÓRMULAS!$H$5,FÓRMULAS!$I$5,""))</f>
        <v/>
      </c>
      <c r="T101" s="244"/>
      <c r="U101" s="244"/>
      <c r="V101" s="244"/>
      <c r="W101" s="236" t="str">
        <f t="shared" si="1"/>
        <v/>
      </c>
      <c r="X101" s="236">
        <f>IF(Q101=FÓRMULAS!$P$5,F$99-(F$99*W101),F$99)</f>
        <v>0.2</v>
      </c>
      <c r="Y101" s="306">
        <f>IF(Q101=FÓRMULAS!$P$6,G$99-(G$99*W101),G$99)</f>
        <v>1</v>
      </c>
      <c r="Z101" s="604"/>
      <c r="AA101" s="601"/>
      <c r="AB101" s="309"/>
      <c r="AC101" s="24"/>
      <c r="AD101" s="24"/>
      <c r="AE101" s="24"/>
      <c r="AF101" s="274"/>
      <c r="AG101" s="265"/>
      <c r="AH101" s="24"/>
      <c r="AI101" s="24"/>
      <c r="AJ101" s="24"/>
      <c r="AK101" s="24"/>
      <c r="AL101" s="24"/>
      <c r="AM101" s="24"/>
      <c r="AN101" s="24"/>
      <c r="AO101" s="24"/>
      <c r="AP101" s="24"/>
      <c r="AQ101" s="24"/>
      <c r="AR101" s="50"/>
      <c r="AS101" s="50"/>
      <c r="AT101" s="50"/>
      <c r="AU101" s="24"/>
      <c r="AV101" s="24"/>
      <c r="AW101" s="24"/>
      <c r="AX101" s="24"/>
      <c r="AY101" s="24"/>
      <c r="AZ101" s="24"/>
      <c r="BA101" s="24"/>
      <c r="BB101" s="48"/>
      <c r="BC101" s="26"/>
      <c r="BD101" s="26"/>
      <c r="BE101" s="47"/>
      <c r="BF101" s="49"/>
      <c r="BG101" s="47"/>
      <c r="BH101" s="49"/>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row>
    <row r="102" spans="1:128" s="25" customFormat="1" ht="10.5" customHeight="1" thickBot="1" x14ac:dyDescent="0.35">
      <c r="A102" s="644"/>
      <c r="B102" s="275"/>
      <c r="C102" s="351" t="str">
        <f>'CONTEXTO E IDENTIFICACIÓN'!D$67</f>
        <v>Gestión de Información Geográfica</v>
      </c>
      <c r="D102" s="351" t="str">
        <f>'CONTEXTO E IDENTIFICACIÓN'!F$67</f>
        <v>Gestión Geográfica</v>
      </c>
      <c r="E102" s="637"/>
      <c r="F102" s="617"/>
      <c r="G102" s="620"/>
      <c r="H102" s="303">
        <v>4</v>
      </c>
      <c r="I102" s="276"/>
      <c r="J102" s="277"/>
      <c r="K102" s="277"/>
      <c r="L102" s="277" t="str">
        <f t="shared" si="0"/>
        <v xml:space="preserve">  </v>
      </c>
      <c r="M102" s="276"/>
      <c r="N102" s="278"/>
      <c r="O102" s="240"/>
      <c r="P102" s="237" t="str">
        <f>+IF(O102=FÓRMULAS!$E$4,FÓRMULAS!$F$4,IF(O102=FÓRMULAS!$E$5,FÓRMULAS!$F$5,IF(O102=FÓRMULAS!$E$6,FÓRMULAS!$F$6,"")))</f>
        <v/>
      </c>
      <c r="Q102" s="237" t="str">
        <f>+IF(OR(O102=FÓRMULAS!$O$4,O102=FÓRMULAS!$O$5),FÓRMULAS!$P$5,IF(O102=FÓRMULAS!$O$6,FÓRMULAS!$P$6,""))</f>
        <v/>
      </c>
      <c r="R102" s="240"/>
      <c r="S102" s="237" t="str">
        <f>+IF(R102=FÓRMULAS!$H$4,FÓRMULAS!$I$4,IF(R102=FÓRMULAS!$H$5,FÓRMULAS!$I$5,""))</f>
        <v/>
      </c>
      <c r="T102" s="245"/>
      <c r="U102" s="245"/>
      <c r="V102" s="245"/>
      <c r="W102" s="237" t="str">
        <f t="shared" si="1"/>
        <v/>
      </c>
      <c r="X102" s="237">
        <f>IF(Q102=FÓRMULAS!$P$5,F$99-(F$99*W102),F$99)</f>
        <v>0.2</v>
      </c>
      <c r="Y102" s="307">
        <f>IF(Q102=FÓRMULAS!$P$6,G$99-(G$99*W102),G$99)</f>
        <v>1</v>
      </c>
      <c r="Z102" s="605"/>
      <c r="AA102" s="602"/>
      <c r="AB102" s="310"/>
      <c r="AC102" s="278"/>
      <c r="AD102" s="278"/>
      <c r="AE102" s="278"/>
      <c r="AF102" s="279"/>
      <c r="AG102" s="265"/>
      <c r="AH102" s="24"/>
      <c r="AI102" s="24"/>
      <c r="AJ102" s="24"/>
      <c r="AK102" s="24"/>
      <c r="AL102" s="24"/>
      <c r="AM102" s="24"/>
      <c r="AN102" s="24"/>
      <c r="AO102" s="24"/>
      <c r="AP102" s="24"/>
      <c r="AQ102" s="24"/>
      <c r="AR102" s="50"/>
      <c r="AS102" s="50"/>
      <c r="AT102" s="50"/>
      <c r="AU102" s="24"/>
      <c r="AV102" s="24"/>
      <c r="AW102" s="24"/>
      <c r="AX102" s="24"/>
      <c r="AY102" s="24"/>
      <c r="AZ102" s="24"/>
      <c r="BA102" s="24"/>
      <c r="BB102" s="48"/>
      <c r="BC102" s="26"/>
      <c r="BD102" s="26"/>
      <c r="BE102" s="47"/>
      <c r="BF102" s="49"/>
      <c r="BG102" s="47"/>
      <c r="BH102" s="49"/>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row>
    <row r="103" spans="1:128" s="25" customFormat="1" ht="167.5" customHeight="1" x14ac:dyDescent="0.3">
      <c r="A103" s="642" t="str">
        <f>'CONTEXTO E IDENTIFICACIÓN'!A68</f>
        <v>R14</v>
      </c>
      <c r="B103" s="269" t="s">
        <v>41</v>
      </c>
      <c r="C103" s="349" t="str">
        <f>'CONTEXTO E IDENTIFICACIÓN'!D$68</f>
        <v>Gestión de Información Geográfica</v>
      </c>
      <c r="D103" s="349" t="str">
        <f>'CONTEXTO E IDENTIFICACIÓN'!F$68</f>
        <v>Gestión Geográfica</v>
      </c>
      <c r="E103" s="635" t="str">
        <f>'CONTEXTO E IDENTIFICACIÓN'!N68</f>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F103" s="615">
        <f>'PROB E IMPACTO INHERENTE'!H21</f>
        <v>0.6</v>
      </c>
      <c r="G103" s="618">
        <f>'PROB E IMPACTO INHERENTE'!P21</f>
        <v>1</v>
      </c>
      <c r="H103" s="301">
        <v>1</v>
      </c>
      <c r="I103" s="270" t="s">
        <v>488</v>
      </c>
      <c r="J103" s="271" t="s">
        <v>490</v>
      </c>
      <c r="K103" s="271" t="s">
        <v>491</v>
      </c>
      <c r="L103" s="271" t="str">
        <f t="shared" si="0"/>
        <v xml:space="preserve">El Técnico encargado de archivo del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Evidencias: Reporte de GLPI con la asignación de permisos al servidor NETAP y/o correos electrónicos remitidos (si aplica) </v>
      </c>
      <c r="M103" s="270" t="s">
        <v>274</v>
      </c>
      <c r="N103" s="272" t="s">
        <v>7</v>
      </c>
      <c r="O103" s="238" t="s">
        <v>16</v>
      </c>
      <c r="P103" s="235">
        <f>+IF(O103=FÓRMULAS!$E$4,FÓRMULAS!$F$4,IF(O103=FÓRMULAS!$E$5,FÓRMULAS!$F$5,IF(O103=FÓRMULAS!$E$6,FÓRMULAS!$F$6,"")))</f>
        <v>0.25</v>
      </c>
      <c r="Q103" s="235" t="str">
        <f>+IF(OR(O103=FÓRMULAS!$O$4,O103=FÓRMULAS!$O$5),FÓRMULAS!$P$5,IF(O103=FÓRMULAS!$O$6,FÓRMULAS!$P$6,""))</f>
        <v>Probabilidad</v>
      </c>
      <c r="R103" s="238" t="s">
        <v>103</v>
      </c>
      <c r="S103" s="235">
        <f>+IF(R103=FÓRMULAS!$H$4,FÓRMULAS!$I$4,IF(R103=FÓRMULAS!$H$5,FÓRMULAS!$I$5,""))</f>
        <v>0.15</v>
      </c>
      <c r="T103" s="243" t="s">
        <v>897</v>
      </c>
      <c r="U103" s="243" t="s">
        <v>898</v>
      </c>
      <c r="V103" s="243" t="s">
        <v>899</v>
      </c>
      <c r="W103" s="235">
        <f t="shared" si="1"/>
        <v>0.4</v>
      </c>
      <c r="X103" s="235">
        <f>IF(Q103=FÓRMULAS!$P$5,F$103-(F$103*W103),F$103)</f>
        <v>0.36</v>
      </c>
      <c r="Y103" s="305">
        <f>IF(Q103=FÓRMULAS!$P$6,G$103-(G$103*W103),G$103)</f>
        <v>1</v>
      </c>
      <c r="Z103" s="603">
        <f t="shared" ref="Z103:AA103" si="13">+IF(X106="","",X106)</f>
        <v>0.6</v>
      </c>
      <c r="AA103" s="600">
        <f t="shared" si="13"/>
        <v>1</v>
      </c>
      <c r="AB103" s="308">
        <v>0</v>
      </c>
      <c r="AC103" s="272">
        <v>0</v>
      </c>
      <c r="AD103" s="272">
        <v>0</v>
      </c>
      <c r="AE103" s="272">
        <v>0</v>
      </c>
      <c r="AF103" s="273">
        <v>0</v>
      </c>
      <c r="AG103" s="265" t="s">
        <v>6</v>
      </c>
      <c r="AH103" s="24" t="s">
        <v>16</v>
      </c>
      <c r="AI103" s="24" t="s">
        <v>6</v>
      </c>
      <c r="AJ103" s="24" t="s">
        <v>6</v>
      </c>
      <c r="AK103" s="24" t="s">
        <v>6</v>
      </c>
      <c r="AL103" s="24" t="s">
        <v>25</v>
      </c>
      <c r="AM103" s="24" t="s">
        <v>103</v>
      </c>
      <c r="AN103" s="24" t="s">
        <v>87</v>
      </c>
      <c r="AO103" s="24" t="s">
        <v>89</v>
      </c>
      <c r="AP103" s="24" t="s">
        <v>91</v>
      </c>
      <c r="AQ103" s="24" t="s">
        <v>99</v>
      </c>
      <c r="AR103" s="44" t="s">
        <v>94</v>
      </c>
      <c r="AS103" s="44" t="s">
        <v>96</v>
      </c>
      <c r="AT103" s="44" t="s">
        <v>98</v>
      </c>
      <c r="AU103" s="24">
        <v>15</v>
      </c>
      <c r="AV103" s="24">
        <v>15</v>
      </c>
      <c r="AW103" s="24">
        <v>15</v>
      </c>
      <c r="AX103" s="24">
        <v>15</v>
      </c>
      <c r="AY103" s="24">
        <v>15</v>
      </c>
      <c r="AZ103" s="24">
        <v>15</v>
      </c>
      <c r="BA103" s="24">
        <v>10</v>
      </c>
      <c r="BB103" s="42">
        <v>100</v>
      </c>
      <c r="BC103" s="26" t="s">
        <v>138</v>
      </c>
      <c r="BD103" s="26" t="s">
        <v>138</v>
      </c>
      <c r="BE103" s="43">
        <v>0</v>
      </c>
      <c r="BF103" s="606">
        <v>1</v>
      </c>
      <c r="BG103" s="43">
        <v>2</v>
      </c>
      <c r="BH103" s="606">
        <v>0</v>
      </c>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row>
    <row r="104" spans="1:128" s="25" customFormat="1" ht="162.75" customHeight="1" x14ac:dyDescent="0.3">
      <c r="A104" s="643"/>
      <c r="B104" s="27" t="s">
        <v>41</v>
      </c>
      <c r="C104" s="350" t="str">
        <f>'CONTEXTO E IDENTIFICACIÓN'!D$68</f>
        <v>Gestión de Información Geográfica</v>
      </c>
      <c r="D104" s="350" t="str">
        <f>'CONTEXTO E IDENTIFICACIÓN'!F$68</f>
        <v>Gestión Geográfica</v>
      </c>
      <c r="E104" s="636"/>
      <c r="F104" s="616"/>
      <c r="G104" s="619"/>
      <c r="H104" s="302">
        <v>2</v>
      </c>
      <c r="I104" s="258" t="s">
        <v>489</v>
      </c>
      <c r="J104" s="259" t="s">
        <v>492</v>
      </c>
      <c r="K104" s="259" t="s">
        <v>493</v>
      </c>
      <c r="L104" s="259" t="str">
        <f t="shared" si="0"/>
        <v>El Coordinador del GIT Estudios geográficos o el funcionario asignado , antes de la publicación de una investigación,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o correo electrónico informando la situación (si aplica).</v>
      </c>
      <c r="M104" s="258" t="s">
        <v>168</v>
      </c>
      <c r="N104" s="24" t="s">
        <v>9</v>
      </c>
      <c r="O104" s="239" t="s">
        <v>16</v>
      </c>
      <c r="P104" s="236">
        <f>+IF(O104=FÓRMULAS!$E$4,FÓRMULAS!$F$4,IF(O104=FÓRMULAS!$E$5,FÓRMULAS!$F$5,IF(O104=FÓRMULAS!$E$6,FÓRMULAS!$F$6,"")))</f>
        <v>0.25</v>
      </c>
      <c r="Q104" s="236" t="str">
        <f>+IF(OR(O104=FÓRMULAS!$O$4,O104=FÓRMULAS!$O$5),FÓRMULAS!$P$5,IF(O104=FÓRMULAS!$O$6,FÓRMULAS!$P$6,""))</f>
        <v>Probabilidad</v>
      </c>
      <c r="R104" s="239" t="s">
        <v>103</v>
      </c>
      <c r="S104" s="236">
        <f>+IF(R104=FÓRMULAS!$H$4,FÓRMULAS!$I$4,IF(R104=FÓRMULAS!$H$5,FÓRMULAS!$I$5,""))</f>
        <v>0.15</v>
      </c>
      <c r="T104" s="244" t="s">
        <v>897</v>
      </c>
      <c r="U104" s="244" t="s">
        <v>898</v>
      </c>
      <c r="V104" s="244" t="s">
        <v>899</v>
      </c>
      <c r="W104" s="236">
        <f t="shared" si="1"/>
        <v>0.4</v>
      </c>
      <c r="X104" s="236">
        <f>IF(Q104=FÓRMULAS!$P$5,F$103-(F$103*W104),F$103)</f>
        <v>0.36</v>
      </c>
      <c r="Y104" s="306">
        <f>IF(Q104=FÓRMULAS!$P$6,G$103-(G$103*W104),G$103)</f>
        <v>1</v>
      </c>
      <c r="Z104" s="604"/>
      <c r="AA104" s="601"/>
      <c r="AB104" s="309">
        <v>0</v>
      </c>
      <c r="AC104" s="24">
        <v>0</v>
      </c>
      <c r="AD104" s="24">
        <v>0</v>
      </c>
      <c r="AE104" s="24">
        <v>0</v>
      </c>
      <c r="AF104" s="274">
        <v>0</v>
      </c>
      <c r="AG104" s="265" t="s">
        <v>6</v>
      </c>
      <c r="AH104" s="24" t="s">
        <v>16</v>
      </c>
      <c r="AI104" s="24" t="s">
        <v>6</v>
      </c>
      <c r="AJ104" s="24" t="s">
        <v>6</v>
      </c>
      <c r="AK104" s="24" t="s">
        <v>6</v>
      </c>
      <c r="AL104" s="24" t="s">
        <v>25</v>
      </c>
      <c r="AM104" s="24" t="s">
        <v>103</v>
      </c>
      <c r="AN104" s="24" t="s">
        <v>87</v>
      </c>
      <c r="AO104" s="24" t="s">
        <v>89</v>
      </c>
      <c r="AP104" s="24" t="s">
        <v>91</v>
      </c>
      <c r="AQ104" s="24" t="s">
        <v>99</v>
      </c>
      <c r="AR104" s="44" t="s">
        <v>94</v>
      </c>
      <c r="AS104" s="44" t="s">
        <v>96</v>
      </c>
      <c r="AT104" s="44" t="s">
        <v>98</v>
      </c>
      <c r="AU104" s="24">
        <v>15</v>
      </c>
      <c r="AV104" s="24">
        <v>15</v>
      </c>
      <c r="AW104" s="24">
        <v>15</v>
      </c>
      <c r="AX104" s="24">
        <v>15</v>
      </c>
      <c r="AY104" s="24">
        <v>15</v>
      </c>
      <c r="AZ104" s="24">
        <v>15</v>
      </c>
      <c r="BA104" s="24">
        <v>10</v>
      </c>
      <c r="BB104" s="42">
        <v>100</v>
      </c>
      <c r="BC104" s="26" t="s">
        <v>138</v>
      </c>
      <c r="BD104" s="26" t="s">
        <v>138</v>
      </c>
      <c r="BE104" s="43">
        <v>2</v>
      </c>
      <c r="BF104" s="606"/>
      <c r="BG104" s="43">
        <v>2</v>
      </c>
      <c r="BH104" s="606"/>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row>
    <row r="105" spans="1:128" s="25" customFormat="1" ht="15.75" customHeight="1" x14ac:dyDescent="0.3">
      <c r="A105" s="643"/>
      <c r="B105" s="27"/>
      <c r="C105" s="350" t="str">
        <f>'CONTEXTO E IDENTIFICACIÓN'!D$68</f>
        <v>Gestión de Información Geográfica</v>
      </c>
      <c r="D105" s="350" t="str">
        <f>'CONTEXTO E IDENTIFICACIÓN'!F$68</f>
        <v>Gestión Geográfica</v>
      </c>
      <c r="E105" s="636"/>
      <c r="F105" s="616"/>
      <c r="G105" s="619"/>
      <c r="H105" s="302">
        <v>3</v>
      </c>
      <c r="I105" s="258"/>
      <c r="J105" s="259"/>
      <c r="K105" s="259"/>
      <c r="L105" s="259" t="str">
        <f t="shared" si="0"/>
        <v xml:space="preserve">  </v>
      </c>
      <c r="M105" s="258"/>
      <c r="N105" s="24"/>
      <c r="O105" s="239"/>
      <c r="P105" s="236" t="str">
        <f>+IF(O105=FÓRMULAS!$E$4,FÓRMULAS!$F$4,IF(O105=FÓRMULAS!$E$5,FÓRMULAS!$F$5,IF(O105=FÓRMULAS!$E$6,FÓRMULAS!$F$6,"")))</f>
        <v/>
      </c>
      <c r="Q105" s="236" t="str">
        <f>+IF(OR(O105=FÓRMULAS!$O$4,O105=FÓRMULAS!$O$5),FÓRMULAS!$P$5,IF(O105=FÓRMULAS!$O$6,FÓRMULAS!$P$6,""))</f>
        <v/>
      </c>
      <c r="R105" s="239"/>
      <c r="S105" s="236" t="str">
        <f>+IF(R105=FÓRMULAS!$H$4,FÓRMULAS!$I$4,IF(R105=FÓRMULAS!$H$5,FÓRMULAS!$I$5,""))</f>
        <v/>
      </c>
      <c r="T105" s="244"/>
      <c r="U105" s="244"/>
      <c r="V105" s="244"/>
      <c r="W105" s="236" t="str">
        <f t="shared" si="1"/>
        <v/>
      </c>
      <c r="X105" s="236">
        <f>IF(Q105=FÓRMULAS!$P$5,F$103-(F$103*W105),F$103)</f>
        <v>0.6</v>
      </c>
      <c r="Y105" s="306">
        <f>IF(Q105=FÓRMULAS!$P$6,G$103-(G$103*W105),G$103)</f>
        <v>1</v>
      </c>
      <c r="Z105" s="604"/>
      <c r="AA105" s="601"/>
      <c r="AB105" s="309"/>
      <c r="AC105" s="24"/>
      <c r="AD105" s="24"/>
      <c r="AE105" s="24"/>
      <c r="AF105" s="274"/>
      <c r="AG105" s="265"/>
      <c r="AH105" s="24"/>
      <c r="AI105" s="24"/>
      <c r="AJ105" s="24"/>
      <c r="AK105" s="24"/>
      <c r="AL105" s="24"/>
      <c r="AM105" s="24"/>
      <c r="AN105" s="24"/>
      <c r="AO105" s="24"/>
      <c r="AP105" s="24"/>
      <c r="AQ105" s="24"/>
      <c r="AR105" s="44"/>
      <c r="AS105" s="44"/>
      <c r="AT105" s="44"/>
      <c r="AU105" s="24"/>
      <c r="AV105" s="24"/>
      <c r="AW105" s="24"/>
      <c r="AX105" s="24"/>
      <c r="AY105" s="24"/>
      <c r="AZ105" s="24"/>
      <c r="BA105" s="24"/>
      <c r="BB105" s="42"/>
      <c r="BC105" s="26"/>
      <c r="BD105" s="26"/>
      <c r="BE105" s="43"/>
      <c r="BF105" s="41"/>
      <c r="BG105" s="43"/>
      <c r="BH105" s="41"/>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row>
    <row r="106" spans="1:128" s="25" customFormat="1" ht="16.5" customHeight="1" thickBot="1" x14ac:dyDescent="0.35">
      <c r="A106" s="644"/>
      <c r="B106" s="275"/>
      <c r="C106" s="351" t="str">
        <f>'CONTEXTO E IDENTIFICACIÓN'!D$68</f>
        <v>Gestión de Información Geográfica</v>
      </c>
      <c r="D106" s="351" t="str">
        <f>'CONTEXTO E IDENTIFICACIÓN'!F$68</f>
        <v>Gestión Geográfica</v>
      </c>
      <c r="E106" s="637"/>
      <c r="F106" s="617"/>
      <c r="G106" s="620"/>
      <c r="H106" s="303">
        <v>4</v>
      </c>
      <c r="I106" s="276"/>
      <c r="J106" s="277"/>
      <c r="K106" s="277"/>
      <c r="L106" s="277" t="str">
        <f t="shared" si="0"/>
        <v xml:space="preserve">  </v>
      </c>
      <c r="M106" s="276"/>
      <c r="N106" s="278"/>
      <c r="O106" s="240"/>
      <c r="P106" s="237" t="str">
        <f>+IF(O106=FÓRMULAS!$E$4,FÓRMULAS!$F$4,IF(O106=FÓRMULAS!$E$5,FÓRMULAS!$F$5,IF(O106=FÓRMULAS!$E$6,FÓRMULAS!$F$6,"")))</f>
        <v/>
      </c>
      <c r="Q106" s="237" t="str">
        <f>+IF(OR(O106=FÓRMULAS!$O$4,O106=FÓRMULAS!$O$5),FÓRMULAS!$P$5,IF(O106=FÓRMULAS!$O$6,FÓRMULAS!$P$6,""))</f>
        <v/>
      </c>
      <c r="R106" s="240"/>
      <c r="S106" s="237" t="str">
        <f>+IF(R106=FÓRMULAS!$H$4,FÓRMULAS!$I$4,IF(R106=FÓRMULAS!$H$5,FÓRMULAS!$I$5,""))</f>
        <v/>
      </c>
      <c r="T106" s="245"/>
      <c r="U106" s="245"/>
      <c r="V106" s="245"/>
      <c r="W106" s="237" t="str">
        <f t="shared" si="1"/>
        <v/>
      </c>
      <c r="X106" s="237">
        <f>IF(Q106=FÓRMULAS!$P$5,F$103-(F$103*W106),F$103)</f>
        <v>0.6</v>
      </c>
      <c r="Y106" s="307">
        <f>IF(Q106=FÓRMULAS!$P$6,G$103-(G$103*W106),G$103)</f>
        <v>1</v>
      </c>
      <c r="Z106" s="605"/>
      <c r="AA106" s="602"/>
      <c r="AB106" s="310"/>
      <c r="AC106" s="278"/>
      <c r="AD106" s="278"/>
      <c r="AE106" s="278"/>
      <c r="AF106" s="279"/>
      <c r="AG106" s="265"/>
      <c r="AH106" s="24"/>
      <c r="AI106" s="24"/>
      <c r="AJ106" s="24"/>
      <c r="AK106" s="24"/>
      <c r="AL106" s="24"/>
      <c r="AM106" s="24"/>
      <c r="AN106" s="24"/>
      <c r="AO106" s="24"/>
      <c r="AP106" s="24"/>
      <c r="AQ106" s="24"/>
      <c r="AR106" s="44"/>
      <c r="AS106" s="44"/>
      <c r="AT106" s="44"/>
      <c r="AU106" s="24"/>
      <c r="AV106" s="24"/>
      <c r="AW106" s="24"/>
      <c r="AX106" s="24"/>
      <c r="AY106" s="24"/>
      <c r="AZ106" s="24"/>
      <c r="BA106" s="24"/>
      <c r="BB106" s="42"/>
      <c r="BC106" s="26"/>
      <c r="BD106" s="26"/>
      <c r="BE106" s="43"/>
      <c r="BF106" s="41"/>
      <c r="BG106" s="43"/>
      <c r="BH106" s="41"/>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row>
    <row r="107" spans="1:128" s="25" customFormat="1" ht="110.25" customHeight="1" x14ac:dyDescent="0.3">
      <c r="A107" s="642" t="str">
        <f>'CONTEXTO E IDENTIFICACIÓN'!A69</f>
        <v>R15</v>
      </c>
      <c r="B107" s="269" t="s">
        <v>41</v>
      </c>
      <c r="C107" s="349" t="str">
        <f>'CONTEXTO E IDENTIFICACIÓN'!D$69</f>
        <v>Gestión de Información Geográfica</v>
      </c>
      <c r="D107" s="349" t="str">
        <f>'CONTEXTO E IDENTIFICACIÓN'!F$69</f>
        <v>Gestión Geográfica</v>
      </c>
      <c r="E107" s="635" t="str">
        <f>'CONTEXTO E IDENTIFICACIÓN'!N69</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F107" s="615">
        <f>'PROB E IMPACTO INHERENTE'!H22</f>
        <v>0.6</v>
      </c>
      <c r="G107" s="618">
        <f>'PROB E IMPACTO INHERENTE'!P22</f>
        <v>1</v>
      </c>
      <c r="H107" s="301">
        <v>1</v>
      </c>
      <c r="I107" s="270" t="s">
        <v>494</v>
      </c>
      <c r="J107" s="271" t="s">
        <v>496</v>
      </c>
      <c r="K107" s="271" t="s">
        <v>497</v>
      </c>
      <c r="L107" s="271" t="str">
        <f t="shared" si="0"/>
        <v>Los Coordinadores del GIT Estudios geográficos y GIT de fronteras y limites de entidades territoriales ,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y/o correos electrónicos con la revisión del informe final de deslindes.</v>
      </c>
      <c r="M107" s="270" t="s">
        <v>270</v>
      </c>
      <c r="N107" s="272" t="s">
        <v>7</v>
      </c>
      <c r="O107" s="238" t="s">
        <v>16</v>
      </c>
      <c r="P107" s="235">
        <f>+IF(O107=FÓRMULAS!$E$4,FÓRMULAS!$F$4,IF(O107=FÓRMULAS!$E$5,FÓRMULAS!$F$5,IF(O107=FÓRMULAS!$E$6,FÓRMULAS!$F$6,"")))</f>
        <v>0.25</v>
      </c>
      <c r="Q107" s="235" t="str">
        <f>+IF(OR(O107=FÓRMULAS!$O$4,O107=FÓRMULAS!$O$5),FÓRMULAS!$P$5,IF(O107=FÓRMULAS!$O$6,FÓRMULAS!$P$6,""))</f>
        <v>Probabilidad</v>
      </c>
      <c r="R107" s="238" t="s">
        <v>103</v>
      </c>
      <c r="S107" s="235">
        <f>+IF(R107=FÓRMULAS!$H$4,FÓRMULAS!$I$4,IF(R107=FÓRMULAS!$H$5,FÓRMULAS!$I$5,""))</f>
        <v>0.15</v>
      </c>
      <c r="T107" s="243" t="s">
        <v>897</v>
      </c>
      <c r="U107" s="243" t="s">
        <v>898</v>
      </c>
      <c r="V107" s="243" t="s">
        <v>899</v>
      </c>
      <c r="W107" s="235">
        <f t="shared" si="1"/>
        <v>0.4</v>
      </c>
      <c r="X107" s="235">
        <f>IF(Q107=FÓRMULAS!$P$5,F$107-(F$107*W107),F$107)</f>
        <v>0.36</v>
      </c>
      <c r="Y107" s="305">
        <f>IF(Q107=FÓRMULAS!$P$6,G$107-(G$107*W107),G$107)</f>
        <v>1</v>
      </c>
      <c r="Z107" s="603">
        <f t="shared" ref="Z107:AA107" si="14">+IF(X110="","",X110)</f>
        <v>0.6</v>
      </c>
      <c r="AA107" s="600">
        <f t="shared" si="14"/>
        <v>1</v>
      </c>
      <c r="AB107" s="308">
        <v>0</v>
      </c>
      <c r="AC107" s="272">
        <v>0</v>
      </c>
      <c r="AD107" s="272">
        <v>0</v>
      </c>
      <c r="AE107" s="272">
        <v>0</v>
      </c>
      <c r="AF107" s="273">
        <v>0</v>
      </c>
      <c r="AG107" s="265" t="s">
        <v>6</v>
      </c>
      <c r="AH107" s="24" t="s">
        <v>16</v>
      </c>
      <c r="AI107" s="24" t="s">
        <v>6</v>
      </c>
      <c r="AJ107" s="24" t="s">
        <v>6</v>
      </c>
      <c r="AK107" s="24" t="s">
        <v>6</v>
      </c>
      <c r="AL107" s="24" t="s">
        <v>25</v>
      </c>
      <c r="AM107" s="24" t="s">
        <v>103</v>
      </c>
      <c r="AN107" s="24" t="s">
        <v>87</v>
      </c>
      <c r="AO107" s="24" t="s">
        <v>89</v>
      </c>
      <c r="AP107" s="24" t="s">
        <v>91</v>
      </c>
      <c r="AQ107" s="24" t="s">
        <v>99</v>
      </c>
      <c r="AR107" s="44" t="s">
        <v>94</v>
      </c>
      <c r="AS107" s="44" t="s">
        <v>96</v>
      </c>
      <c r="AT107" s="44" t="s">
        <v>98</v>
      </c>
      <c r="AU107" s="24">
        <v>15</v>
      </c>
      <c r="AV107" s="24">
        <v>15</v>
      </c>
      <c r="AW107" s="24">
        <v>15</v>
      </c>
      <c r="AX107" s="24">
        <v>15</v>
      </c>
      <c r="AY107" s="24">
        <v>15</v>
      </c>
      <c r="AZ107" s="24">
        <v>15</v>
      </c>
      <c r="BA107" s="24">
        <v>10</v>
      </c>
      <c r="BB107" s="42">
        <v>100</v>
      </c>
      <c r="BC107" s="26" t="s">
        <v>138</v>
      </c>
      <c r="BD107" s="26" t="s">
        <v>138</v>
      </c>
      <c r="BE107" s="43">
        <v>2</v>
      </c>
      <c r="BF107" s="606">
        <v>2</v>
      </c>
      <c r="BG107" s="43">
        <v>2</v>
      </c>
      <c r="BH107" s="606">
        <v>2</v>
      </c>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row>
    <row r="108" spans="1:128" s="25" customFormat="1" ht="110.25" customHeight="1" x14ac:dyDescent="0.3">
      <c r="A108" s="643"/>
      <c r="B108" s="27" t="s">
        <v>41</v>
      </c>
      <c r="C108" s="350" t="str">
        <f>'CONTEXTO E IDENTIFICACIÓN'!D$69</f>
        <v>Gestión de Información Geográfica</v>
      </c>
      <c r="D108" s="350" t="str">
        <f>'CONTEXTO E IDENTIFICACIÓN'!F$69</f>
        <v>Gestión Geográfica</v>
      </c>
      <c r="E108" s="636"/>
      <c r="F108" s="616"/>
      <c r="G108" s="619"/>
      <c r="H108" s="302">
        <v>2</v>
      </c>
      <c r="I108" s="258" t="s">
        <v>495</v>
      </c>
      <c r="J108" s="259" t="s">
        <v>498</v>
      </c>
      <c r="K108" s="259" t="s">
        <v>499</v>
      </c>
      <c r="L108" s="259" t="str">
        <f t="shared" si="0"/>
        <v>El Coordinador  GIT de Estudios Geográficos y Ordenamiento Territorial, el Coordinador GIT de Fronteras y Limites de Entidades Territoriales , anualmente, o cada vez que se requiera, revisan que los procedimientos estén acorde a la normatividad y estándares vigentes. En caso de requerirse, se realiza la correspondiente actualización.
 Evidencia: Correo electrónico que evidencia la realización de la revisión de los procedimientos, procedimientos actualizados cuando aplique y/o plan de trabajo para la actualización de documentos</v>
      </c>
      <c r="M108" s="258" t="s">
        <v>271</v>
      </c>
      <c r="N108" s="24" t="s">
        <v>7</v>
      </c>
      <c r="O108" s="239" t="s">
        <v>16</v>
      </c>
      <c r="P108" s="236">
        <f>+IF(O108=FÓRMULAS!$E$4,FÓRMULAS!$F$4,IF(O108=FÓRMULAS!$E$5,FÓRMULAS!$F$5,IF(O108=FÓRMULAS!$E$6,FÓRMULAS!$F$6,"")))</f>
        <v>0.25</v>
      </c>
      <c r="Q108" s="236" t="str">
        <f>+IF(OR(O108=FÓRMULAS!$O$4,O108=FÓRMULAS!$O$5),FÓRMULAS!$P$5,IF(O108=FÓRMULAS!$O$6,FÓRMULAS!$P$6,""))</f>
        <v>Probabilidad</v>
      </c>
      <c r="R108" s="239" t="s">
        <v>103</v>
      </c>
      <c r="S108" s="236">
        <f>+IF(R108=FÓRMULAS!$H$4,FÓRMULAS!$I$4,IF(R108=FÓRMULAS!$H$5,FÓRMULAS!$I$5,""))</f>
        <v>0.15</v>
      </c>
      <c r="T108" s="244" t="s">
        <v>897</v>
      </c>
      <c r="U108" s="244" t="s">
        <v>898</v>
      </c>
      <c r="V108" s="244" t="s">
        <v>899</v>
      </c>
      <c r="W108" s="236">
        <f t="shared" si="1"/>
        <v>0.4</v>
      </c>
      <c r="X108" s="236">
        <f>IF(Q108=FÓRMULAS!$P$5,F$107-(F$107*W108),F$107)</f>
        <v>0.36</v>
      </c>
      <c r="Y108" s="306">
        <f>IF(Q108=FÓRMULAS!$P$6,G$107-(G$107*W108),G$107)</f>
        <v>1</v>
      </c>
      <c r="Z108" s="604"/>
      <c r="AA108" s="601"/>
      <c r="AB108" s="309">
        <v>0</v>
      </c>
      <c r="AC108" s="24">
        <v>0</v>
      </c>
      <c r="AD108" s="24">
        <v>0</v>
      </c>
      <c r="AE108" s="24">
        <v>0</v>
      </c>
      <c r="AF108" s="274">
        <v>0</v>
      </c>
      <c r="AG108" s="265" t="s">
        <v>6</v>
      </c>
      <c r="AH108" s="24" t="s">
        <v>16</v>
      </c>
      <c r="AI108" s="24" t="s">
        <v>6</v>
      </c>
      <c r="AJ108" s="24" t="s">
        <v>6</v>
      </c>
      <c r="AK108" s="24" t="s">
        <v>6</v>
      </c>
      <c r="AL108" s="24" t="s">
        <v>25</v>
      </c>
      <c r="AM108" s="24" t="s">
        <v>103</v>
      </c>
      <c r="AN108" s="24" t="s">
        <v>87</v>
      </c>
      <c r="AO108" s="24" t="s">
        <v>89</v>
      </c>
      <c r="AP108" s="24" t="s">
        <v>91</v>
      </c>
      <c r="AQ108" s="24" t="s">
        <v>99</v>
      </c>
      <c r="AR108" s="44" t="s">
        <v>94</v>
      </c>
      <c r="AS108" s="44" t="s">
        <v>96</v>
      </c>
      <c r="AT108" s="44" t="s">
        <v>98</v>
      </c>
      <c r="AU108" s="24">
        <v>15</v>
      </c>
      <c r="AV108" s="24">
        <v>15</v>
      </c>
      <c r="AW108" s="24">
        <v>15</v>
      </c>
      <c r="AX108" s="24">
        <v>15</v>
      </c>
      <c r="AY108" s="24">
        <v>15</v>
      </c>
      <c r="AZ108" s="24">
        <v>15</v>
      </c>
      <c r="BA108" s="24">
        <v>10</v>
      </c>
      <c r="BB108" s="42">
        <v>100</v>
      </c>
      <c r="BC108" s="26" t="s">
        <v>138</v>
      </c>
      <c r="BD108" s="26" t="s">
        <v>138</v>
      </c>
      <c r="BE108" s="43">
        <v>2</v>
      </c>
      <c r="BF108" s="606"/>
      <c r="BG108" s="43">
        <v>2</v>
      </c>
      <c r="BH108" s="606"/>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row>
    <row r="109" spans="1:128" s="25" customFormat="1" ht="17.25" customHeight="1" x14ac:dyDescent="0.3">
      <c r="A109" s="643"/>
      <c r="B109" s="27"/>
      <c r="C109" s="350" t="str">
        <f>'CONTEXTO E IDENTIFICACIÓN'!D$69</f>
        <v>Gestión de Información Geográfica</v>
      </c>
      <c r="D109" s="350" t="str">
        <f>'CONTEXTO E IDENTIFICACIÓN'!F$69</f>
        <v>Gestión Geográfica</v>
      </c>
      <c r="E109" s="636"/>
      <c r="F109" s="616"/>
      <c r="G109" s="619"/>
      <c r="H109" s="302">
        <v>3</v>
      </c>
      <c r="I109" s="258"/>
      <c r="J109" s="259"/>
      <c r="K109" s="259"/>
      <c r="L109" s="259" t="str">
        <f t="shared" si="0"/>
        <v xml:space="preserve">  </v>
      </c>
      <c r="M109" s="258"/>
      <c r="N109" s="24"/>
      <c r="O109" s="239"/>
      <c r="P109" s="236" t="str">
        <f>+IF(O109=FÓRMULAS!$E$4,FÓRMULAS!$F$4,IF(O109=FÓRMULAS!$E$5,FÓRMULAS!$F$5,IF(O109=FÓRMULAS!$E$6,FÓRMULAS!$F$6,"")))</f>
        <v/>
      </c>
      <c r="Q109" s="236" t="str">
        <f>+IF(OR(O109=FÓRMULAS!$O$4,O109=FÓRMULAS!$O$5),FÓRMULAS!$P$5,IF(O109=FÓRMULAS!$O$6,FÓRMULAS!$P$6,""))</f>
        <v/>
      </c>
      <c r="R109" s="239"/>
      <c r="S109" s="236" t="str">
        <f>+IF(R109=FÓRMULAS!$H$4,FÓRMULAS!$I$4,IF(R109=FÓRMULAS!$H$5,FÓRMULAS!$I$5,""))</f>
        <v/>
      </c>
      <c r="T109" s="244"/>
      <c r="U109" s="244"/>
      <c r="V109" s="244"/>
      <c r="W109" s="236" t="str">
        <f t="shared" si="1"/>
        <v/>
      </c>
      <c r="X109" s="236">
        <f>IF(Q109=FÓRMULAS!$P$5,F$107-(F$107*W109),F$107)</f>
        <v>0.6</v>
      </c>
      <c r="Y109" s="306">
        <f>IF(Q109=FÓRMULAS!$P$6,G$107-(G$107*W109),G$107)</f>
        <v>1</v>
      </c>
      <c r="Z109" s="604"/>
      <c r="AA109" s="601"/>
      <c r="AB109" s="309"/>
      <c r="AC109" s="24"/>
      <c r="AD109" s="24"/>
      <c r="AE109" s="24"/>
      <c r="AF109" s="274"/>
      <c r="AG109" s="265"/>
      <c r="AH109" s="24"/>
      <c r="AI109" s="24"/>
      <c r="AJ109" s="24"/>
      <c r="AK109" s="24"/>
      <c r="AL109" s="24"/>
      <c r="AM109" s="24"/>
      <c r="AN109" s="24"/>
      <c r="AO109" s="24"/>
      <c r="AP109" s="24"/>
      <c r="AQ109" s="24"/>
      <c r="AR109" s="44"/>
      <c r="AS109" s="44"/>
      <c r="AT109" s="44"/>
      <c r="AU109" s="24"/>
      <c r="AV109" s="24"/>
      <c r="AW109" s="24"/>
      <c r="AX109" s="24"/>
      <c r="AY109" s="24"/>
      <c r="AZ109" s="24"/>
      <c r="BA109" s="24"/>
      <c r="BB109" s="42"/>
      <c r="BC109" s="26"/>
      <c r="BD109" s="26"/>
      <c r="BE109" s="43"/>
      <c r="BF109" s="41"/>
      <c r="BG109" s="43"/>
      <c r="BH109" s="41"/>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row>
    <row r="110" spans="1:128" s="25" customFormat="1" ht="17.25" customHeight="1" thickBot="1" x14ac:dyDescent="0.35">
      <c r="A110" s="644"/>
      <c r="B110" s="275"/>
      <c r="C110" s="351" t="str">
        <f>'CONTEXTO E IDENTIFICACIÓN'!D$69</f>
        <v>Gestión de Información Geográfica</v>
      </c>
      <c r="D110" s="351" t="str">
        <f>'CONTEXTO E IDENTIFICACIÓN'!F$69</f>
        <v>Gestión Geográfica</v>
      </c>
      <c r="E110" s="637"/>
      <c r="F110" s="617"/>
      <c r="G110" s="620"/>
      <c r="H110" s="303">
        <v>4</v>
      </c>
      <c r="I110" s="276"/>
      <c r="J110" s="277"/>
      <c r="K110" s="277"/>
      <c r="L110" s="277" t="str">
        <f t="shared" si="0"/>
        <v xml:space="preserve">  </v>
      </c>
      <c r="M110" s="276"/>
      <c r="N110" s="278"/>
      <c r="O110" s="240"/>
      <c r="P110" s="237" t="str">
        <f>+IF(O110=FÓRMULAS!$E$4,FÓRMULAS!$F$4,IF(O110=FÓRMULAS!$E$5,FÓRMULAS!$F$5,IF(O110=FÓRMULAS!$E$6,FÓRMULAS!$F$6,"")))</f>
        <v/>
      </c>
      <c r="Q110" s="237" t="str">
        <f>+IF(OR(O110=FÓRMULAS!$O$4,O110=FÓRMULAS!$O$5),FÓRMULAS!$P$5,IF(O110=FÓRMULAS!$O$6,FÓRMULAS!$P$6,""))</f>
        <v/>
      </c>
      <c r="R110" s="240"/>
      <c r="S110" s="237" t="str">
        <f>+IF(R110=FÓRMULAS!$H$4,FÓRMULAS!$I$4,IF(R110=FÓRMULAS!$H$5,FÓRMULAS!$I$5,""))</f>
        <v/>
      </c>
      <c r="T110" s="245"/>
      <c r="U110" s="245"/>
      <c r="V110" s="245"/>
      <c r="W110" s="237" t="str">
        <f t="shared" si="1"/>
        <v/>
      </c>
      <c r="X110" s="237">
        <f>IF(Q110=FÓRMULAS!$P$5,F$107-(F$107*W110),F$107)</f>
        <v>0.6</v>
      </c>
      <c r="Y110" s="307">
        <f>IF(Q110=FÓRMULAS!$P$6,G$107-(G$107*W110),G$107)</f>
        <v>1</v>
      </c>
      <c r="Z110" s="605"/>
      <c r="AA110" s="602"/>
      <c r="AB110" s="310"/>
      <c r="AC110" s="278"/>
      <c r="AD110" s="278"/>
      <c r="AE110" s="278"/>
      <c r="AF110" s="279"/>
      <c r="AG110" s="265"/>
      <c r="AH110" s="24"/>
      <c r="AI110" s="24"/>
      <c r="AJ110" s="24"/>
      <c r="AK110" s="24"/>
      <c r="AL110" s="24"/>
      <c r="AM110" s="24"/>
      <c r="AN110" s="24"/>
      <c r="AO110" s="24"/>
      <c r="AP110" s="24"/>
      <c r="AQ110" s="24"/>
      <c r="AR110" s="44"/>
      <c r="AS110" s="44"/>
      <c r="AT110" s="44"/>
      <c r="AU110" s="24"/>
      <c r="AV110" s="24"/>
      <c r="AW110" s="24"/>
      <c r="AX110" s="24"/>
      <c r="AY110" s="24"/>
      <c r="AZ110" s="24"/>
      <c r="BA110" s="24"/>
      <c r="BB110" s="42"/>
      <c r="BC110" s="26"/>
      <c r="BD110" s="26"/>
      <c r="BE110" s="43"/>
      <c r="BF110" s="41"/>
      <c r="BG110" s="43"/>
      <c r="BH110" s="41"/>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row>
    <row r="111" spans="1:128" s="25" customFormat="1" ht="124.5" customHeight="1" x14ac:dyDescent="0.3">
      <c r="A111" s="642" t="str">
        <f>'CONTEXTO E IDENTIFICACIÓN'!A70</f>
        <v>R16</v>
      </c>
      <c r="B111" s="269" t="s">
        <v>41</v>
      </c>
      <c r="C111" s="349" t="str">
        <f>'CONTEXTO E IDENTIFICACIÓN'!D$70</f>
        <v>Gestión de Información Geográfica</v>
      </c>
      <c r="D111" s="349" t="str">
        <f>'CONTEXTO E IDENTIFICACIÓN'!F$70</f>
        <v>Gestión Geográfica</v>
      </c>
      <c r="E111" s="635" t="str">
        <f>'CONTEXTO E IDENTIFICACIÓN'!N70</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F111" s="615">
        <f>'PROB E IMPACTO INHERENTE'!H23</f>
        <v>0.4</v>
      </c>
      <c r="G111" s="618">
        <f>'PROB E IMPACTO INHERENTE'!P23</f>
        <v>0.8</v>
      </c>
      <c r="H111" s="301">
        <v>1</v>
      </c>
      <c r="I111" s="270" t="s">
        <v>500</v>
      </c>
      <c r="J111" s="271" t="s">
        <v>501</v>
      </c>
      <c r="K111" s="271" t="s">
        <v>502</v>
      </c>
      <c r="L111" s="271" t="str">
        <f t="shared" si="0"/>
        <v>Los Coordinadores del GIT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Evidencia: Herramientas para el seguimiento del plan de acción y proyectos de inversión, y/o correo electrónico enviando con el seguimiento.</v>
      </c>
      <c r="M111" s="270" t="s">
        <v>272</v>
      </c>
      <c r="N111" s="272" t="s">
        <v>7</v>
      </c>
      <c r="O111" s="238" t="s">
        <v>16</v>
      </c>
      <c r="P111" s="235">
        <f>+IF(O111=FÓRMULAS!$E$4,FÓRMULAS!$F$4,IF(O111=FÓRMULAS!$E$5,FÓRMULAS!$F$5,IF(O111=FÓRMULAS!$E$6,FÓRMULAS!$F$6,"")))</f>
        <v>0.25</v>
      </c>
      <c r="Q111" s="235" t="str">
        <f>+IF(OR(O111=FÓRMULAS!$O$4,O111=FÓRMULAS!$O$5),FÓRMULAS!$P$5,IF(O111=FÓRMULAS!$O$6,FÓRMULAS!$P$6,""))</f>
        <v>Probabilidad</v>
      </c>
      <c r="R111" s="238" t="s">
        <v>103</v>
      </c>
      <c r="S111" s="235">
        <f>+IF(R111=FÓRMULAS!$H$4,FÓRMULAS!$I$4,IF(R111=FÓRMULAS!$H$5,FÓRMULAS!$I$5,""))</f>
        <v>0.15</v>
      </c>
      <c r="T111" s="243" t="s">
        <v>897</v>
      </c>
      <c r="U111" s="243" t="s">
        <v>898</v>
      </c>
      <c r="V111" s="243" t="s">
        <v>899</v>
      </c>
      <c r="W111" s="235">
        <f t="shared" si="1"/>
        <v>0.4</v>
      </c>
      <c r="X111" s="235">
        <f>IF(Q111=FÓRMULAS!$P$5,F$111-(F$111*W111),F$111)</f>
        <v>0.24</v>
      </c>
      <c r="Y111" s="305">
        <f>IF(Q111=FÓRMULAS!$P$6,G$111-(G$111*W111),G$111)</f>
        <v>0.8</v>
      </c>
      <c r="Z111" s="603">
        <f t="shared" ref="Z111:AA111" si="15">+IF(X114="","",X114)</f>
        <v>0.4</v>
      </c>
      <c r="AA111" s="600">
        <f t="shared" si="15"/>
        <v>0.8</v>
      </c>
      <c r="AB111" s="308">
        <v>12</v>
      </c>
      <c r="AC111" s="272">
        <v>3</v>
      </c>
      <c r="AD111" s="272">
        <v>3</v>
      </c>
      <c r="AE111" s="272">
        <v>3</v>
      </c>
      <c r="AF111" s="273">
        <v>3</v>
      </c>
      <c r="AG111" s="265" t="s">
        <v>19</v>
      </c>
      <c r="AH111" s="24" t="s">
        <v>16</v>
      </c>
      <c r="AI111" s="24" t="s">
        <v>6</v>
      </c>
      <c r="AJ111" s="24" t="s">
        <v>6</v>
      </c>
      <c r="AK111" s="24" t="s">
        <v>6</v>
      </c>
      <c r="AL111" s="24" t="s">
        <v>23</v>
      </c>
      <c r="AM111" s="24" t="s">
        <v>103</v>
      </c>
      <c r="AN111" s="24" t="s">
        <v>87</v>
      </c>
      <c r="AO111" s="24" t="s">
        <v>89</v>
      </c>
      <c r="AP111" s="24" t="s">
        <v>91</v>
      </c>
      <c r="AQ111" s="24" t="s">
        <v>99</v>
      </c>
      <c r="AR111" s="44" t="s">
        <v>94</v>
      </c>
      <c r="AS111" s="44" t="s">
        <v>96</v>
      </c>
      <c r="AT111" s="44" t="s">
        <v>98</v>
      </c>
      <c r="AU111" s="24">
        <v>15</v>
      </c>
      <c r="AV111" s="24">
        <v>15</v>
      </c>
      <c r="AW111" s="24">
        <v>15</v>
      </c>
      <c r="AX111" s="24">
        <v>15</v>
      </c>
      <c r="AY111" s="24">
        <v>15</v>
      </c>
      <c r="AZ111" s="24">
        <v>15</v>
      </c>
      <c r="BA111" s="24">
        <v>10</v>
      </c>
      <c r="BB111" s="42">
        <v>100</v>
      </c>
      <c r="BC111" s="26" t="s">
        <v>138</v>
      </c>
      <c r="BD111" s="26" t="s">
        <v>138</v>
      </c>
      <c r="BE111" s="43">
        <v>2</v>
      </c>
      <c r="BF111" s="606">
        <v>2</v>
      </c>
      <c r="BG111" s="43">
        <v>2</v>
      </c>
      <c r="BH111" s="606">
        <v>2</v>
      </c>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row>
    <row r="112" spans="1:128" s="25" customFormat="1" ht="136.5" customHeight="1" x14ac:dyDescent="0.3">
      <c r="A112" s="643"/>
      <c r="B112" s="27" t="s">
        <v>41</v>
      </c>
      <c r="C112" s="350" t="str">
        <f>'CONTEXTO E IDENTIFICACIÓN'!D$70</f>
        <v>Gestión de Información Geográfica</v>
      </c>
      <c r="D112" s="350" t="str">
        <f>'CONTEXTO E IDENTIFICACIÓN'!F$70</f>
        <v>Gestión Geográfica</v>
      </c>
      <c r="E112" s="636"/>
      <c r="F112" s="616"/>
      <c r="G112" s="619"/>
      <c r="H112" s="302">
        <v>2</v>
      </c>
      <c r="I112" s="258" t="s">
        <v>500</v>
      </c>
      <c r="J112" s="259" t="s">
        <v>503</v>
      </c>
      <c r="K112" s="259" t="s">
        <v>504</v>
      </c>
      <c r="L112" s="259" t="str">
        <f t="shared" si="0"/>
        <v xml:space="preserve">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Evidencias: Plan anual de adquisiciones con las necesidades de personal y demás recursos necesarios y correo electrónico enviando el plan </v>
      </c>
      <c r="M112" s="258" t="s">
        <v>273</v>
      </c>
      <c r="N112" s="24" t="s">
        <v>7</v>
      </c>
      <c r="O112" s="239" t="s">
        <v>16</v>
      </c>
      <c r="P112" s="236">
        <f>+IF(O112=FÓRMULAS!$E$4,FÓRMULAS!$F$4,IF(O112=FÓRMULAS!$E$5,FÓRMULAS!$F$5,IF(O112=FÓRMULAS!$E$6,FÓRMULAS!$F$6,"")))</f>
        <v>0.25</v>
      </c>
      <c r="Q112" s="236" t="str">
        <f>+IF(OR(O112=FÓRMULAS!$O$4,O112=FÓRMULAS!$O$5),FÓRMULAS!$P$5,IF(O112=FÓRMULAS!$O$6,FÓRMULAS!$P$6,""))</f>
        <v>Probabilidad</v>
      </c>
      <c r="R112" s="239" t="s">
        <v>103</v>
      </c>
      <c r="S112" s="236">
        <f>+IF(R112=FÓRMULAS!$H$4,FÓRMULAS!$I$4,IF(R112=FÓRMULAS!$H$5,FÓRMULAS!$I$5,""))</f>
        <v>0.15</v>
      </c>
      <c r="T112" s="244" t="s">
        <v>897</v>
      </c>
      <c r="U112" s="244" t="s">
        <v>898</v>
      </c>
      <c r="V112" s="244" t="s">
        <v>899</v>
      </c>
      <c r="W112" s="236">
        <f t="shared" si="1"/>
        <v>0.4</v>
      </c>
      <c r="X112" s="236">
        <f>IF(Q112=FÓRMULAS!$P$5,F$111-(F$111*W112),F$111)</f>
        <v>0.24</v>
      </c>
      <c r="Y112" s="306">
        <f>IF(Q112=FÓRMULAS!$P$6,G$111-(G$111*W112),G$111)</f>
        <v>0.8</v>
      </c>
      <c r="Z112" s="604"/>
      <c r="AA112" s="601"/>
      <c r="AB112" s="309">
        <v>0</v>
      </c>
      <c r="AC112" s="24">
        <v>0</v>
      </c>
      <c r="AD112" s="24">
        <v>0</v>
      </c>
      <c r="AE112" s="24">
        <v>0</v>
      </c>
      <c r="AF112" s="274">
        <v>0</v>
      </c>
      <c r="AG112" s="265" t="s">
        <v>6</v>
      </c>
      <c r="AH112" s="24" t="s">
        <v>16</v>
      </c>
      <c r="AI112" s="24" t="s">
        <v>6</v>
      </c>
      <c r="AJ112" s="24" t="s">
        <v>6</v>
      </c>
      <c r="AK112" s="24" t="s">
        <v>6</v>
      </c>
      <c r="AL112" s="24" t="s">
        <v>25</v>
      </c>
      <c r="AM112" s="24" t="s">
        <v>103</v>
      </c>
      <c r="AN112" s="24" t="s">
        <v>87</v>
      </c>
      <c r="AO112" s="24" t="s">
        <v>89</v>
      </c>
      <c r="AP112" s="24" t="s">
        <v>91</v>
      </c>
      <c r="AQ112" s="24" t="s">
        <v>99</v>
      </c>
      <c r="AR112" s="44" t="s">
        <v>94</v>
      </c>
      <c r="AS112" s="44" t="s">
        <v>96</v>
      </c>
      <c r="AT112" s="44" t="s">
        <v>98</v>
      </c>
      <c r="AU112" s="24">
        <v>15</v>
      </c>
      <c r="AV112" s="24">
        <v>15</v>
      </c>
      <c r="AW112" s="24">
        <v>15</v>
      </c>
      <c r="AX112" s="24">
        <v>15</v>
      </c>
      <c r="AY112" s="24">
        <v>15</v>
      </c>
      <c r="AZ112" s="24">
        <v>15</v>
      </c>
      <c r="BA112" s="24">
        <v>10</v>
      </c>
      <c r="BB112" s="42">
        <v>100</v>
      </c>
      <c r="BC112" s="26" t="s">
        <v>138</v>
      </c>
      <c r="BD112" s="26" t="s">
        <v>138</v>
      </c>
      <c r="BE112" s="43">
        <v>2</v>
      </c>
      <c r="BF112" s="606"/>
      <c r="BG112" s="43">
        <v>2</v>
      </c>
      <c r="BH112" s="606"/>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row>
    <row r="113" spans="1:128" s="25" customFormat="1" ht="19.5" customHeight="1" x14ac:dyDescent="0.3">
      <c r="A113" s="643"/>
      <c r="B113" s="27"/>
      <c r="C113" s="350" t="str">
        <f>'CONTEXTO E IDENTIFICACIÓN'!D$70</f>
        <v>Gestión de Información Geográfica</v>
      </c>
      <c r="D113" s="350" t="str">
        <f>'CONTEXTO E IDENTIFICACIÓN'!F$70</f>
        <v>Gestión Geográfica</v>
      </c>
      <c r="E113" s="636"/>
      <c r="F113" s="616"/>
      <c r="G113" s="619"/>
      <c r="H113" s="302">
        <v>3</v>
      </c>
      <c r="I113" s="258"/>
      <c r="J113" s="259"/>
      <c r="K113" s="259"/>
      <c r="L113" s="259" t="str">
        <f t="shared" si="0"/>
        <v xml:space="preserve">  </v>
      </c>
      <c r="M113" s="258"/>
      <c r="N113" s="24"/>
      <c r="O113" s="239"/>
      <c r="P113" s="236" t="str">
        <f>+IF(O113=FÓRMULAS!$E$4,FÓRMULAS!$F$4,IF(O113=FÓRMULAS!$E$5,FÓRMULAS!$F$5,IF(O113=FÓRMULAS!$E$6,FÓRMULAS!$F$6,"")))</f>
        <v/>
      </c>
      <c r="Q113" s="236" t="str">
        <f>+IF(OR(O113=FÓRMULAS!$O$4,O113=FÓRMULAS!$O$5),FÓRMULAS!$P$5,IF(O113=FÓRMULAS!$O$6,FÓRMULAS!$P$6,""))</f>
        <v/>
      </c>
      <c r="R113" s="239"/>
      <c r="S113" s="236" t="str">
        <f>+IF(R113=FÓRMULAS!$H$4,FÓRMULAS!$I$4,IF(R113=FÓRMULAS!$H$5,FÓRMULAS!$I$5,""))</f>
        <v/>
      </c>
      <c r="T113" s="244"/>
      <c r="U113" s="244"/>
      <c r="V113" s="244"/>
      <c r="W113" s="236" t="str">
        <f t="shared" si="1"/>
        <v/>
      </c>
      <c r="X113" s="236">
        <f>IF(Q113=FÓRMULAS!$P$5,F$111-(F$111*W113),F$111)</f>
        <v>0.4</v>
      </c>
      <c r="Y113" s="306">
        <f>IF(Q113=FÓRMULAS!$P$6,G$111-(G$111*W113),G$111)</f>
        <v>0.8</v>
      </c>
      <c r="Z113" s="604"/>
      <c r="AA113" s="601"/>
      <c r="AB113" s="309"/>
      <c r="AC113" s="24"/>
      <c r="AD113" s="24"/>
      <c r="AE113" s="24"/>
      <c r="AF113" s="274"/>
      <c r="AG113" s="265"/>
      <c r="AH113" s="24"/>
      <c r="AI113" s="24"/>
      <c r="AJ113" s="24"/>
      <c r="AK113" s="24"/>
      <c r="AL113" s="24"/>
      <c r="AM113" s="24"/>
      <c r="AN113" s="24"/>
      <c r="AO113" s="24"/>
      <c r="AP113" s="24"/>
      <c r="AQ113" s="24"/>
      <c r="AR113" s="44"/>
      <c r="AS113" s="44"/>
      <c r="AT113" s="44"/>
      <c r="AU113" s="24"/>
      <c r="AV113" s="24"/>
      <c r="AW113" s="24"/>
      <c r="AX113" s="24"/>
      <c r="AY113" s="24"/>
      <c r="AZ113" s="24"/>
      <c r="BA113" s="24"/>
      <c r="BB113" s="42"/>
      <c r="BC113" s="26"/>
      <c r="BD113" s="26"/>
      <c r="BE113" s="43"/>
      <c r="BF113" s="41"/>
      <c r="BG113" s="43"/>
      <c r="BH113" s="41"/>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row>
    <row r="114" spans="1:128" s="25" customFormat="1" ht="18" customHeight="1" thickBot="1" x14ac:dyDescent="0.35">
      <c r="A114" s="644"/>
      <c r="B114" s="275"/>
      <c r="C114" s="351" t="str">
        <f>'CONTEXTO E IDENTIFICACIÓN'!D$70</f>
        <v>Gestión de Información Geográfica</v>
      </c>
      <c r="D114" s="351" t="str">
        <f>'CONTEXTO E IDENTIFICACIÓN'!F$70</f>
        <v>Gestión Geográfica</v>
      </c>
      <c r="E114" s="637"/>
      <c r="F114" s="617"/>
      <c r="G114" s="620"/>
      <c r="H114" s="303">
        <v>4</v>
      </c>
      <c r="I114" s="276"/>
      <c r="J114" s="277"/>
      <c r="K114" s="277"/>
      <c r="L114" s="277" t="str">
        <f t="shared" si="0"/>
        <v xml:space="preserve">  </v>
      </c>
      <c r="M114" s="276"/>
      <c r="N114" s="278"/>
      <c r="O114" s="240"/>
      <c r="P114" s="237" t="str">
        <f>+IF(O114=FÓRMULAS!$E$4,FÓRMULAS!$F$4,IF(O114=FÓRMULAS!$E$5,FÓRMULAS!$F$5,IF(O114=FÓRMULAS!$E$6,FÓRMULAS!$F$6,"")))</f>
        <v/>
      </c>
      <c r="Q114" s="237" t="str">
        <f>+IF(OR(O114=FÓRMULAS!$O$4,O114=FÓRMULAS!$O$5),FÓRMULAS!$P$5,IF(O114=FÓRMULAS!$O$6,FÓRMULAS!$P$6,""))</f>
        <v/>
      </c>
      <c r="R114" s="240"/>
      <c r="S114" s="237" t="str">
        <f>+IF(R114=FÓRMULAS!$H$4,FÓRMULAS!$I$4,IF(R114=FÓRMULAS!$H$5,FÓRMULAS!$I$5,""))</f>
        <v/>
      </c>
      <c r="T114" s="245"/>
      <c r="U114" s="245"/>
      <c r="V114" s="245"/>
      <c r="W114" s="237" t="str">
        <f t="shared" si="1"/>
        <v/>
      </c>
      <c r="X114" s="237">
        <f>IF(Q114=FÓRMULAS!$P$5,F$111-(F$111*W114),F$111)</f>
        <v>0.4</v>
      </c>
      <c r="Y114" s="307">
        <f>IF(Q114=FÓRMULAS!$P$6,G$111-(G$111*W114),G$111)</f>
        <v>0.8</v>
      </c>
      <c r="Z114" s="605"/>
      <c r="AA114" s="602"/>
      <c r="AB114" s="310"/>
      <c r="AC114" s="278"/>
      <c r="AD114" s="278"/>
      <c r="AE114" s="278"/>
      <c r="AF114" s="279"/>
      <c r="AG114" s="265"/>
      <c r="AH114" s="24"/>
      <c r="AI114" s="24"/>
      <c r="AJ114" s="24"/>
      <c r="AK114" s="24"/>
      <c r="AL114" s="24"/>
      <c r="AM114" s="24"/>
      <c r="AN114" s="24"/>
      <c r="AO114" s="24"/>
      <c r="AP114" s="24"/>
      <c r="AQ114" s="24"/>
      <c r="AR114" s="44"/>
      <c r="AS114" s="44"/>
      <c r="AT114" s="44"/>
      <c r="AU114" s="24"/>
      <c r="AV114" s="24"/>
      <c r="AW114" s="24"/>
      <c r="AX114" s="24"/>
      <c r="AY114" s="24"/>
      <c r="AZ114" s="24"/>
      <c r="BA114" s="24"/>
      <c r="BB114" s="42"/>
      <c r="BC114" s="26"/>
      <c r="BD114" s="26"/>
      <c r="BE114" s="43"/>
      <c r="BF114" s="41"/>
      <c r="BG114" s="43"/>
      <c r="BH114" s="41"/>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row>
    <row r="115" spans="1:128" s="25" customFormat="1" ht="110.25" customHeight="1" x14ac:dyDescent="0.3">
      <c r="A115" s="642" t="str">
        <f>'CONTEXTO E IDENTIFICACIÓN'!A71</f>
        <v>R17</v>
      </c>
      <c r="B115" s="269" t="s">
        <v>38</v>
      </c>
      <c r="C115" s="349" t="str">
        <f>'CONTEXTO E IDENTIFICACIÓN'!D$71</f>
        <v>Gestión de Información Geográfica</v>
      </c>
      <c r="D115" s="349" t="str">
        <f>'CONTEXTO E IDENTIFICACIÓN'!F$71</f>
        <v>Gestión Geodésica</v>
      </c>
      <c r="E115" s="635" t="str">
        <f>'CONTEXTO E IDENTIFICACIÓN'!N71</f>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F115" s="615">
        <f>'PROB E IMPACTO INHERENTE'!H24</f>
        <v>0.4</v>
      </c>
      <c r="G115" s="618">
        <f>'PROB E IMPACTO INHERENTE'!P24</f>
        <v>0.8</v>
      </c>
      <c r="H115" s="301">
        <v>1</v>
      </c>
      <c r="I115" s="270" t="s">
        <v>505</v>
      </c>
      <c r="J115" s="271" t="s">
        <v>511</v>
      </c>
      <c r="K115" s="271" t="s">
        <v>508</v>
      </c>
      <c r="L115" s="271" t="str">
        <f t="shared" si="0"/>
        <v>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Evidencia: Matriz de seguimiento a la Red MAGNA-ECO</v>
      </c>
      <c r="M115" s="270" t="s">
        <v>169</v>
      </c>
      <c r="N115" s="272" t="s">
        <v>7</v>
      </c>
      <c r="O115" s="238" t="s">
        <v>16</v>
      </c>
      <c r="P115" s="235">
        <f>+IF(O115=FÓRMULAS!$E$4,FÓRMULAS!$F$4,IF(O115=FÓRMULAS!$E$5,FÓRMULAS!$F$5,IF(O115=FÓRMULAS!$E$6,FÓRMULAS!$F$6,"")))</f>
        <v>0.25</v>
      </c>
      <c r="Q115" s="235" t="str">
        <f>+IF(OR(O115=FÓRMULAS!$O$4,O115=FÓRMULAS!$O$5),FÓRMULAS!$P$5,IF(O115=FÓRMULAS!$O$6,FÓRMULAS!$P$6,""))</f>
        <v>Probabilidad</v>
      </c>
      <c r="R115" s="238" t="s">
        <v>103</v>
      </c>
      <c r="S115" s="235">
        <f>+IF(R115=FÓRMULAS!$H$4,FÓRMULAS!$I$4,IF(R115=FÓRMULAS!$H$5,FÓRMULAS!$I$5,""))</f>
        <v>0.15</v>
      </c>
      <c r="T115" s="243" t="s">
        <v>897</v>
      </c>
      <c r="U115" s="243" t="s">
        <v>898</v>
      </c>
      <c r="V115" s="243" t="s">
        <v>899</v>
      </c>
      <c r="W115" s="235">
        <f t="shared" si="1"/>
        <v>0.4</v>
      </c>
      <c r="X115" s="235">
        <f>IF(Q115=FÓRMULAS!$P$5,F$115-(F$115*W115),F$115)</f>
        <v>0.24</v>
      </c>
      <c r="Y115" s="305">
        <f>IF(Q115=FÓRMULAS!$P$6,G$115-(G$115*W115),G$115)</f>
        <v>0.8</v>
      </c>
      <c r="Z115" s="603">
        <f t="shared" ref="Z115:AA115" si="16">+IF(X118="","",X118)</f>
        <v>0.4</v>
      </c>
      <c r="AA115" s="600">
        <f t="shared" si="16"/>
        <v>0.8</v>
      </c>
      <c r="AB115" s="308">
        <v>360</v>
      </c>
      <c r="AC115" s="272">
        <v>90</v>
      </c>
      <c r="AD115" s="272">
        <v>90</v>
      </c>
      <c r="AE115" s="272">
        <v>90</v>
      </c>
      <c r="AF115" s="273">
        <v>90</v>
      </c>
      <c r="AG115" s="265" t="s">
        <v>19</v>
      </c>
      <c r="AH115" s="24" t="s">
        <v>17</v>
      </c>
      <c r="AI115" s="24" t="s">
        <v>6</v>
      </c>
      <c r="AJ115" s="24" t="s">
        <v>6</v>
      </c>
      <c r="AK115" s="24" t="s">
        <v>6</v>
      </c>
      <c r="AL115" s="24" t="s">
        <v>20</v>
      </c>
      <c r="AM115" s="24" t="s">
        <v>103</v>
      </c>
      <c r="AN115" s="24" t="s">
        <v>87</v>
      </c>
      <c r="AO115" s="24" t="s">
        <v>89</v>
      </c>
      <c r="AP115" s="24" t="s">
        <v>91</v>
      </c>
      <c r="AQ115" s="24" t="s">
        <v>100</v>
      </c>
      <c r="AR115" s="44" t="s">
        <v>94</v>
      </c>
      <c r="AS115" s="44" t="s">
        <v>96</v>
      </c>
      <c r="AT115" s="44" t="s">
        <v>98</v>
      </c>
      <c r="AU115" s="24">
        <v>15</v>
      </c>
      <c r="AV115" s="24">
        <v>15</v>
      </c>
      <c r="AW115" s="24">
        <v>15</v>
      </c>
      <c r="AX115" s="24">
        <v>10</v>
      </c>
      <c r="AY115" s="24">
        <v>15</v>
      </c>
      <c r="AZ115" s="24">
        <v>15</v>
      </c>
      <c r="BA115" s="24">
        <v>10</v>
      </c>
      <c r="BB115" s="42">
        <v>95</v>
      </c>
      <c r="BC115" s="26" t="s">
        <v>138</v>
      </c>
      <c r="BD115" s="26" t="s">
        <v>140</v>
      </c>
      <c r="BE115" s="43">
        <v>1</v>
      </c>
      <c r="BF115" s="606">
        <v>1</v>
      </c>
      <c r="BG115" s="43">
        <v>1</v>
      </c>
      <c r="BH115" s="606">
        <v>1</v>
      </c>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row>
    <row r="116" spans="1:128" s="25" customFormat="1" ht="110.25" customHeight="1" x14ac:dyDescent="0.3">
      <c r="A116" s="643"/>
      <c r="B116" s="27" t="s">
        <v>38</v>
      </c>
      <c r="C116" s="350" t="str">
        <f>'CONTEXTO E IDENTIFICACIÓN'!D$71</f>
        <v>Gestión de Información Geográfica</v>
      </c>
      <c r="D116" s="350" t="str">
        <f>'CONTEXTO E IDENTIFICACIÓN'!F$71</f>
        <v>Gestión Geodésica</v>
      </c>
      <c r="E116" s="636"/>
      <c r="F116" s="616"/>
      <c r="G116" s="619"/>
      <c r="H116" s="302">
        <v>2</v>
      </c>
      <c r="I116" s="258" t="s">
        <v>506</v>
      </c>
      <c r="J116" s="259" t="s">
        <v>512</v>
      </c>
      <c r="K116" s="259" t="s">
        <v>509</v>
      </c>
      <c r="L116" s="259" t="str">
        <f t="shared" si="0"/>
        <v>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Evidencia: Registro del formato 'Seguimiento de cálculos geodésicos'.</v>
      </c>
      <c r="M116" s="258" t="s">
        <v>259</v>
      </c>
      <c r="N116" s="24" t="s">
        <v>7</v>
      </c>
      <c r="O116" s="239" t="s">
        <v>16</v>
      </c>
      <c r="P116" s="236">
        <f>+IF(O116=FÓRMULAS!$E$4,FÓRMULAS!$F$4,IF(O116=FÓRMULAS!$E$5,FÓRMULAS!$F$5,IF(O116=FÓRMULAS!$E$6,FÓRMULAS!$F$6,"")))</f>
        <v>0.25</v>
      </c>
      <c r="Q116" s="236" t="str">
        <f>+IF(OR(O116=FÓRMULAS!$O$4,O116=FÓRMULAS!$O$5),FÓRMULAS!$P$5,IF(O116=FÓRMULAS!$O$6,FÓRMULAS!$P$6,""))</f>
        <v>Probabilidad</v>
      </c>
      <c r="R116" s="239" t="s">
        <v>103</v>
      </c>
      <c r="S116" s="236">
        <f>+IF(R116=FÓRMULAS!$H$4,FÓRMULAS!$I$4,IF(R116=FÓRMULAS!$H$5,FÓRMULAS!$I$5,""))</f>
        <v>0.15</v>
      </c>
      <c r="T116" s="244" t="s">
        <v>897</v>
      </c>
      <c r="U116" s="244" t="s">
        <v>898</v>
      </c>
      <c r="V116" s="244" t="s">
        <v>899</v>
      </c>
      <c r="W116" s="236">
        <f t="shared" si="1"/>
        <v>0.4</v>
      </c>
      <c r="X116" s="236">
        <f>IF(Q116=FÓRMULAS!$P$5,F$115-(F$115*W116),F$115)</f>
        <v>0.24</v>
      </c>
      <c r="Y116" s="306">
        <f>IF(Q116=FÓRMULAS!$P$6,G$115-(G$115*W116),G$115)</f>
        <v>0.8</v>
      </c>
      <c r="Z116" s="604"/>
      <c r="AA116" s="601"/>
      <c r="AB116" s="309">
        <v>24</v>
      </c>
      <c r="AC116" s="24">
        <v>6</v>
      </c>
      <c r="AD116" s="24">
        <v>6</v>
      </c>
      <c r="AE116" s="24">
        <v>6</v>
      </c>
      <c r="AF116" s="274">
        <v>6</v>
      </c>
      <c r="AG116" s="265" t="s">
        <v>19</v>
      </c>
      <c r="AH116" s="24" t="s">
        <v>17</v>
      </c>
      <c r="AI116" s="24" t="s">
        <v>6</v>
      </c>
      <c r="AJ116" s="24" t="s">
        <v>6</v>
      </c>
      <c r="AK116" s="24" t="s">
        <v>6</v>
      </c>
      <c r="AL116" s="24" t="s">
        <v>22</v>
      </c>
      <c r="AM116" s="24" t="s">
        <v>103</v>
      </c>
      <c r="AN116" s="24" t="s">
        <v>87</v>
      </c>
      <c r="AO116" s="24" t="s">
        <v>89</v>
      </c>
      <c r="AP116" s="24" t="s">
        <v>91</v>
      </c>
      <c r="AQ116" s="24" t="s">
        <v>100</v>
      </c>
      <c r="AR116" s="44" t="s">
        <v>94</v>
      </c>
      <c r="AS116" s="44" t="s">
        <v>96</v>
      </c>
      <c r="AT116" s="44" t="s">
        <v>98</v>
      </c>
      <c r="AU116" s="24">
        <v>15</v>
      </c>
      <c r="AV116" s="24">
        <v>15</v>
      </c>
      <c r="AW116" s="24">
        <v>15</v>
      </c>
      <c r="AX116" s="24">
        <v>10</v>
      </c>
      <c r="AY116" s="24">
        <v>15</v>
      </c>
      <c r="AZ116" s="24">
        <v>15</v>
      </c>
      <c r="BA116" s="24">
        <v>10</v>
      </c>
      <c r="BB116" s="42">
        <v>95</v>
      </c>
      <c r="BC116" s="26" t="s">
        <v>138</v>
      </c>
      <c r="BD116" s="26" t="s">
        <v>140</v>
      </c>
      <c r="BE116" s="43">
        <v>1</v>
      </c>
      <c r="BF116" s="606"/>
      <c r="BG116" s="43">
        <v>1</v>
      </c>
      <c r="BH116" s="606"/>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row>
    <row r="117" spans="1:128" s="25" customFormat="1" ht="138.75" customHeight="1" x14ac:dyDescent="0.3">
      <c r="A117" s="643"/>
      <c r="B117" s="27" t="s">
        <v>38</v>
      </c>
      <c r="C117" s="350" t="str">
        <f>'CONTEXTO E IDENTIFICACIÓN'!D$71</f>
        <v>Gestión de Información Geográfica</v>
      </c>
      <c r="D117" s="350" t="str">
        <f>'CONTEXTO E IDENTIFICACIÓN'!F$71</f>
        <v>Gestión Geodésica</v>
      </c>
      <c r="E117" s="636"/>
      <c r="F117" s="616"/>
      <c r="G117" s="619"/>
      <c r="H117" s="302">
        <v>3</v>
      </c>
      <c r="I117" s="258" t="s">
        <v>507</v>
      </c>
      <c r="J117" s="259" t="s">
        <v>513</v>
      </c>
      <c r="K117" s="259" t="s">
        <v>510</v>
      </c>
      <c r="L117" s="259" t="str">
        <f t="shared" si="0"/>
        <v>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Evidencia: Incidencia en GLPI sobre el reporte de la falla dirigido a la Oficina de Informática y Telecomunicaciones y/o matriz de control de novedades mensual</v>
      </c>
      <c r="M117" s="258" t="s">
        <v>260</v>
      </c>
      <c r="N117" s="24" t="s">
        <v>7</v>
      </c>
      <c r="O117" s="239" t="s">
        <v>16</v>
      </c>
      <c r="P117" s="236">
        <f>+IF(O117=FÓRMULAS!$E$4,FÓRMULAS!$F$4,IF(O117=FÓRMULAS!$E$5,FÓRMULAS!$F$5,IF(O117=FÓRMULAS!$E$6,FÓRMULAS!$F$6,"")))</f>
        <v>0.25</v>
      </c>
      <c r="Q117" s="236" t="str">
        <f>+IF(OR(O117=FÓRMULAS!$O$4,O117=FÓRMULAS!$O$5),FÓRMULAS!$P$5,IF(O117=FÓRMULAS!$O$6,FÓRMULAS!$P$6,""))</f>
        <v>Probabilidad</v>
      </c>
      <c r="R117" s="239" t="s">
        <v>103</v>
      </c>
      <c r="S117" s="236">
        <f>+IF(R117=FÓRMULAS!$H$4,FÓRMULAS!$I$4,IF(R117=FÓRMULAS!$H$5,FÓRMULAS!$I$5,""))</f>
        <v>0.15</v>
      </c>
      <c r="T117" s="244" t="s">
        <v>897</v>
      </c>
      <c r="U117" s="244" t="s">
        <v>898</v>
      </c>
      <c r="V117" s="244" t="s">
        <v>899</v>
      </c>
      <c r="W117" s="236">
        <f t="shared" si="1"/>
        <v>0.4</v>
      </c>
      <c r="X117" s="236">
        <f>IF(Q117=FÓRMULAS!$P$5,F$115-(F$115*W117),F$115)</f>
        <v>0.24</v>
      </c>
      <c r="Y117" s="306">
        <f>IF(Q117=FÓRMULAS!$P$6,G$115-(G$115*W117),G$115)</f>
        <v>0.8</v>
      </c>
      <c r="Z117" s="604"/>
      <c r="AA117" s="601"/>
      <c r="AB117" s="309">
        <v>360</v>
      </c>
      <c r="AC117" s="24">
        <v>90</v>
      </c>
      <c r="AD117" s="24">
        <v>90</v>
      </c>
      <c r="AE117" s="24">
        <v>90</v>
      </c>
      <c r="AF117" s="274">
        <v>90</v>
      </c>
      <c r="AG117" s="265" t="s">
        <v>19</v>
      </c>
      <c r="AH117" s="24" t="s">
        <v>17</v>
      </c>
      <c r="AI117" s="24" t="s">
        <v>6</v>
      </c>
      <c r="AJ117" s="24" t="s">
        <v>6</v>
      </c>
      <c r="AK117" s="24" t="s">
        <v>6</v>
      </c>
      <c r="AL117" s="24" t="s">
        <v>20</v>
      </c>
      <c r="AM117" s="24" t="s">
        <v>103</v>
      </c>
      <c r="AN117" s="24" t="s">
        <v>87</v>
      </c>
      <c r="AO117" s="24" t="s">
        <v>89</v>
      </c>
      <c r="AP117" s="24" t="s">
        <v>91</v>
      </c>
      <c r="AQ117" s="24" t="s">
        <v>100</v>
      </c>
      <c r="AR117" s="44" t="s">
        <v>94</v>
      </c>
      <c r="AS117" s="44" t="s">
        <v>96</v>
      </c>
      <c r="AT117" s="44" t="s">
        <v>101</v>
      </c>
      <c r="AU117" s="24">
        <v>15</v>
      </c>
      <c r="AV117" s="24">
        <v>15</v>
      </c>
      <c r="AW117" s="24">
        <v>15</v>
      </c>
      <c r="AX117" s="24">
        <v>10</v>
      </c>
      <c r="AY117" s="24">
        <v>15</v>
      </c>
      <c r="AZ117" s="24">
        <v>15</v>
      </c>
      <c r="BA117" s="24">
        <v>5</v>
      </c>
      <c r="BB117" s="42">
        <v>90</v>
      </c>
      <c r="BC117" s="26" t="s">
        <v>138</v>
      </c>
      <c r="BD117" s="26" t="s">
        <v>140</v>
      </c>
      <c r="BE117" s="43">
        <v>1</v>
      </c>
      <c r="BF117" s="606"/>
      <c r="BG117" s="43">
        <v>1</v>
      </c>
      <c r="BH117" s="606"/>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row>
    <row r="118" spans="1:128" s="25" customFormat="1" ht="12" customHeight="1" thickBot="1" x14ac:dyDescent="0.35">
      <c r="A118" s="644"/>
      <c r="B118" s="275"/>
      <c r="C118" s="351" t="str">
        <f>'CONTEXTO E IDENTIFICACIÓN'!D$71</f>
        <v>Gestión de Información Geográfica</v>
      </c>
      <c r="D118" s="351" t="str">
        <f>'CONTEXTO E IDENTIFICACIÓN'!F$71</f>
        <v>Gestión Geodésica</v>
      </c>
      <c r="E118" s="637"/>
      <c r="F118" s="617"/>
      <c r="G118" s="620"/>
      <c r="H118" s="303">
        <v>4</v>
      </c>
      <c r="I118" s="276"/>
      <c r="J118" s="277"/>
      <c r="K118" s="277"/>
      <c r="L118" s="277" t="str">
        <f t="shared" si="0"/>
        <v xml:space="preserve">  </v>
      </c>
      <c r="M118" s="276"/>
      <c r="N118" s="278"/>
      <c r="O118" s="240"/>
      <c r="P118" s="237" t="str">
        <f>+IF(O118=FÓRMULAS!$E$4,FÓRMULAS!$F$4,IF(O118=FÓRMULAS!$E$5,FÓRMULAS!$F$5,IF(O118=FÓRMULAS!$E$6,FÓRMULAS!$F$6,"")))</f>
        <v/>
      </c>
      <c r="Q118" s="237" t="str">
        <f>+IF(OR(O118=FÓRMULAS!$O$4,O118=FÓRMULAS!$O$5),FÓRMULAS!$P$5,IF(O118=FÓRMULAS!$O$6,FÓRMULAS!$P$6,""))</f>
        <v/>
      </c>
      <c r="R118" s="240"/>
      <c r="S118" s="237" t="str">
        <f>+IF(R118=FÓRMULAS!$H$4,FÓRMULAS!$I$4,IF(R118=FÓRMULAS!$H$5,FÓRMULAS!$I$5,""))</f>
        <v/>
      </c>
      <c r="T118" s="245"/>
      <c r="U118" s="245"/>
      <c r="V118" s="245"/>
      <c r="W118" s="237" t="str">
        <f t="shared" si="1"/>
        <v/>
      </c>
      <c r="X118" s="237">
        <f>IF(Q118=FÓRMULAS!$P$5,F$115-(F$115*W118),F$115)</f>
        <v>0.4</v>
      </c>
      <c r="Y118" s="307">
        <f>IF(Q118=FÓRMULAS!$P$6,G$115-(G$115*W118),G$115)</f>
        <v>0.8</v>
      </c>
      <c r="Z118" s="605"/>
      <c r="AA118" s="602"/>
      <c r="AB118" s="310"/>
      <c r="AC118" s="278"/>
      <c r="AD118" s="278"/>
      <c r="AE118" s="278"/>
      <c r="AF118" s="279"/>
      <c r="AG118" s="265"/>
      <c r="AH118" s="24"/>
      <c r="AI118" s="24"/>
      <c r="AJ118" s="24"/>
      <c r="AK118" s="24"/>
      <c r="AL118" s="24"/>
      <c r="AM118" s="24"/>
      <c r="AN118" s="24"/>
      <c r="AO118" s="24"/>
      <c r="AP118" s="24"/>
      <c r="AQ118" s="24"/>
      <c r="AR118" s="44"/>
      <c r="AS118" s="44"/>
      <c r="AT118" s="44"/>
      <c r="AU118" s="24"/>
      <c r="AV118" s="24"/>
      <c r="AW118" s="24"/>
      <c r="AX118" s="24"/>
      <c r="AY118" s="24"/>
      <c r="AZ118" s="24"/>
      <c r="BA118" s="24"/>
      <c r="BB118" s="42"/>
      <c r="BC118" s="26"/>
      <c r="BD118" s="26"/>
      <c r="BE118" s="43"/>
      <c r="BF118" s="41"/>
      <c r="BG118" s="43"/>
      <c r="BH118" s="41"/>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row>
    <row r="119" spans="1:128" s="25" customFormat="1" ht="120" customHeight="1" x14ac:dyDescent="0.3">
      <c r="A119" s="642" t="str">
        <f>'CONTEXTO E IDENTIFICACIÓN'!A72</f>
        <v>R18</v>
      </c>
      <c r="B119" s="269" t="s">
        <v>38</v>
      </c>
      <c r="C119" s="349" t="str">
        <f>'CONTEXTO E IDENTIFICACIÓN'!D$72</f>
        <v>Gestión de Información Geográfica</v>
      </c>
      <c r="D119" s="349" t="str">
        <f>'CONTEXTO E IDENTIFICACIÓN'!F$72</f>
        <v>Gestión Geodésica</v>
      </c>
      <c r="E119" s="635" t="str">
        <f>'CONTEXTO E IDENTIFICACIÓN'!N72</f>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F119" s="615">
        <f>'PROB E IMPACTO INHERENTE'!H25</f>
        <v>0.4</v>
      </c>
      <c r="G119" s="618">
        <f>'PROB E IMPACTO INHERENTE'!P25</f>
        <v>0.8</v>
      </c>
      <c r="H119" s="301">
        <v>1</v>
      </c>
      <c r="I119" s="270" t="s">
        <v>514</v>
      </c>
      <c r="J119" s="271" t="s">
        <v>517</v>
      </c>
      <c r="K119" s="271" t="s">
        <v>520</v>
      </c>
      <c r="L119" s="271" t="str">
        <f t="shared" si="0"/>
        <v>El Coordinador del GIT Gestión Geodésica  mensualmente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Evidencia: Archivo de estaciones procesadas CP IGA Bernese 5.2 con el nombre y cargo de la persona que realizó la revisión del cálculo de las coordenadas, y/o correo electrónico como evidencia de la comunicación de las inconformidades del cálculo y su corrección (si aplica).</v>
      </c>
      <c r="M119" s="270" t="s">
        <v>261</v>
      </c>
      <c r="N119" s="272" t="s">
        <v>7</v>
      </c>
      <c r="O119" s="238" t="s">
        <v>16</v>
      </c>
      <c r="P119" s="235">
        <f>+IF(O119=FÓRMULAS!$E$4,FÓRMULAS!$F$4,IF(O119=FÓRMULAS!$E$5,FÓRMULAS!$F$5,IF(O119=FÓRMULAS!$E$6,FÓRMULAS!$F$6,"")))</f>
        <v>0.25</v>
      </c>
      <c r="Q119" s="235" t="str">
        <f>+IF(OR(O119=FÓRMULAS!$O$4,O119=FÓRMULAS!$O$5),FÓRMULAS!$P$5,IF(O119=FÓRMULAS!$O$6,FÓRMULAS!$P$6,""))</f>
        <v>Probabilidad</v>
      </c>
      <c r="R119" s="238" t="s">
        <v>103</v>
      </c>
      <c r="S119" s="235">
        <f>+IF(R119=FÓRMULAS!$H$4,FÓRMULAS!$I$4,IF(R119=FÓRMULAS!$H$5,FÓRMULAS!$I$5,""))</f>
        <v>0.15</v>
      </c>
      <c r="T119" s="243" t="s">
        <v>897</v>
      </c>
      <c r="U119" s="243" t="s">
        <v>898</v>
      </c>
      <c r="V119" s="243" t="s">
        <v>899</v>
      </c>
      <c r="W119" s="235">
        <f t="shared" si="1"/>
        <v>0.4</v>
      </c>
      <c r="X119" s="235">
        <f>IF(Q119=FÓRMULAS!$P$5,F$119-(F$119*W119),F$119)</f>
        <v>0.24</v>
      </c>
      <c r="Y119" s="305">
        <f>IF(Q119=FÓRMULAS!$P$6,G$119-(G$119*W119),G$119)</f>
        <v>0.8</v>
      </c>
      <c r="Z119" s="603">
        <f t="shared" ref="Z119:AA119" si="17">+IF(X122="","",X122)</f>
        <v>0.4</v>
      </c>
      <c r="AA119" s="600">
        <f t="shared" si="17"/>
        <v>0.8</v>
      </c>
      <c r="AB119" s="308">
        <v>12</v>
      </c>
      <c r="AC119" s="272">
        <v>3</v>
      </c>
      <c r="AD119" s="272">
        <v>3</v>
      </c>
      <c r="AE119" s="272">
        <v>3</v>
      </c>
      <c r="AF119" s="273">
        <v>3</v>
      </c>
      <c r="AG119" s="265" t="s">
        <v>19</v>
      </c>
      <c r="AH119" s="24" t="s">
        <v>16</v>
      </c>
      <c r="AI119" s="24" t="s">
        <v>6</v>
      </c>
      <c r="AJ119" s="24" t="s">
        <v>6</v>
      </c>
      <c r="AK119" s="24" t="s">
        <v>6</v>
      </c>
      <c r="AL119" s="24" t="s">
        <v>23</v>
      </c>
      <c r="AM119" s="24" t="s">
        <v>103</v>
      </c>
      <c r="AN119" s="24" t="s">
        <v>87</v>
      </c>
      <c r="AO119" s="24" t="s">
        <v>89</v>
      </c>
      <c r="AP119" s="24" t="s">
        <v>91</v>
      </c>
      <c r="AQ119" s="24" t="s">
        <v>99</v>
      </c>
      <c r="AR119" s="44" t="s">
        <v>94</v>
      </c>
      <c r="AS119" s="44" t="s">
        <v>96</v>
      </c>
      <c r="AT119" s="44" t="s">
        <v>98</v>
      </c>
      <c r="AU119" s="24">
        <v>15</v>
      </c>
      <c r="AV119" s="24">
        <v>15</v>
      </c>
      <c r="AW119" s="24">
        <v>15</v>
      </c>
      <c r="AX119" s="24">
        <v>15</v>
      </c>
      <c r="AY119" s="24">
        <v>15</v>
      </c>
      <c r="AZ119" s="24">
        <v>15</v>
      </c>
      <c r="BA119" s="24">
        <v>10</v>
      </c>
      <c r="BB119" s="42">
        <v>100</v>
      </c>
      <c r="BC119" s="26" t="s">
        <v>138</v>
      </c>
      <c r="BD119" s="26" t="s">
        <v>138</v>
      </c>
      <c r="BE119" s="43">
        <v>2</v>
      </c>
      <c r="BF119" s="606">
        <v>2</v>
      </c>
      <c r="BG119" s="43">
        <v>2</v>
      </c>
      <c r="BH119" s="606">
        <v>2</v>
      </c>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row>
    <row r="120" spans="1:128" s="25" customFormat="1" ht="120" customHeight="1" x14ac:dyDescent="0.3">
      <c r="A120" s="643"/>
      <c r="B120" s="27" t="s">
        <v>38</v>
      </c>
      <c r="C120" s="350" t="str">
        <f>'CONTEXTO E IDENTIFICACIÓN'!D$72</f>
        <v>Gestión de Información Geográfica</v>
      </c>
      <c r="D120" s="350" t="str">
        <f>'CONTEXTO E IDENTIFICACIÓN'!F$72</f>
        <v>Gestión Geodésica</v>
      </c>
      <c r="E120" s="636"/>
      <c r="F120" s="616"/>
      <c r="G120" s="619"/>
      <c r="H120" s="302">
        <v>2</v>
      </c>
      <c r="I120" s="258" t="s">
        <v>515</v>
      </c>
      <c r="J120" s="259" t="s">
        <v>518</v>
      </c>
      <c r="K120" s="259" t="s">
        <v>521</v>
      </c>
      <c r="L120" s="259" t="str">
        <f t="shared" ref="L120:L183" si="18">+CONCATENATE(I120," ",J120," ",K120)</f>
        <v>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Evidencia: Reporte semanal de los parámetros de ejecución generados por el BPE de Bernese</v>
      </c>
      <c r="M120" s="258" t="s">
        <v>262</v>
      </c>
      <c r="N120" s="24" t="s">
        <v>7</v>
      </c>
      <c r="O120" s="239" t="s">
        <v>16</v>
      </c>
      <c r="P120" s="236">
        <f>+IF(O120=FÓRMULAS!$E$4,FÓRMULAS!$F$4,IF(O120=FÓRMULAS!$E$5,FÓRMULAS!$F$5,IF(O120=FÓRMULAS!$E$6,FÓRMULAS!$F$6,"")))</f>
        <v>0.25</v>
      </c>
      <c r="Q120" s="236" t="str">
        <f>+IF(OR(O120=FÓRMULAS!$O$4,O120=FÓRMULAS!$O$5),FÓRMULAS!$P$5,IF(O120=FÓRMULAS!$O$6,FÓRMULAS!$P$6,""))</f>
        <v>Probabilidad</v>
      </c>
      <c r="R120" s="239" t="s">
        <v>103</v>
      </c>
      <c r="S120" s="236">
        <f>+IF(R120=FÓRMULAS!$H$4,FÓRMULAS!$I$4,IF(R120=FÓRMULAS!$H$5,FÓRMULAS!$I$5,""))</f>
        <v>0.15</v>
      </c>
      <c r="T120" s="244" t="s">
        <v>897</v>
      </c>
      <c r="U120" s="244" t="s">
        <v>898</v>
      </c>
      <c r="V120" s="244" t="s">
        <v>899</v>
      </c>
      <c r="W120" s="236">
        <f t="shared" si="1"/>
        <v>0.4</v>
      </c>
      <c r="X120" s="236">
        <f>IF(Q120=FÓRMULAS!$P$5,F$119-(F$119*W120),F$119)</f>
        <v>0.24</v>
      </c>
      <c r="Y120" s="306">
        <f>IF(Q120=FÓRMULAS!$P$6,G$119-(G$119*W120),G$119)</f>
        <v>0.8</v>
      </c>
      <c r="Z120" s="604"/>
      <c r="AA120" s="601"/>
      <c r="AB120" s="309">
        <v>48</v>
      </c>
      <c r="AC120" s="24">
        <v>12</v>
      </c>
      <c r="AD120" s="24">
        <v>12</v>
      </c>
      <c r="AE120" s="24">
        <v>12</v>
      </c>
      <c r="AF120" s="274">
        <v>12</v>
      </c>
      <c r="AG120" s="265" t="s">
        <v>19</v>
      </c>
      <c r="AH120" s="24" t="s">
        <v>16</v>
      </c>
      <c r="AI120" s="24" t="s">
        <v>6</v>
      </c>
      <c r="AJ120" s="24" t="s">
        <v>6</v>
      </c>
      <c r="AK120" s="24" t="s">
        <v>6</v>
      </c>
      <c r="AL120" s="24" t="s">
        <v>21</v>
      </c>
      <c r="AM120" s="24" t="s">
        <v>103</v>
      </c>
      <c r="AN120" s="24" t="s">
        <v>87</v>
      </c>
      <c r="AO120" s="24" t="s">
        <v>89</v>
      </c>
      <c r="AP120" s="24" t="s">
        <v>91</v>
      </c>
      <c r="AQ120" s="24" t="s">
        <v>99</v>
      </c>
      <c r="AR120" s="44" t="s">
        <v>94</v>
      </c>
      <c r="AS120" s="44" t="s">
        <v>96</v>
      </c>
      <c r="AT120" s="44" t="s">
        <v>98</v>
      </c>
      <c r="AU120" s="24">
        <v>15</v>
      </c>
      <c r="AV120" s="24">
        <v>15</v>
      </c>
      <c r="AW120" s="24">
        <v>15</v>
      </c>
      <c r="AX120" s="24">
        <v>15</v>
      </c>
      <c r="AY120" s="24">
        <v>15</v>
      </c>
      <c r="AZ120" s="24">
        <v>15</v>
      </c>
      <c r="BA120" s="24">
        <v>10</v>
      </c>
      <c r="BB120" s="42">
        <v>100</v>
      </c>
      <c r="BC120" s="26" t="s">
        <v>138</v>
      </c>
      <c r="BD120" s="26" t="s">
        <v>138</v>
      </c>
      <c r="BE120" s="43">
        <v>2</v>
      </c>
      <c r="BF120" s="606"/>
      <c r="BG120" s="43">
        <v>2</v>
      </c>
      <c r="BH120" s="606"/>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row>
    <row r="121" spans="1:128" s="25" customFormat="1" ht="120" customHeight="1" x14ac:dyDescent="0.3">
      <c r="A121" s="643"/>
      <c r="B121" s="27" t="s">
        <v>38</v>
      </c>
      <c r="C121" s="350" t="str">
        <f>'CONTEXTO E IDENTIFICACIÓN'!D$72</f>
        <v>Gestión de Información Geográfica</v>
      </c>
      <c r="D121" s="350" t="str">
        <f>'CONTEXTO E IDENTIFICACIÓN'!F$72</f>
        <v>Gestión Geodésica</v>
      </c>
      <c r="E121" s="636"/>
      <c r="F121" s="616"/>
      <c r="G121" s="619"/>
      <c r="H121" s="302">
        <v>3</v>
      </c>
      <c r="I121" s="258" t="s">
        <v>516</v>
      </c>
      <c r="J121" s="259" t="s">
        <v>519</v>
      </c>
      <c r="K121" s="259" t="s">
        <v>522</v>
      </c>
      <c r="L121" s="259" t="str">
        <f t="shared" si="18"/>
        <v>El Funcionario responsable en el GIT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Evidencia: Formato de revisión de equipos</v>
      </c>
      <c r="M121" s="258" t="s">
        <v>170</v>
      </c>
      <c r="N121" s="24" t="s">
        <v>7</v>
      </c>
      <c r="O121" s="239" t="s">
        <v>16</v>
      </c>
      <c r="P121" s="236">
        <f>+IF(O121=FÓRMULAS!$E$4,FÓRMULAS!$F$4,IF(O121=FÓRMULAS!$E$5,FÓRMULAS!$F$5,IF(O121=FÓRMULAS!$E$6,FÓRMULAS!$F$6,"")))</f>
        <v>0.25</v>
      </c>
      <c r="Q121" s="236" t="str">
        <f>+IF(OR(O121=FÓRMULAS!$O$4,O121=FÓRMULAS!$O$5),FÓRMULAS!$P$5,IF(O121=FÓRMULAS!$O$6,FÓRMULAS!$P$6,""))</f>
        <v>Probabilidad</v>
      </c>
      <c r="R121" s="239" t="s">
        <v>103</v>
      </c>
      <c r="S121" s="236">
        <f>+IF(R121=FÓRMULAS!$H$4,FÓRMULAS!$I$4,IF(R121=FÓRMULAS!$H$5,FÓRMULAS!$I$5,""))</f>
        <v>0.15</v>
      </c>
      <c r="T121" s="244" t="s">
        <v>897</v>
      </c>
      <c r="U121" s="244" t="s">
        <v>898</v>
      </c>
      <c r="V121" s="244" t="s">
        <v>899</v>
      </c>
      <c r="W121" s="236">
        <f t="shared" ref="W121:W184" si="19">+IFERROR(P121+S121,"")</f>
        <v>0.4</v>
      </c>
      <c r="X121" s="236">
        <f>IF(Q121=FÓRMULAS!$P$5,F$119-(F$119*W121),F$119)</f>
        <v>0.24</v>
      </c>
      <c r="Y121" s="306">
        <f>IF(Q121=FÓRMULAS!$P$6,G$119-(G$119*W121),G$119)</f>
        <v>0.8</v>
      </c>
      <c r="Z121" s="604"/>
      <c r="AA121" s="601"/>
      <c r="AB121" s="309">
        <v>0</v>
      </c>
      <c r="AC121" s="24">
        <v>0</v>
      </c>
      <c r="AD121" s="24">
        <v>0</v>
      </c>
      <c r="AE121" s="24">
        <v>0</v>
      </c>
      <c r="AF121" s="274">
        <v>0</v>
      </c>
      <c r="AG121" s="265" t="s">
        <v>6</v>
      </c>
      <c r="AH121" s="24" t="s">
        <v>16</v>
      </c>
      <c r="AI121" s="24" t="s">
        <v>6</v>
      </c>
      <c r="AJ121" s="24" t="s">
        <v>6</v>
      </c>
      <c r="AK121" s="24" t="s">
        <v>6</v>
      </c>
      <c r="AL121" s="24" t="s">
        <v>25</v>
      </c>
      <c r="AM121" s="24" t="s">
        <v>103</v>
      </c>
      <c r="AN121" s="24" t="s">
        <v>87</v>
      </c>
      <c r="AO121" s="24" t="s">
        <v>89</v>
      </c>
      <c r="AP121" s="24" t="s">
        <v>91</v>
      </c>
      <c r="AQ121" s="24" t="s">
        <v>99</v>
      </c>
      <c r="AR121" s="44" t="s">
        <v>94</v>
      </c>
      <c r="AS121" s="44" t="s">
        <v>96</v>
      </c>
      <c r="AT121" s="44" t="s">
        <v>98</v>
      </c>
      <c r="AU121" s="24">
        <v>15</v>
      </c>
      <c r="AV121" s="24">
        <v>15</v>
      </c>
      <c r="AW121" s="24">
        <v>15</v>
      </c>
      <c r="AX121" s="24">
        <v>15</v>
      </c>
      <c r="AY121" s="24">
        <v>15</v>
      </c>
      <c r="AZ121" s="24">
        <v>15</v>
      </c>
      <c r="BA121" s="24">
        <v>10</v>
      </c>
      <c r="BB121" s="42">
        <v>100</v>
      </c>
      <c r="BC121" s="26" t="s">
        <v>138</v>
      </c>
      <c r="BD121" s="26" t="s">
        <v>138</v>
      </c>
      <c r="BE121" s="43">
        <v>2</v>
      </c>
      <c r="BF121" s="606"/>
      <c r="BG121" s="43">
        <v>2</v>
      </c>
      <c r="BH121" s="606"/>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row>
    <row r="122" spans="1:128" s="25" customFormat="1" ht="18.75" customHeight="1" thickBot="1" x14ac:dyDescent="0.35">
      <c r="A122" s="644"/>
      <c r="B122" s="275"/>
      <c r="C122" s="351" t="str">
        <f>'CONTEXTO E IDENTIFICACIÓN'!D$72</f>
        <v>Gestión de Información Geográfica</v>
      </c>
      <c r="D122" s="351" t="str">
        <f>'CONTEXTO E IDENTIFICACIÓN'!F$72</f>
        <v>Gestión Geodésica</v>
      </c>
      <c r="E122" s="637"/>
      <c r="F122" s="617"/>
      <c r="G122" s="620"/>
      <c r="H122" s="303">
        <v>4</v>
      </c>
      <c r="I122" s="276"/>
      <c r="J122" s="277"/>
      <c r="K122" s="277"/>
      <c r="L122" s="277" t="str">
        <f t="shared" si="18"/>
        <v xml:space="preserve">  </v>
      </c>
      <c r="M122" s="276"/>
      <c r="N122" s="278"/>
      <c r="O122" s="240"/>
      <c r="P122" s="237" t="str">
        <f>+IF(O122=FÓRMULAS!$E$4,FÓRMULAS!$F$4,IF(O122=FÓRMULAS!$E$5,FÓRMULAS!$F$5,IF(O122=FÓRMULAS!$E$6,FÓRMULAS!$F$6,"")))</f>
        <v/>
      </c>
      <c r="Q122" s="237" t="str">
        <f>+IF(OR(O122=FÓRMULAS!$O$4,O122=FÓRMULAS!$O$5),FÓRMULAS!$P$5,IF(O122=FÓRMULAS!$O$6,FÓRMULAS!$P$6,""))</f>
        <v/>
      </c>
      <c r="R122" s="240"/>
      <c r="S122" s="237" t="str">
        <f>+IF(R122=FÓRMULAS!$H$4,FÓRMULAS!$I$4,IF(R122=FÓRMULAS!$H$5,FÓRMULAS!$I$5,""))</f>
        <v/>
      </c>
      <c r="T122" s="245"/>
      <c r="U122" s="245"/>
      <c r="V122" s="245"/>
      <c r="W122" s="237" t="str">
        <f t="shared" si="19"/>
        <v/>
      </c>
      <c r="X122" s="237">
        <f>IF(Q122=FÓRMULAS!$P$5,F$119-(F$119*W122),F$119)</f>
        <v>0.4</v>
      </c>
      <c r="Y122" s="307">
        <f>IF(Q122=FÓRMULAS!$P$6,G$119-(G$119*W122),G$119)</f>
        <v>0.8</v>
      </c>
      <c r="Z122" s="605"/>
      <c r="AA122" s="602"/>
      <c r="AB122" s="310"/>
      <c r="AC122" s="278"/>
      <c r="AD122" s="278"/>
      <c r="AE122" s="278"/>
      <c r="AF122" s="279"/>
      <c r="AG122" s="265"/>
      <c r="AH122" s="24"/>
      <c r="AI122" s="24"/>
      <c r="AJ122" s="24"/>
      <c r="AK122" s="24"/>
      <c r="AL122" s="24"/>
      <c r="AM122" s="24"/>
      <c r="AN122" s="24"/>
      <c r="AO122" s="24"/>
      <c r="AP122" s="24"/>
      <c r="AQ122" s="24"/>
      <c r="AR122" s="44"/>
      <c r="AS122" s="44"/>
      <c r="AT122" s="44"/>
      <c r="AU122" s="24"/>
      <c r="AV122" s="24"/>
      <c r="AW122" s="24"/>
      <c r="AX122" s="24"/>
      <c r="AY122" s="24"/>
      <c r="AZ122" s="24"/>
      <c r="BA122" s="24"/>
      <c r="BB122" s="42"/>
      <c r="BC122" s="26"/>
      <c r="BD122" s="26"/>
      <c r="BE122" s="43"/>
      <c r="BF122" s="41"/>
      <c r="BG122" s="43"/>
      <c r="BH122" s="41"/>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row>
    <row r="123" spans="1:128" s="25" customFormat="1" ht="116.25" customHeight="1" x14ac:dyDescent="0.3">
      <c r="A123" s="642" t="str">
        <f>'CONTEXTO E IDENTIFICACIÓN'!A73</f>
        <v>R19</v>
      </c>
      <c r="B123" s="269" t="s">
        <v>38</v>
      </c>
      <c r="C123" s="349" t="str">
        <f>'CONTEXTO E IDENTIFICACIÓN'!D$73</f>
        <v>Gestión de Información Geográfica</v>
      </c>
      <c r="D123" s="349" t="str">
        <f>'CONTEXTO E IDENTIFICACIÓN'!F$73</f>
        <v>Gestión Geodésica</v>
      </c>
      <c r="E123" s="635" t="str">
        <f>'CONTEXTO E IDENTIFICACIÓN'!N73</f>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F123" s="615">
        <f>'PROB E IMPACTO INHERENTE'!H26</f>
        <v>0.2</v>
      </c>
      <c r="G123" s="618">
        <f>'PROB E IMPACTO INHERENTE'!P26</f>
        <v>1</v>
      </c>
      <c r="H123" s="301">
        <v>1</v>
      </c>
      <c r="I123" s="270" t="s">
        <v>523</v>
      </c>
      <c r="J123" s="271" t="s">
        <v>524</v>
      </c>
      <c r="K123" s="271" t="s">
        <v>525</v>
      </c>
      <c r="L123" s="271" t="str">
        <f t="shared" si="18"/>
        <v>El Coordinador del GIT Gestión Geodésica mensualmente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Evidencia: Reporte del seguimiento mensual a los tiempos de la información publicada en la página web  y/o comunicación realizada a la Oficina de Control Disciplinario (Si aplica el caso).</v>
      </c>
      <c r="M123" s="270" t="s">
        <v>263</v>
      </c>
      <c r="N123" s="272" t="s">
        <v>7</v>
      </c>
      <c r="O123" s="238" t="s">
        <v>16</v>
      </c>
      <c r="P123" s="235">
        <f>+IF(O123=FÓRMULAS!$E$4,FÓRMULAS!$F$4,IF(O123=FÓRMULAS!$E$5,FÓRMULAS!$F$5,IF(O123=FÓRMULAS!$E$6,FÓRMULAS!$F$6,"")))</f>
        <v>0.25</v>
      </c>
      <c r="Q123" s="235" t="str">
        <f>+IF(OR(O123=FÓRMULAS!$O$4,O123=FÓRMULAS!$O$5),FÓRMULAS!$P$5,IF(O123=FÓRMULAS!$O$6,FÓRMULAS!$P$6,""))</f>
        <v>Probabilidad</v>
      </c>
      <c r="R123" s="238" t="s">
        <v>103</v>
      </c>
      <c r="S123" s="235">
        <f>+IF(R123=FÓRMULAS!$H$4,FÓRMULAS!$I$4,IF(R123=FÓRMULAS!$H$5,FÓRMULAS!$I$5,""))</f>
        <v>0.15</v>
      </c>
      <c r="T123" s="243" t="s">
        <v>897</v>
      </c>
      <c r="U123" s="243" t="s">
        <v>898</v>
      </c>
      <c r="V123" s="243" t="s">
        <v>899</v>
      </c>
      <c r="W123" s="235">
        <f t="shared" si="19"/>
        <v>0.4</v>
      </c>
      <c r="X123" s="235">
        <f>IF(Q123=FÓRMULAS!$P$5,F$123-(F$123*W123),F$123)</f>
        <v>0.12</v>
      </c>
      <c r="Y123" s="305">
        <f>IF(Q123=FÓRMULAS!$P$6,G$123-(G$123*W123),G$123)</f>
        <v>1</v>
      </c>
      <c r="Z123" s="603">
        <f t="shared" ref="Z123:AA123" si="20">+IF(X126="","",X126)</f>
        <v>0.2</v>
      </c>
      <c r="AA123" s="600">
        <f t="shared" si="20"/>
        <v>1</v>
      </c>
      <c r="AB123" s="308">
        <v>12</v>
      </c>
      <c r="AC123" s="272">
        <v>3</v>
      </c>
      <c r="AD123" s="272">
        <v>3</v>
      </c>
      <c r="AE123" s="272">
        <v>3</v>
      </c>
      <c r="AF123" s="273">
        <v>3</v>
      </c>
      <c r="AG123" s="265" t="s">
        <v>19</v>
      </c>
      <c r="AH123" s="24" t="s">
        <v>16</v>
      </c>
      <c r="AI123" s="24" t="s">
        <v>6</v>
      </c>
      <c r="AJ123" s="24" t="s">
        <v>6</v>
      </c>
      <c r="AK123" s="24" t="s">
        <v>6</v>
      </c>
      <c r="AL123" s="24" t="s">
        <v>23</v>
      </c>
      <c r="AM123" s="24" t="s">
        <v>103</v>
      </c>
      <c r="AN123" s="24" t="s">
        <v>87</v>
      </c>
      <c r="AO123" s="24" t="s">
        <v>89</v>
      </c>
      <c r="AP123" s="24" t="s">
        <v>91</v>
      </c>
      <c r="AQ123" s="24" t="s">
        <v>99</v>
      </c>
      <c r="AR123" s="44" t="s">
        <v>94</v>
      </c>
      <c r="AS123" s="44" t="s">
        <v>96</v>
      </c>
      <c r="AT123" s="44" t="s">
        <v>98</v>
      </c>
      <c r="AU123" s="24">
        <v>15</v>
      </c>
      <c r="AV123" s="24">
        <v>15</v>
      </c>
      <c r="AW123" s="24">
        <v>15</v>
      </c>
      <c r="AX123" s="24">
        <v>15</v>
      </c>
      <c r="AY123" s="24">
        <v>15</v>
      </c>
      <c r="AZ123" s="24">
        <v>15</v>
      </c>
      <c r="BA123" s="24">
        <v>10</v>
      </c>
      <c r="BB123" s="42">
        <v>100</v>
      </c>
      <c r="BC123" s="26" t="s">
        <v>138</v>
      </c>
      <c r="BD123" s="26" t="s">
        <v>138</v>
      </c>
      <c r="BE123" s="43">
        <v>0</v>
      </c>
      <c r="BF123" s="41">
        <v>0</v>
      </c>
      <c r="BG123" s="43">
        <v>2</v>
      </c>
      <c r="BH123" s="41">
        <v>0</v>
      </c>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row>
    <row r="124" spans="1:128" s="25" customFormat="1" ht="15" customHeight="1" x14ac:dyDescent="0.3">
      <c r="A124" s="643"/>
      <c r="B124" s="27"/>
      <c r="C124" s="350" t="str">
        <f>'CONTEXTO E IDENTIFICACIÓN'!D$73</f>
        <v>Gestión de Información Geográfica</v>
      </c>
      <c r="D124" s="350" t="str">
        <f>'CONTEXTO E IDENTIFICACIÓN'!F$73</f>
        <v>Gestión Geodésica</v>
      </c>
      <c r="E124" s="636"/>
      <c r="F124" s="616"/>
      <c r="G124" s="619"/>
      <c r="H124" s="302">
        <v>2</v>
      </c>
      <c r="I124" s="258"/>
      <c r="J124" s="259"/>
      <c r="K124" s="259"/>
      <c r="L124" s="259" t="str">
        <f t="shared" si="18"/>
        <v xml:space="preserve">  </v>
      </c>
      <c r="M124" s="258"/>
      <c r="N124" s="24"/>
      <c r="O124" s="239"/>
      <c r="P124" s="236" t="str">
        <f>+IF(O124=FÓRMULAS!$E$4,FÓRMULAS!$F$4,IF(O124=FÓRMULAS!$E$5,FÓRMULAS!$F$5,IF(O124=FÓRMULAS!$E$6,FÓRMULAS!$F$6,"")))</f>
        <v/>
      </c>
      <c r="Q124" s="236" t="str">
        <f>+IF(OR(O124=FÓRMULAS!$O$4,O124=FÓRMULAS!$O$5),FÓRMULAS!$P$5,IF(O124=FÓRMULAS!$O$6,FÓRMULAS!$P$6,""))</f>
        <v/>
      </c>
      <c r="R124" s="239"/>
      <c r="S124" s="236" t="str">
        <f>+IF(R124=FÓRMULAS!$H$4,FÓRMULAS!$I$4,IF(R124=FÓRMULAS!$H$5,FÓRMULAS!$I$5,""))</f>
        <v/>
      </c>
      <c r="T124" s="244"/>
      <c r="U124" s="244"/>
      <c r="V124" s="244"/>
      <c r="W124" s="236" t="str">
        <f t="shared" si="19"/>
        <v/>
      </c>
      <c r="X124" s="236">
        <f>IF(Q124=FÓRMULAS!$P$5,F$123-(F$123*W124),F$123)</f>
        <v>0.2</v>
      </c>
      <c r="Y124" s="306">
        <f>IF(Q124=FÓRMULAS!$P$6,G$123-(G$123*W124),G$123)</f>
        <v>1</v>
      </c>
      <c r="Z124" s="604"/>
      <c r="AA124" s="601"/>
      <c r="AB124" s="309"/>
      <c r="AC124" s="24"/>
      <c r="AD124" s="24"/>
      <c r="AE124" s="24"/>
      <c r="AF124" s="274"/>
      <c r="AG124" s="265"/>
      <c r="AH124" s="24"/>
      <c r="AI124" s="24"/>
      <c r="AJ124" s="24"/>
      <c r="AK124" s="24"/>
      <c r="AL124" s="24"/>
      <c r="AM124" s="24"/>
      <c r="AN124" s="24"/>
      <c r="AO124" s="24"/>
      <c r="AP124" s="24"/>
      <c r="AQ124" s="24"/>
      <c r="AR124" s="50"/>
      <c r="AS124" s="50"/>
      <c r="AT124" s="50"/>
      <c r="AU124" s="24"/>
      <c r="AV124" s="24"/>
      <c r="AW124" s="24"/>
      <c r="AX124" s="24"/>
      <c r="AY124" s="24"/>
      <c r="AZ124" s="24"/>
      <c r="BA124" s="24"/>
      <c r="BB124" s="48"/>
      <c r="BC124" s="26"/>
      <c r="BD124" s="26"/>
      <c r="BE124" s="47"/>
      <c r="BF124" s="49"/>
      <c r="BG124" s="47"/>
      <c r="BH124" s="49"/>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row>
    <row r="125" spans="1:128" s="25" customFormat="1" ht="12" customHeight="1" x14ac:dyDescent="0.3">
      <c r="A125" s="643"/>
      <c r="B125" s="27"/>
      <c r="C125" s="350" t="str">
        <f>'CONTEXTO E IDENTIFICACIÓN'!D$73</f>
        <v>Gestión de Información Geográfica</v>
      </c>
      <c r="D125" s="350" t="str">
        <f>'CONTEXTO E IDENTIFICACIÓN'!F$73</f>
        <v>Gestión Geodésica</v>
      </c>
      <c r="E125" s="636"/>
      <c r="F125" s="616"/>
      <c r="G125" s="619"/>
      <c r="H125" s="302">
        <v>3</v>
      </c>
      <c r="I125" s="258"/>
      <c r="J125" s="259"/>
      <c r="K125" s="259"/>
      <c r="L125" s="259" t="str">
        <f t="shared" si="18"/>
        <v xml:space="preserve">  </v>
      </c>
      <c r="M125" s="258"/>
      <c r="N125" s="24"/>
      <c r="O125" s="239"/>
      <c r="P125" s="236" t="str">
        <f>+IF(O125=FÓRMULAS!$E$4,FÓRMULAS!$F$4,IF(O125=FÓRMULAS!$E$5,FÓRMULAS!$F$5,IF(O125=FÓRMULAS!$E$6,FÓRMULAS!$F$6,"")))</f>
        <v/>
      </c>
      <c r="Q125" s="236" t="str">
        <f>+IF(OR(O125=FÓRMULAS!$O$4,O125=FÓRMULAS!$O$5),FÓRMULAS!$P$5,IF(O125=FÓRMULAS!$O$6,FÓRMULAS!$P$6,""))</f>
        <v/>
      </c>
      <c r="R125" s="239"/>
      <c r="S125" s="236" t="str">
        <f>+IF(R125=FÓRMULAS!$H$4,FÓRMULAS!$I$4,IF(R125=FÓRMULAS!$H$5,FÓRMULAS!$I$5,""))</f>
        <v/>
      </c>
      <c r="T125" s="244"/>
      <c r="U125" s="244"/>
      <c r="V125" s="244"/>
      <c r="W125" s="236" t="str">
        <f t="shared" si="19"/>
        <v/>
      </c>
      <c r="X125" s="236">
        <f>IF(Q125=FÓRMULAS!$P$5,F$123-(F$123*W125),F$123)</f>
        <v>0.2</v>
      </c>
      <c r="Y125" s="306">
        <f>IF(Q125=FÓRMULAS!$P$6,G$123-(G$123*W125),G$123)</f>
        <v>1</v>
      </c>
      <c r="Z125" s="604"/>
      <c r="AA125" s="601"/>
      <c r="AB125" s="309"/>
      <c r="AC125" s="24"/>
      <c r="AD125" s="24"/>
      <c r="AE125" s="24"/>
      <c r="AF125" s="274"/>
      <c r="AG125" s="265"/>
      <c r="AH125" s="24"/>
      <c r="AI125" s="24"/>
      <c r="AJ125" s="24"/>
      <c r="AK125" s="24"/>
      <c r="AL125" s="24"/>
      <c r="AM125" s="24"/>
      <c r="AN125" s="24"/>
      <c r="AO125" s="24"/>
      <c r="AP125" s="24"/>
      <c r="AQ125" s="24"/>
      <c r="AR125" s="50"/>
      <c r="AS125" s="50"/>
      <c r="AT125" s="50"/>
      <c r="AU125" s="24"/>
      <c r="AV125" s="24"/>
      <c r="AW125" s="24"/>
      <c r="AX125" s="24"/>
      <c r="AY125" s="24"/>
      <c r="AZ125" s="24"/>
      <c r="BA125" s="24"/>
      <c r="BB125" s="48"/>
      <c r="BC125" s="26"/>
      <c r="BD125" s="26"/>
      <c r="BE125" s="47"/>
      <c r="BF125" s="49"/>
      <c r="BG125" s="47"/>
      <c r="BH125" s="49"/>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row>
    <row r="126" spans="1:128" s="25" customFormat="1" ht="16.5" customHeight="1" thickBot="1" x14ac:dyDescent="0.35">
      <c r="A126" s="644"/>
      <c r="B126" s="275"/>
      <c r="C126" s="351" t="str">
        <f>'CONTEXTO E IDENTIFICACIÓN'!D$73</f>
        <v>Gestión de Información Geográfica</v>
      </c>
      <c r="D126" s="351" t="str">
        <f>'CONTEXTO E IDENTIFICACIÓN'!F$73</f>
        <v>Gestión Geodésica</v>
      </c>
      <c r="E126" s="637"/>
      <c r="F126" s="617"/>
      <c r="G126" s="620"/>
      <c r="H126" s="303">
        <v>4</v>
      </c>
      <c r="I126" s="276"/>
      <c r="J126" s="277"/>
      <c r="K126" s="277"/>
      <c r="L126" s="277" t="str">
        <f t="shared" si="18"/>
        <v xml:space="preserve">  </v>
      </c>
      <c r="M126" s="276"/>
      <c r="N126" s="278"/>
      <c r="O126" s="240"/>
      <c r="P126" s="237" t="str">
        <f>+IF(O126=FÓRMULAS!$E$4,FÓRMULAS!$F$4,IF(O126=FÓRMULAS!$E$5,FÓRMULAS!$F$5,IF(O126=FÓRMULAS!$E$6,FÓRMULAS!$F$6,"")))</f>
        <v/>
      </c>
      <c r="Q126" s="237" t="str">
        <f>+IF(OR(O126=FÓRMULAS!$O$4,O126=FÓRMULAS!$O$5),FÓRMULAS!$P$5,IF(O126=FÓRMULAS!$O$6,FÓRMULAS!$P$6,""))</f>
        <v/>
      </c>
      <c r="R126" s="240"/>
      <c r="S126" s="237" t="str">
        <f>+IF(R126=FÓRMULAS!$H$4,FÓRMULAS!$I$4,IF(R126=FÓRMULAS!$H$5,FÓRMULAS!$I$5,""))</f>
        <v/>
      </c>
      <c r="T126" s="245"/>
      <c r="U126" s="245"/>
      <c r="V126" s="245"/>
      <c r="W126" s="237" t="str">
        <f t="shared" si="19"/>
        <v/>
      </c>
      <c r="X126" s="237">
        <f>IF(Q126=FÓRMULAS!$P$5,F$123-(F$123*W126),F$123)</f>
        <v>0.2</v>
      </c>
      <c r="Y126" s="307">
        <f>IF(Q126=FÓRMULAS!$P$6,G$123-(G$123*W126),G$123)</f>
        <v>1</v>
      </c>
      <c r="Z126" s="605"/>
      <c r="AA126" s="602"/>
      <c r="AB126" s="310"/>
      <c r="AC126" s="278"/>
      <c r="AD126" s="278"/>
      <c r="AE126" s="278"/>
      <c r="AF126" s="279"/>
      <c r="AG126" s="265"/>
      <c r="AH126" s="24"/>
      <c r="AI126" s="24"/>
      <c r="AJ126" s="24"/>
      <c r="AK126" s="24"/>
      <c r="AL126" s="24"/>
      <c r="AM126" s="24"/>
      <c r="AN126" s="24"/>
      <c r="AO126" s="24"/>
      <c r="AP126" s="24"/>
      <c r="AQ126" s="24"/>
      <c r="AR126" s="50"/>
      <c r="AS126" s="50"/>
      <c r="AT126" s="50"/>
      <c r="AU126" s="24"/>
      <c r="AV126" s="24"/>
      <c r="AW126" s="24"/>
      <c r="AX126" s="24"/>
      <c r="AY126" s="24"/>
      <c r="AZ126" s="24"/>
      <c r="BA126" s="24"/>
      <c r="BB126" s="48"/>
      <c r="BC126" s="26"/>
      <c r="BD126" s="26"/>
      <c r="BE126" s="47"/>
      <c r="BF126" s="49"/>
      <c r="BG126" s="47"/>
      <c r="BH126" s="49"/>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row>
    <row r="127" spans="1:128" s="25" customFormat="1" ht="135" customHeight="1" x14ac:dyDescent="0.25">
      <c r="A127" s="645" t="str">
        <f>'CONTEXTO E IDENTIFICACIÓN'!A74</f>
        <v>R20</v>
      </c>
      <c r="B127" s="281" t="s">
        <v>39</v>
      </c>
      <c r="C127" s="349" t="str">
        <f>'CONTEXTO E IDENTIFICACIÓN'!D$74</f>
        <v>Gestión de Información Geográfica</v>
      </c>
      <c r="D127" s="349" t="str">
        <f>'CONTEXTO E IDENTIFICACIÓN'!F$74</f>
        <v>Gestión Cartográfica</v>
      </c>
      <c r="E127" s="635" t="str">
        <f>'CONTEXTO E IDENTIFICACIÓN'!N74</f>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F127" s="615">
        <f>'PROB E IMPACTO INHERENTE'!H27</f>
        <v>0.6</v>
      </c>
      <c r="G127" s="618">
        <f>'PROB E IMPACTO INHERENTE'!P27</f>
        <v>0.6</v>
      </c>
      <c r="H127" s="301">
        <v>1</v>
      </c>
      <c r="I127" s="270" t="s">
        <v>997</v>
      </c>
      <c r="J127" s="271" t="s">
        <v>996</v>
      </c>
      <c r="K127" s="271" t="s">
        <v>528</v>
      </c>
      <c r="L127" s="271" t="str">
        <f t="shared" si="18"/>
        <v>El responsable de la administración de los equipos,
 antes y después de la comisión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Evidencia: Formato con el registro de Verificación de equipos e instrumentos auxiliares geodésicos y topográficos.</v>
      </c>
      <c r="M127" s="270" t="s">
        <v>264</v>
      </c>
      <c r="N127" s="272" t="s">
        <v>7</v>
      </c>
      <c r="O127" s="238" t="s">
        <v>16</v>
      </c>
      <c r="P127" s="235">
        <f>+IF(O127=FÓRMULAS!$E$4,FÓRMULAS!$F$4,IF(O127=FÓRMULAS!$E$5,FÓRMULAS!$F$5,IF(O127=FÓRMULAS!$E$6,FÓRMULAS!$F$6,"")))</f>
        <v>0.25</v>
      </c>
      <c r="Q127" s="235" t="str">
        <f>+IF(OR(O127=FÓRMULAS!$O$4,O127=FÓRMULAS!$O$5),FÓRMULAS!$P$5,IF(O127=FÓRMULAS!$O$6,FÓRMULAS!$P$6,""))</f>
        <v>Probabilidad</v>
      </c>
      <c r="R127" s="238" t="s">
        <v>103</v>
      </c>
      <c r="S127" s="235">
        <f>+IF(R127=FÓRMULAS!$H$4,FÓRMULAS!$I$4,IF(R127=FÓRMULAS!$H$5,FÓRMULAS!$I$5,""))</f>
        <v>0.15</v>
      </c>
      <c r="T127" s="243" t="s">
        <v>897</v>
      </c>
      <c r="U127" s="243" t="s">
        <v>898</v>
      </c>
      <c r="V127" s="243" t="s">
        <v>899</v>
      </c>
      <c r="W127" s="235">
        <f t="shared" si="19"/>
        <v>0.4</v>
      </c>
      <c r="X127" s="235">
        <f>IF(Q127=FÓRMULAS!$P$5,F$127-(F$127*W127),F$127)</f>
        <v>0.36</v>
      </c>
      <c r="Y127" s="305">
        <f>IF(Q127=FÓRMULAS!$P$6,G$127-(G$127*W127),G$127)</f>
        <v>0.6</v>
      </c>
      <c r="Z127" s="603">
        <f t="shared" ref="Z127:AA127" si="21">+IF(X130="","",X130)</f>
        <v>0.6</v>
      </c>
      <c r="AA127" s="600">
        <f t="shared" si="21"/>
        <v>0.6</v>
      </c>
      <c r="AB127" s="308">
        <v>0</v>
      </c>
      <c r="AC127" s="272">
        <v>0</v>
      </c>
      <c r="AD127" s="272">
        <v>0</v>
      </c>
      <c r="AE127" s="272">
        <v>0</v>
      </c>
      <c r="AF127" s="273">
        <v>0</v>
      </c>
      <c r="AG127" s="265" t="s">
        <v>6</v>
      </c>
      <c r="AH127" s="44" t="s">
        <v>16</v>
      </c>
      <c r="AI127" s="44" t="s">
        <v>6</v>
      </c>
      <c r="AJ127" s="44" t="s">
        <v>6</v>
      </c>
      <c r="AK127" s="44" t="s">
        <v>6</v>
      </c>
      <c r="AL127" s="44" t="s">
        <v>25</v>
      </c>
      <c r="AM127" s="24" t="s">
        <v>103</v>
      </c>
      <c r="AN127" s="24" t="s">
        <v>87</v>
      </c>
      <c r="AO127" s="24" t="s">
        <v>89</v>
      </c>
      <c r="AP127" s="24" t="s">
        <v>91</v>
      </c>
      <c r="AQ127" s="24" t="s">
        <v>99</v>
      </c>
      <c r="AR127" s="44" t="s">
        <v>94</v>
      </c>
      <c r="AS127" s="44" t="s">
        <v>96</v>
      </c>
      <c r="AT127" s="44" t="s">
        <v>98</v>
      </c>
      <c r="AU127" s="24">
        <v>15</v>
      </c>
      <c r="AV127" s="24">
        <v>15</v>
      </c>
      <c r="AW127" s="24">
        <v>15</v>
      </c>
      <c r="AX127" s="24">
        <v>15</v>
      </c>
      <c r="AY127" s="24">
        <v>15</v>
      </c>
      <c r="AZ127" s="24">
        <v>15</v>
      </c>
      <c r="BA127" s="24">
        <v>10</v>
      </c>
      <c r="BB127" s="42">
        <v>100</v>
      </c>
      <c r="BC127" s="26" t="s">
        <v>138</v>
      </c>
      <c r="BD127" s="26" t="s">
        <v>138</v>
      </c>
      <c r="BE127" s="43">
        <v>1</v>
      </c>
      <c r="BF127" s="606">
        <v>1</v>
      </c>
      <c r="BG127" s="43">
        <v>1</v>
      </c>
      <c r="BH127" s="606">
        <v>1</v>
      </c>
    </row>
    <row r="128" spans="1:128" s="25" customFormat="1" ht="116.25" customHeight="1" x14ac:dyDescent="0.25">
      <c r="A128" s="646"/>
      <c r="B128" s="40" t="s">
        <v>39</v>
      </c>
      <c r="C128" s="350" t="str">
        <f>'CONTEXTO E IDENTIFICACIÓN'!D$74</f>
        <v>Gestión de Información Geográfica</v>
      </c>
      <c r="D128" s="350" t="str">
        <f>'CONTEXTO E IDENTIFICACIÓN'!F$74</f>
        <v>Gestión Cartográfica</v>
      </c>
      <c r="E128" s="636"/>
      <c r="F128" s="616"/>
      <c r="G128" s="619"/>
      <c r="H128" s="302">
        <v>2</v>
      </c>
      <c r="I128" s="258" t="s">
        <v>999</v>
      </c>
      <c r="J128" s="259" t="s">
        <v>998</v>
      </c>
      <c r="K128" s="259" t="s">
        <v>532</v>
      </c>
      <c r="L128" s="259" t="str">
        <f t="shared" si="18"/>
        <v>El Líder de la Producción Cartográfica ,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cartografica para que se tomen las acciones pertinentes. 
Evidencias: Formatos de listas de chequeo o de aseguramiento de la calidad</v>
      </c>
      <c r="M128" s="258" t="s">
        <v>265</v>
      </c>
      <c r="N128" s="24" t="s">
        <v>7</v>
      </c>
      <c r="O128" s="239" t="s">
        <v>16</v>
      </c>
      <c r="P128" s="236">
        <f>+IF(O128=FÓRMULAS!$E$4,FÓRMULAS!$F$4,IF(O128=FÓRMULAS!$E$5,FÓRMULAS!$F$5,IF(O128=FÓRMULAS!$E$6,FÓRMULAS!$F$6,"")))</f>
        <v>0.25</v>
      </c>
      <c r="Q128" s="236" t="str">
        <f>+IF(OR(O128=FÓRMULAS!$O$4,O128=FÓRMULAS!$O$5),FÓRMULAS!$P$5,IF(O128=FÓRMULAS!$O$6,FÓRMULAS!$P$6,""))</f>
        <v>Probabilidad</v>
      </c>
      <c r="R128" s="239" t="s">
        <v>103</v>
      </c>
      <c r="S128" s="236">
        <f>+IF(R128=FÓRMULAS!$H$4,FÓRMULAS!$I$4,IF(R128=FÓRMULAS!$H$5,FÓRMULAS!$I$5,""))</f>
        <v>0.15</v>
      </c>
      <c r="T128" s="244" t="s">
        <v>897</v>
      </c>
      <c r="U128" s="244" t="s">
        <v>898</v>
      </c>
      <c r="V128" s="244" t="s">
        <v>899</v>
      </c>
      <c r="W128" s="236">
        <f t="shared" si="19"/>
        <v>0.4</v>
      </c>
      <c r="X128" s="236">
        <f>IF(Q128=FÓRMULAS!$P$5,F$127-(F$127*W128),F$127)</f>
        <v>0.36</v>
      </c>
      <c r="Y128" s="306">
        <f>IF(Q128=FÓRMULAS!$P$6,G$127-(G$127*W128),G$127)</f>
        <v>0.6</v>
      </c>
      <c r="Z128" s="604"/>
      <c r="AA128" s="601"/>
      <c r="AB128" s="309">
        <v>0</v>
      </c>
      <c r="AC128" s="24">
        <v>0</v>
      </c>
      <c r="AD128" s="24">
        <v>0</v>
      </c>
      <c r="AE128" s="24">
        <v>0</v>
      </c>
      <c r="AF128" s="274">
        <v>0</v>
      </c>
      <c r="AG128" s="265" t="s">
        <v>6</v>
      </c>
      <c r="AH128" s="44" t="s">
        <v>16</v>
      </c>
      <c r="AI128" s="44" t="s">
        <v>6</v>
      </c>
      <c r="AJ128" s="44" t="s">
        <v>6</v>
      </c>
      <c r="AK128" s="44" t="s">
        <v>6</v>
      </c>
      <c r="AL128" s="44" t="s">
        <v>25</v>
      </c>
      <c r="AM128" s="24" t="s">
        <v>103</v>
      </c>
      <c r="AN128" s="24" t="s">
        <v>87</v>
      </c>
      <c r="AO128" s="24" t="s">
        <v>89</v>
      </c>
      <c r="AP128" s="24" t="s">
        <v>91</v>
      </c>
      <c r="AQ128" s="24" t="s">
        <v>99</v>
      </c>
      <c r="AR128" s="44" t="s">
        <v>94</v>
      </c>
      <c r="AS128" s="44" t="s">
        <v>97</v>
      </c>
      <c r="AT128" s="44" t="s">
        <v>98</v>
      </c>
      <c r="AU128" s="24">
        <v>15</v>
      </c>
      <c r="AV128" s="24">
        <v>15</v>
      </c>
      <c r="AW128" s="24">
        <v>15</v>
      </c>
      <c r="AX128" s="24">
        <v>15</v>
      </c>
      <c r="AY128" s="24">
        <v>15</v>
      </c>
      <c r="AZ128" s="24">
        <v>0</v>
      </c>
      <c r="BA128" s="24">
        <v>10</v>
      </c>
      <c r="BB128" s="42">
        <v>85</v>
      </c>
      <c r="BC128" s="26" t="s">
        <v>138</v>
      </c>
      <c r="BD128" s="26" t="s">
        <v>138</v>
      </c>
      <c r="BE128" s="43">
        <v>1</v>
      </c>
      <c r="BF128" s="606"/>
      <c r="BG128" s="43">
        <v>1</v>
      </c>
      <c r="BH128" s="606"/>
    </row>
    <row r="129" spans="1:60" s="25" customFormat="1" ht="96" customHeight="1" x14ac:dyDescent="0.25">
      <c r="A129" s="646"/>
      <c r="B129" s="40" t="s">
        <v>39</v>
      </c>
      <c r="C129" s="350" t="str">
        <f>'CONTEXTO E IDENTIFICACIÓN'!D$74</f>
        <v>Gestión de Información Geográfica</v>
      </c>
      <c r="D129" s="350" t="str">
        <f>'CONTEXTO E IDENTIFICACIÓN'!F$74</f>
        <v>Gestión Cartográfica</v>
      </c>
      <c r="E129" s="636"/>
      <c r="F129" s="616"/>
      <c r="G129" s="619"/>
      <c r="H129" s="302">
        <v>3</v>
      </c>
      <c r="I129" s="258" t="s">
        <v>1000</v>
      </c>
      <c r="J129" s="259" t="s">
        <v>529</v>
      </c>
      <c r="K129" s="259" t="s">
        <v>533</v>
      </c>
      <c r="L129" s="259" t="str">
        <f t="shared" si="18"/>
        <v>El Profesional líder en validación de productos cartográficos, en cada proyecto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Evidencia: Informe de aprobación o rechazo del producto cartográfico</v>
      </c>
      <c r="M129" s="258" t="s">
        <v>187</v>
      </c>
      <c r="N129" s="24" t="s">
        <v>7</v>
      </c>
      <c r="O129" s="239" t="s">
        <v>16</v>
      </c>
      <c r="P129" s="236">
        <f>+IF(O129=FÓRMULAS!$E$4,FÓRMULAS!$F$4,IF(O129=FÓRMULAS!$E$5,FÓRMULAS!$F$5,IF(O129=FÓRMULAS!$E$6,FÓRMULAS!$F$6,"")))</f>
        <v>0.25</v>
      </c>
      <c r="Q129" s="236" t="str">
        <f>+IF(OR(O129=FÓRMULAS!$O$4,O129=FÓRMULAS!$O$5),FÓRMULAS!$P$5,IF(O129=FÓRMULAS!$O$6,FÓRMULAS!$P$6,""))</f>
        <v>Probabilidad</v>
      </c>
      <c r="R129" s="239" t="s">
        <v>103</v>
      </c>
      <c r="S129" s="236">
        <f>+IF(R129=FÓRMULAS!$H$4,FÓRMULAS!$I$4,IF(R129=FÓRMULAS!$H$5,FÓRMULAS!$I$5,""))</f>
        <v>0.15</v>
      </c>
      <c r="T129" s="244" t="s">
        <v>897</v>
      </c>
      <c r="U129" s="244" t="s">
        <v>898</v>
      </c>
      <c r="V129" s="244" t="s">
        <v>899</v>
      </c>
      <c r="W129" s="236">
        <f t="shared" si="19"/>
        <v>0.4</v>
      </c>
      <c r="X129" s="236">
        <f>IF(Q129=FÓRMULAS!$P$5,F$127-(F$127*W129),F$127)</f>
        <v>0.36</v>
      </c>
      <c r="Y129" s="306">
        <f>IF(Q129=FÓRMULAS!$P$6,G$127-(G$127*W129),G$127)</f>
        <v>0.6</v>
      </c>
      <c r="Z129" s="604"/>
      <c r="AA129" s="601"/>
      <c r="AB129" s="309">
        <v>0</v>
      </c>
      <c r="AC129" s="24">
        <v>0</v>
      </c>
      <c r="AD129" s="24">
        <v>0</v>
      </c>
      <c r="AE129" s="24">
        <v>0</v>
      </c>
      <c r="AF129" s="274">
        <v>0</v>
      </c>
      <c r="AG129" s="265" t="s">
        <v>6</v>
      </c>
      <c r="AH129" s="44" t="s">
        <v>16</v>
      </c>
      <c r="AI129" s="44" t="s">
        <v>6</v>
      </c>
      <c r="AJ129" s="44" t="s">
        <v>6</v>
      </c>
      <c r="AK129" s="44" t="s">
        <v>6</v>
      </c>
      <c r="AL129" s="44" t="s">
        <v>25</v>
      </c>
      <c r="AM129" s="24" t="s">
        <v>103</v>
      </c>
      <c r="AN129" s="24" t="s">
        <v>87</v>
      </c>
      <c r="AO129" s="24" t="s">
        <v>89</v>
      </c>
      <c r="AP129" s="24" t="s">
        <v>91</v>
      </c>
      <c r="AQ129" s="24" t="s">
        <v>99</v>
      </c>
      <c r="AR129" s="44" t="s">
        <v>94</v>
      </c>
      <c r="AS129" s="44" t="s">
        <v>96</v>
      </c>
      <c r="AT129" s="44" t="s">
        <v>98</v>
      </c>
      <c r="AU129" s="24">
        <v>15</v>
      </c>
      <c r="AV129" s="24">
        <v>15</v>
      </c>
      <c r="AW129" s="24">
        <v>15</v>
      </c>
      <c r="AX129" s="24">
        <v>15</v>
      </c>
      <c r="AY129" s="24">
        <v>15</v>
      </c>
      <c r="AZ129" s="24">
        <v>15</v>
      </c>
      <c r="BA129" s="24">
        <v>10</v>
      </c>
      <c r="BB129" s="42">
        <v>100</v>
      </c>
      <c r="BC129" s="26" t="s">
        <v>138</v>
      </c>
      <c r="BD129" s="26" t="s">
        <v>138</v>
      </c>
      <c r="BE129" s="43">
        <v>1</v>
      </c>
      <c r="BF129" s="606"/>
      <c r="BG129" s="43">
        <v>1</v>
      </c>
      <c r="BH129" s="606"/>
    </row>
    <row r="130" spans="1:60" s="25" customFormat="1" ht="66.650000000000006" customHeight="1" thickBot="1" x14ac:dyDescent="0.3">
      <c r="A130" s="647"/>
      <c r="B130" s="282"/>
      <c r="C130" s="351" t="str">
        <f>'CONTEXTO E IDENTIFICACIÓN'!D$74</f>
        <v>Gestión de Información Geográfica</v>
      </c>
      <c r="D130" s="351" t="str">
        <f>'CONTEXTO E IDENTIFICACIÓN'!F$74</f>
        <v>Gestión Cartográfica</v>
      </c>
      <c r="E130" s="637"/>
      <c r="F130" s="617"/>
      <c r="G130" s="620"/>
      <c r="H130" s="303">
        <v>4</v>
      </c>
      <c r="I130" s="276"/>
      <c r="J130" s="277"/>
      <c r="K130" s="277"/>
      <c r="L130" s="277" t="str">
        <f t="shared" si="18"/>
        <v xml:space="preserve">  </v>
      </c>
      <c r="M130" s="276"/>
      <c r="N130" s="278"/>
      <c r="O130" s="240"/>
      <c r="P130" s="237" t="str">
        <f>+IF(O130=FÓRMULAS!$E$4,FÓRMULAS!$F$4,IF(O130=FÓRMULAS!$E$5,FÓRMULAS!$F$5,IF(O130=FÓRMULAS!$E$6,FÓRMULAS!$F$6,"")))</f>
        <v/>
      </c>
      <c r="Q130" s="237" t="str">
        <f>+IF(OR(O130=FÓRMULAS!$O$4,O130=FÓRMULAS!$O$5),FÓRMULAS!$P$5,IF(O130=FÓRMULAS!$O$6,FÓRMULAS!$P$6,""))</f>
        <v/>
      </c>
      <c r="R130" s="240"/>
      <c r="S130" s="237" t="str">
        <f>+IF(R130=FÓRMULAS!$H$4,FÓRMULAS!$I$4,IF(R130=FÓRMULAS!$H$5,FÓRMULAS!$I$5,""))</f>
        <v/>
      </c>
      <c r="T130" s="245"/>
      <c r="U130" s="245"/>
      <c r="V130" s="245"/>
      <c r="W130" s="237" t="str">
        <f t="shared" si="19"/>
        <v/>
      </c>
      <c r="X130" s="237">
        <f>IF(Q130=FÓRMULAS!$P$5,F$127-(F$127*W130),F$127)</f>
        <v>0.6</v>
      </c>
      <c r="Y130" s="307">
        <f>IF(Q130=FÓRMULAS!$P$6,G$127-(G$127*W130),G$127)</f>
        <v>0.6</v>
      </c>
      <c r="Z130" s="605"/>
      <c r="AA130" s="602"/>
      <c r="AB130" s="310"/>
      <c r="AC130" s="278"/>
      <c r="AD130" s="278"/>
      <c r="AE130" s="278"/>
      <c r="AF130" s="279"/>
      <c r="AG130" s="265"/>
      <c r="AH130" s="44"/>
      <c r="AI130" s="44"/>
      <c r="AJ130" s="44"/>
      <c r="AK130" s="44"/>
      <c r="AL130" s="44"/>
      <c r="AM130" s="24"/>
      <c r="AN130" s="24"/>
      <c r="AO130" s="24"/>
      <c r="AP130" s="24"/>
      <c r="AQ130" s="24"/>
      <c r="AR130" s="44"/>
      <c r="AS130" s="44"/>
      <c r="AT130" s="44"/>
      <c r="AU130" s="24"/>
      <c r="AV130" s="24"/>
      <c r="AW130" s="24"/>
      <c r="AX130" s="24"/>
      <c r="AY130" s="24"/>
      <c r="AZ130" s="24"/>
      <c r="BA130" s="24"/>
      <c r="BB130" s="42"/>
      <c r="BC130" s="26"/>
      <c r="BD130" s="26"/>
      <c r="BE130" s="43"/>
      <c r="BF130" s="41"/>
      <c r="BG130" s="43"/>
      <c r="BH130" s="41"/>
    </row>
    <row r="131" spans="1:60" s="25" customFormat="1" ht="118.5" customHeight="1" x14ac:dyDescent="0.25">
      <c r="A131" s="642" t="str">
        <f>'CONTEXTO E IDENTIFICACIÓN'!A75</f>
        <v>R21</v>
      </c>
      <c r="B131" s="281" t="s">
        <v>39</v>
      </c>
      <c r="C131" s="349" t="str">
        <f>'CONTEXTO E IDENTIFICACIÓN'!D$75</f>
        <v>Gestión de Información Geográfica</v>
      </c>
      <c r="D131" s="349" t="str">
        <f>'CONTEXTO E IDENTIFICACIÓN'!F$75</f>
        <v>Gestión Cartográfica</v>
      </c>
      <c r="E131" s="635" t="str">
        <f>'CONTEXTO E IDENTIFICACIÓN'!N75</f>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F131" s="615">
        <f>'PROB E IMPACTO INHERENTE'!H28</f>
        <v>0.8</v>
      </c>
      <c r="G131" s="618">
        <f>'PROB E IMPACTO INHERENTE'!P28</f>
        <v>0.8</v>
      </c>
      <c r="H131" s="301">
        <v>1</v>
      </c>
      <c r="I131" s="270" t="s">
        <v>526</v>
      </c>
      <c r="J131" s="271" t="s">
        <v>530</v>
      </c>
      <c r="K131" s="271" t="s">
        <v>534</v>
      </c>
      <c r="L131" s="271" t="str">
        <f t="shared" si="18"/>
        <v>El Funcionario o contratista del GIT de Producción Cartográfica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Evidencia: Correos electrónicos remitidos a las autoridades civiles y militares del lugar, documentos de autoridades civiles y militares (cuando aplique) y/o prórrogas al contrato (cuando aplique).</v>
      </c>
      <c r="M131" s="270" t="s">
        <v>266</v>
      </c>
      <c r="N131" s="272" t="s">
        <v>7</v>
      </c>
      <c r="O131" s="238" t="s">
        <v>16</v>
      </c>
      <c r="P131" s="235">
        <f>+IF(O131=FÓRMULAS!$E$4,FÓRMULAS!$F$4,IF(O131=FÓRMULAS!$E$5,FÓRMULAS!$F$5,IF(O131=FÓRMULAS!$E$6,FÓRMULAS!$F$6,"")))</f>
        <v>0.25</v>
      </c>
      <c r="Q131" s="235" t="str">
        <f>+IF(OR(O131=FÓRMULAS!$O$4,O131=FÓRMULAS!$O$5),FÓRMULAS!$P$5,IF(O131=FÓRMULAS!$O$6,FÓRMULAS!$P$6,""))</f>
        <v>Probabilidad</v>
      </c>
      <c r="R131" s="238" t="s">
        <v>103</v>
      </c>
      <c r="S131" s="235">
        <f>+IF(R131=FÓRMULAS!$H$4,FÓRMULAS!$I$4,IF(R131=FÓRMULAS!$H$5,FÓRMULAS!$I$5,""))</f>
        <v>0.15</v>
      </c>
      <c r="T131" s="243" t="s">
        <v>897</v>
      </c>
      <c r="U131" s="243" t="s">
        <v>898</v>
      </c>
      <c r="V131" s="243" t="s">
        <v>899</v>
      </c>
      <c r="W131" s="235">
        <f t="shared" si="19"/>
        <v>0.4</v>
      </c>
      <c r="X131" s="235">
        <f>IF(Q131=FÓRMULAS!$P$5,F$131-(F$131*W131),F$131)</f>
        <v>0.48</v>
      </c>
      <c r="Y131" s="305">
        <f>IF(Q131=FÓRMULAS!$P$6,G$131-(G$131*W131),G$131)</f>
        <v>0.8</v>
      </c>
      <c r="Z131" s="603">
        <f t="shared" ref="Z131:AA131" si="22">+IF(X134="","",X134)</f>
        <v>0.8</v>
      </c>
      <c r="AA131" s="600">
        <f t="shared" si="22"/>
        <v>0.8</v>
      </c>
      <c r="AB131" s="308">
        <v>0</v>
      </c>
      <c r="AC131" s="272">
        <v>0</v>
      </c>
      <c r="AD131" s="272">
        <v>0</v>
      </c>
      <c r="AE131" s="272">
        <v>0</v>
      </c>
      <c r="AF131" s="273">
        <v>0</v>
      </c>
      <c r="AG131" s="265" t="s">
        <v>6</v>
      </c>
      <c r="AH131" s="44" t="s">
        <v>18</v>
      </c>
      <c r="AI131" s="44" t="s">
        <v>19</v>
      </c>
      <c r="AJ131" s="44" t="s">
        <v>6</v>
      </c>
      <c r="AK131" s="44" t="s">
        <v>6</v>
      </c>
      <c r="AL131" s="44" t="s">
        <v>25</v>
      </c>
      <c r="AM131" s="24" t="s">
        <v>103</v>
      </c>
      <c r="AN131" s="24" t="s">
        <v>87</v>
      </c>
      <c r="AO131" s="24" t="s">
        <v>89</v>
      </c>
      <c r="AP131" s="24" t="s">
        <v>91</v>
      </c>
      <c r="AQ131" s="24" t="s">
        <v>93</v>
      </c>
      <c r="AR131" s="44" t="s">
        <v>94</v>
      </c>
      <c r="AS131" s="44" t="s">
        <v>96</v>
      </c>
      <c r="AT131" s="44" t="s">
        <v>98</v>
      </c>
      <c r="AU131" s="24">
        <v>15</v>
      </c>
      <c r="AV131" s="24">
        <v>15</v>
      </c>
      <c r="AW131" s="24">
        <v>15</v>
      </c>
      <c r="AX131" s="24">
        <v>0</v>
      </c>
      <c r="AY131" s="24">
        <v>15</v>
      </c>
      <c r="AZ131" s="24">
        <v>15</v>
      </c>
      <c r="BA131" s="24">
        <v>10</v>
      </c>
      <c r="BB131" s="42">
        <v>85</v>
      </c>
      <c r="BC131" s="26" t="s">
        <v>138</v>
      </c>
      <c r="BD131" s="26" t="s">
        <v>138</v>
      </c>
      <c r="BE131" s="43">
        <v>0</v>
      </c>
      <c r="BF131" s="606">
        <v>0</v>
      </c>
      <c r="BG131" s="43">
        <v>0</v>
      </c>
      <c r="BH131" s="606">
        <v>0</v>
      </c>
    </row>
    <row r="132" spans="1:60" s="25" customFormat="1" ht="109.75" customHeight="1" x14ac:dyDescent="0.25">
      <c r="A132" s="643"/>
      <c r="B132" s="40" t="s">
        <v>39</v>
      </c>
      <c r="C132" s="350" t="str">
        <f>'CONTEXTO E IDENTIFICACIÓN'!D$75</f>
        <v>Gestión de Información Geográfica</v>
      </c>
      <c r="D132" s="350" t="str">
        <f>'CONTEXTO E IDENTIFICACIÓN'!F$75</f>
        <v>Gestión Cartográfica</v>
      </c>
      <c r="E132" s="636"/>
      <c r="F132" s="616"/>
      <c r="G132" s="619"/>
      <c r="H132" s="302">
        <v>2</v>
      </c>
      <c r="I132" s="258" t="s">
        <v>527</v>
      </c>
      <c r="J132" s="259" t="s">
        <v>531</v>
      </c>
      <c r="K132" s="259" t="s">
        <v>535</v>
      </c>
      <c r="L132" s="259" t="str">
        <f t="shared" si="18"/>
        <v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Evidencia: Actas de reunión, correos electrónicos, grabaciones de reunión u otro material soporte de las mesas de trabajo realizadas. </v>
      </c>
      <c r="M132" s="258" t="s">
        <v>267</v>
      </c>
      <c r="N132" s="24" t="s">
        <v>7</v>
      </c>
      <c r="O132" s="239" t="s">
        <v>16</v>
      </c>
      <c r="P132" s="236">
        <f>+IF(O132=FÓRMULAS!$E$4,FÓRMULAS!$F$4,IF(O132=FÓRMULAS!$E$5,FÓRMULAS!$F$5,IF(O132=FÓRMULAS!$E$6,FÓRMULAS!$F$6,"")))</f>
        <v>0.25</v>
      </c>
      <c r="Q132" s="236" t="str">
        <f>+IF(OR(O132=FÓRMULAS!$O$4,O132=FÓRMULAS!$O$5),FÓRMULAS!$P$5,IF(O132=FÓRMULAS!$O$6,FÓRMULAS!$P$6,""))</f>
        <v>Probabilidad</v>
      </c>
      <c r="R132" s="239" t="s">
        <v>103</v>
      </c>
      <c r="S132" s="236">
        <f>+IF(R132=FÓRMULAS!$H$4,FÓRMULAS!$I$4,IF(R132=FÓRMULAS!$H$5,FÓRMULAS!$I$5,""))</f>
        <v>0.15</v>
      </c>
      <c r="T132" s="244" t="s">
        <v>897</v>
      </c>
      <c r="U132" s="244" t="s">
        <v>898</v>
      </c>
      <c r="V132" s="244" t="s">
        <v>899</v>
      </c>
      <c r="W132" s="236">
        <f t="shared" si="19"/>
        <v>0.4</v>
      </c>
      <c r="X132" s="236">
        <f>IF(Q132=FÓRMULAS!$P$5,F$131-(F$131*W132),F$131)</f>
        <v>0.48</v>
      </c>
      <c r="Y132" s="306">
        <f>IF(Q132=FÓRMULAS!$P$6,G$131-(G$131*W132),G$131)</f>
        <v>0.8</v>
      </c>
      <c r="Z132" s="604"/>
      <c r="AA132" s="601"/>
      <c r="AB132" s="309">
        <v>0</v>
      </c>
      <c r="AC132" s="24">
        <v>0</v>
      </c>
      <c r="AD132" s="24">
        <v>0</v>
      </c>
      <c r="AE132" s="24">
        <v>0</v>
      </c>
      <c r="AF132" s="274">
        <v>0</v>
      </c>
      <c r="AG132" s="265" t="s">
        <v>6</v>
      </c>
      <c r="AH132" s="44" t="s">
        <v>16</v>
      </c>
      <c r="AI132" s="44" t="s">
        <v>6</v>
      </c>
      <c r="AJ132" s="44" t="s">
        <v>6</v>
      </c>
      <c r="AK132" s="44" t="s">
        <v>6</v>
      </c>
      <c r="AL132" s="44" t="s">
        <v>25</v>
      </c>
      <c r="AM132" s="24" t="s">
        <v>103</v>
      </c>
      <c r="AN132" s="24" t="s">
        <v>87</v>
      </c>
      <c r="AO132" s="24" t="s">
        <v>90</v>
      </c>
      <c r="AP132" s="24" t="s">
        <v>91</v>
      </c>
      <c r="AQ132" s="24" t="s">
        <v>99</v>
      </c>
      <c r="AR132" s="44" t="s">
        <v>94</v>
      </c>
      <c r="AS132" s="44" t="s">
        <v>96</v>
      </c>
      <c r="AT132" s="44" t="s">
        <v>98</v>
      </c>
      <c r="AU132" s="24">
        <v>15</v>
      </c>
      <c r="AV132" s="24">
        <v>0</v>
      </c>
      <c r="AW132" s="24">
        <v>15</v>
      </c>
      <c r="AX132" s="24">
        <v>15</v>
      </c>
      <c r="AY132" s="24">
        <v>15</v>
      </c>
      <c r="AZ132" s="24">
        <v>15</v>
      </c>
      <c r="BA132" s="24">
        <v>10</v>
      </c>
      <c r="BB132" s="42">
        <v>85</v>
      </c>
      <c r="BC132" s="26" t="s">
        <v>138</v>
      </c>
      <c r="BD132" s="26" t="s">
        <v>138</v>
      </c>
      <c r="BE132" s="43">
        <v>0</v>
      </c>
      <c r="BF132" s="606"/>
      <c r="BG132" s="43">
        <v>0</v>
      </c>
      <c r="BH132" s="606"/>
    </row>
    <row r="133" spans="1:60" s="25" customFormat="1" ht="11.25" customHeight="1" x14ac:dyDescent="0.25">
      <c r="A133" s="643"/>
      <c r="B133" s="40"/>
      <c r="C133" s="350" t="str">
        <f>'CONTEXTO E IDENTIFICACIÓN'!D$75</f>
        <v>Gestión de Información Geográfica</v>
      </c>
      <c r="D133" s="350" t="str">
        <f>'CONTEXTO E IDENTIFICACIÓN'!F$75</f>
        <v>Gestión Cartográfica</v>
      </c>
      <c r="E133" s="636"/>
      <c r="F133" s="616"/>
      <c r="G133" s="619"/>
      <c r="H133" s="302">
        <v>3</v>
      </c>
      <c r="I133" s="258"/>
      <c r="J133" s="259"/>
      <c r="K133" s="259"/>
      <c r="L133" s="259" t="str">
        <f t="shared" si="18"/>
        <v xml:space="preserve">  </v>
      </c>
      <c r="M133" s="258"/>
      <c r="N133" s="24"/>
      <c r="O133" s="239"/>
      <c r="P133" s="236" t="str">
        <f>+IF(O133=FÓRMULAS!$E$4,FÓRMULAS!$F$4,IF(O133=FÓRMULAS!$E$5,FÓRMULAS!$F$5,IF(O133=FÓRMULAS!$E$6,FÓRMULAS!$F$6,"")))</f>
        <v/>
      </c>
      <c r="Q133" s="236" t="str">
        <f>+IF(OR(O133=FÓRMULAS!$O$4,O133=FÓRMULAS!$O$5),FÓRMULAS!$P$5,IF(O133=FÓRMULAS!$O$6,FÓRMULAS!$P$6,""))</f>
        <v/>
      </c>
      <c r="R133" s="239"/>
      <c r="S133" s="236" t="str">
        <f>+IF(R133=FÓRMULAS!$H$4,FÓRMULAS!$I$4,IF(R133=FÓRMULAS!$H$5,FÓRMULAS!$I$5,""))</f>
        <v/>
      </c>
      <c r="T133" s="244"/>
      <c r="U133" s="244"/>
      <c r="V133" s="244"/>
      <c r="W133" s="236" t="str">
        <f t="shared" si="19"/>
        <v/>
      </c>
      <c r="X133" s="236">
        <f>IF(Q133=FÓRMULAS!$P$5,F$131-(F$131*W133),F$131)</f>
        <v>0.8</v>
      </c>
      <c r="Y133" s="306">
        <f>IF(Q133=FÓRMULAS!$P$6,G$131-(G$131*W133),G$131)</f>
        <v>0.8</v>
      </c>
      <c r="Z133" s="604"/>
      <c r="AA133" s="601"/>
      <c r="AB133" s="309"/>
      <c r="AC133" s="24"/>
      <c r="AD133" s="24"/>
      <c r="AE133" s="24"/>
      <c r="AF133" s="274"/>
      <c r="AG133" s="265"/>
      <c r="AH133" s="50"/>
      <c r="AI133" s="50"/>
      <c r="AJ133" s="50"/>
      <c r="AK133" s="50"/>
      <c r="AL133" s="50"/>
      <c r="AM133" s="24"/>
      <c r="AN133" s="24"/>
      <c r="AO133" s="24"/>
      <c r="AP133" s="24"/>
      <c r="AQ133" s="24"/>
      <c r="AR133" s="50"/>
      <c r="AS133" s="50"/>
      <c r="AT133" s="50"/>
      <c r="AU133" s="24"/>
      <c r="AV133" s="24"/>
      <c r="AW133" s="24"/>
      <c r="AX133" s="24"/>
      <c r="AY133" s="24"/>
      <c r="AZ133" s="24"/>
      <c r="BA133" s="24"/>
      <c r="BB133" s="48"/>
      <c r="BC133" s="26"/>
      <c r="BD133" s="26"/>
      <c r="BE133" s="47"/>
      <c r="BF133" s="49"/>
      <c r="BG133" s="47"/>
      <c r="BH133" s="49"/>
    </row>
    <row r="134" spans="1:60" s="25" customFormat="1" ht="12.75" customHeight="1" thickBot="1" x14ac:dyDescent="0.3">
      <c r="A134" s="644"/>
      <c r="B134" s="282"/>
      <c r="C134" s="351" t="str">
        <f>'CONTEXTO E IDENTIFICACIÓN'!D$75</f>
        <v>Gestión de Información Geográfica</v>
      </c>
      <c r="D134" s="351" t="str">
        <f>'CONTEXTO E IDENTIFICACIÓN'!F$75</f>
        <v>Gestión Cartográfica</v>
      </c>
      <c r="E134" s="637"/>
      <c r="F134" s="617"/>
      <c r="G134" s="620"/>
      <c r="H134" s="303">
        <v>4</v>
      </c>
      <c r="I134" s="276"/>
      <c r="J134" s="277"/>
      <c r="K134" s="277"/>
      <c r="L134" s="277" t="str">
        <f t="shared" si="18"/>
        <v xml:space="preserve">  </v>
      </c>
      <c r="M134" s="276"/>
      <c r="N134" s="278"/>
      <c r="O134" s="240"/>
      <c r="P134" s="237" t="str">
        <f>+IF(O134=FÓRMULAS!$E$4,FÓRMULAS!$F$4,IF(O134=FÓRMULAS!$E$5,FÓRMULAS!$F$5,IF(O134=FÓRMULAS!$E$6,FÓRMULAS!$F$6,"")))</f>
        <v/>
      </c>
      <c r="Q134" s="237" t="str">
        <f>+IF(OR(O134=FÓRMULAS!$O$4,O134=FÓRMULAS!$O$5),FÓRMULAS!$P$5,IF(O134=FÓRMULAS!$O$6,FÓRMULAS!$P$6,""))</f>
        <v/>
      </c>
      <c r="R134" s="240"/>
      <c r="S134" s="237" t="str">
        <f>+IF(R134=FÓRMULAS!$H$4,FÓRMULAS!$I$4,IF(R134=FÓRMULAS!$H$5,FÓRMULAS!$I$5,""))</f>
        <v/>
      </c>
      <c r="T134" s="245"/>
      <c r="U134" s="245"/>
      <c r="V134" s="245"/>
      <c r="W134" s="237" t="str">
        <f t="shared" si="19"/>
        <v/>
      </c>
      <c r="X134" s="237">
        <f>IF(Q134=FÓRMULAS!$P$5,F$131-(F$131*W134),F$131)</f>
        <v>0.8</v>
      </c>
      <c r="Y134" s="307">
        <f>IF(Q134=FÓRMULAS!$P$6,G$131-(G$131*W134),G$131)</f>
        <v>0.8</v>
      </c>
      <c r="Z134" s="605"/>
      <c r="AA134" s="602"/>
      <c r="AB134" s="310"/>
      <c r="AC134" s="278"/>
      <c r="AD134" s="278"/>
      <c r="AE134" s="278"/>
      <c r="AF134" s="279"/>
      <c r="AG134" s="265"/>
      <c r="AH134" s="50"/>
      <c r="AI134" s="50"/>
      <c r="AJ134" s="50"/>
      <c r="AK134" s="50"/>
      <c r="AL134" s="50"/>
      <c r="AM134" s="24"/>
      <c r="AN134" s="24"/>
      <c r="AO134" s="24"/>
      <c r="AP134" s="24"/>
      <c r="AQ134" s="24"/>
      <c r="AR134" s="50"/>
      <c r="AS134" s="50"/>
      <c r="AT134" s="50"/>
      <c r="AU134" s="24"/>
      <c r="AV134" s="24"/>
      <c r="AW134" s="24"/>
      <c r="AX134" s="24"/>
      <c r="AY134" s="24"/>
      <c r="AZ134" s="24"/>
      <c r="BA134" s="24"/>
      <c r="BB134" s="48"/>
      <c r="BC134" s="26"/>
      <c r="BD134" s="26"/>
      <c r="BE134" s="47"/>
      <c r="BF134" s="49"/>
      <c r="BG134" s="47"/>
      <c r="BH134" s="49"/>
    </row>
    <row r="135" spans="1:60" s="25" customFormat="1" ht="105" customHeight="1" x14ac:dyDescent="0.25">
      <c r="A135" s="642" t="str">
        <f>'CONTEXTO E IDENTIFICACIÓN'!A76</f>
        <v>R22</v>
      </c>
      <c r="B135" s="281" t="s">
        <v>39</v>
      </c>
      <c r="C135" s="349" t="str">
        <f>'CONTEXTO E IDENTIFICACIÓN'!D$76</f>
        <v>Gestión de Información Geográfica</v>
      </c>
      <c r="D135" s="349" t="str">
        <f>'CONTEXTO E IDENTIFICACIÓN'!F$76</f>
        <v>Gestión Cartográfica</v>
      </c>
      <c r="E135" s="635" t="str">
        <f>'CONTEXTO E IDENTIFICACIÓN'!N76</f>
        <v>Posibilidad de pérdida Reputacional por recibir dádivas para alterar u omitir información en las diferentes etapas del proceso de producción cartográfica básica para beneficio propio o de un particular. debido 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F135" s="615">
        <f>'PROB E IMPACTO INHERENTE'!H29</f>
        <v>0.4</v>
      </c>
      <c r="G135" s="618">
        <f>'PROB E IMPACTO INHERENTE'!P29</f>
        <v>1</v>
      </c>
      <c r="H135" s="301">
        <v>1</v>
      </c>
      <c r="I135" s="270" t="s">
        <v>536</v>
      </c>
      <c r="J135" s="271" t="s">
        <v>538</v>
      </c>
      <c r="K135" s="271" t="s">
        <v>540</v>
      </c>
      <c r="L135" s="271" t="str">
        <f t="shared" si="18"/>
        <v>El Coordinador del GIT perteneciente a la Subdirección de Geografía y Cartografía mínimo una vez al año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Evidencia: Correo electrónico informando los resultados de la verificación de roles y usuarios.</v>
      </c>
      <c r="M135" s="270" t="s">
        <v>188</v>
      </c>
      <c r="N135" s="272" t="s">
        <v>7</v>
      </c>
      <c r="O135" s="238" t="s">
        <v>16</v>
      </c>
      <c r="P135" s="235">
        <f>+IF(O135=FÓRMULAS!$E$4,FÓRMULAS!$F$4,IF(O135=FÓRMULAS!$E$5,FÓRMULAS!$F$5,IF(O135=FÓRMULAS!$E$6,FÓRMULAS!$F$6,"")))</f>
        <v>0.25</v>
      </c>
      <c r="Q135" s="235" t="str">
        <f>+IF(OR(O135=FÓRMULAS!$O$4,O135=FÓRMULAS!$O$5),FÓRMULAS!$P$5,IF(O135=FÓRMULAS!$O$6,FÓRMULAS!$P$6,""))</f>
        <v>Probabilidad</v>
      </c>
      <c r="R135" s="238" t="s">
        <v>103</v>
      </c>
      <c r="S135" s="235">
        <f>+IF(R135=FÓRMULAS!$H$4,FÓRMULAS!$I$4,IF(R135=FÓRMULAS!$H$5,FÓRMULAS!$I$5,""))</f>
        <v>0.15</v>
      </c>
      <c r="T135" s="243" t="s">
        <v>897</v>
      </c>
      <c r="U135" s="243" t="s">
        <v>904</v>
      </c>
      <c r="V135" s="243" t="s">
        <v>899</v>
      </c>
      <c r="W135" s="235">
        <f t="shared" si="19"/>
        <v>0.4</v>
      </c>
      <c r="X135" s="235">
        <f>IF(Q135=FÓRMULAS!$P$5,F$135-(F$135*W135),F$135)</f>
        <v>0.24</v>
      </c>
      <c r="Y135" s="305">
        <f>IF(Q135=FÓRMULAS!$P$6,G$135-(G$135*W135),G$135)</f>
        <v>1</v>
      </c>
      <c r="Z135" s="603">
        <f t="shared" ref="Z135:AA135" si="23">+IF(X138="","",X138)</f>
        <v>0.4</v>
      </c>
      <c r="AA135" s="600">
        <f t="shared" si="23"/>
        <v>1</v>
      </c>
      <c r="AB135" s="308">
        <v>1</v>
      </c>
      <c r="AC135" s="272">
        <v>0</v>
      </c>
      <c r="AD135" s="272">
        <v>1</v>
      </c>
      <c r="AE135" s="272">
        <v>0</v>
      </c>
      <c r="AF135" s="273">
        <v>0</v>
      </c>
      <c r="AG135" s="265" t="s">
        <v>19</v>
      </c>
      <c r="AH135" s="44" t="s">
        <v>16</v>
      </c>
      <c r="AI135" s="44" t="s">
        <v>6</v>
      </c>
      <c r="AJ135" s="44" t="s">
        <v>6</v>
      </c>
      <c r="AK135" s="44" t="s">
        <v>6</v>
      </c>
      <c r="AL135" s="44" t="s">
        <v>24</v>
      </c>
      <c r="AM135" s="24" t="s">
        <v>103</v>
      </c>
      <c r="AN135" s="24" t="s">
        <v>87</v>
      </c>
      <c r="AO135" s="24" t="s">
        <v>89</v>
      </c>
      <c r="AP135" s="24" t="s">
        <v>91</v>
      </c>
      <c r="AQ135" s="24" t="s">
        <v>99</v>
      </c>
      <c r="AR135" s="44" t="s">
        <v>94</v>
      </c>
      <c r="AS135" s="44" t="s">
        <v>96</v>
      </c>
      <c r="AT135" s="44" t="s">
        <v>98</v>
      </c>
      <c r="AU135" s="24">
        <v>15</v>
      </c>
      <c r="AV135" s="24">
        <v>15</v>
      </c>
      <c r="AW135" s="24">
        <v>15</v>
      </c>
      <c r="AX135" s="24">
        <v>15</v>
      </c>
      <c r="AY135" s="24">
        <v>15</v>
      </c>
      <c r="AZ135" s="24">
        <v>15</v>
      </c>
      <c r="BA135" s="24">
        <v>10</v>
      </c>
      <c r="BB135" s="42">
        <v>100</v>
      </c>
      <c r="BC135" s="26" t="s">
        <v>138</v>
      </c>
      <c r="BD135" s="26" t="s">
        <v>138</v>
      </c>
      <c r="BE135" s="43">
        <v>0</v>
      </c>
      <c r="BF135" s="606">
        <v>1</v>
      </c>
      <c r="BG135" s="43">
        <v>2</v>
      </c>
      <c r="BH135" s="606">
        <v>0</v>
      </c>
    </row>
    <row r="136" spans="1:60" s="25" customFormat="1" ht="84" customHeight="1" x14ac:dyDescent="0.25">
      <c r="A136" s="643"/>
      <c r="B136" s="40" t="s">
        <v>39</v>
      </c>
      <c r="C136" s="350" t="str">
        <f>'CONTEXTO E IDENTIFICACIÓN'!D$76</f>
        <v>Gestión de Información Geográfica</v>
      </c>
      <c r="D136" s="350" t="str">
        <f>'CONTEXTO E IDENTIFICACIÓN'!F$76</f>
        <v>Gestión Cartográfica</v>
      </c>
      <c r="E136" s="636"/>
      <c r="F136" s="616"/>
      <c r="G136" s="619"/>
      <c r="H136" s="302">
        <v>2</v>
      </c>
      <c r="I136" s="258" t="s">
        <v>537</v>
      </c>
      <c r="J136" s="259" t="s">
        <v>539</v>
      </c>
      <c r="K136" s="259" t="s">
        <v>541</v>
      </c>
      <c r="L136" s="259" t="str">
        <f t="shared" si="18"/>
        <v>El Coordinador del GIT o su delegado perteneciente a la Subdirección de Geografía y Cartografía , cada vez que se registra una solicitud en GEOCARTO, debe revisar la solicitud de productos para usuarios y aprobarla a través de este software, corroborando su pertinencia. En caso de encontrar una solicitud de una información que no se requiera para el trabajo a realizar, la rechaza a través de GEOCARTO.  
Evidencia: Pantallazo y/o listado de las solicitudes del sistema GEOCARTO aprobadas.</v>
      </c>
      <c r="M136" s="258" t="s">
        <v>268</v>
      </c>
      <c r="N136" s="24" t="s">
        <v>7</v>
      </c>
      <c r="O136" s="239" t="s">
        <v>16</v>
      </c>
      <c r="P136" s="236">
        <f>+IF(O136=FÓRMULAS!$E$4,FÓRMULAS!$F$4,IF(O136=FÓRMULAS!$E$5,FÓRMULAS!$F$5,IF(O136=FÓRMULAS!$E$6,FÓRMULAS!$F$6,"")))</f>
        <v>0.25</v>
      </c>
      <c r="Q136" s="236" t="str">
        <f>+IF(OR(O136=FÓRMULAS!$O$4,O136=FÓRMULAS!$O$5),FÓRMULAS!$P$5,IF(O136=FÓRMULAS!$O$6,FÓRMULAS!$P$6,""))</f>
        <v>Probabilidad</v>
      </c>
      <c r="R136" s="239" t="s">
        <v>103</v>
      </c>
      <c r="S136" s="236">
        <f>+IF(R136=FÓRMULAS!$H$4,FÓRMULAS!$I$4,IF(R136=FÓRMULAS!$H$5,FÓRMULAS!$I$5,""))</f>
        <v>0.15</v>
      </c>
      <c r="T136" s="244" t="s">
        <v>897</v>
      </c>
      <c r="U136" s="244" t="s">
        <v>898</v>
      </c>
      <c r="V136" s="244" t="s">
        <v>899</v>
      </c>
      <c r="W136" s="236">
        <f t="shared" si="19"/>
        <v>0.4</v>
      </c>
      <c r="X136" s="236">
        <f>IF(Q136=FÓRMULAS!$P$5,F$135-(F$135*W136),F$135)</f>
        <v>0.24</v>
      </c>
      <c r="Y136" s="306">
        <f>IF(Q136=FÓRMULAS!$P$6,G$135-(G$135*W136),G$135)</f>
        <v>1</v>
      </c>
      <c r="Z136" s="604"/>
      <c r="AA136" s="601"/>
      <c r="AB136" s="309">
        <v>0</v>
      </c>
      <c r="AC136" s="24">
        <v>0</v>
      </c>
      <c r="AD136" s="24">
        <v>0</v>
      </c>
      <c r="AE136" s="24">
        <v>0</v>
      </c>
      <c r="AF136" s="274">
        <v>0</v>
      </c>
      <c r="AG136" s="265" t="s">
        <v>6</v>
      </c>
      <c r="AH136" s="44" t="s">
        <v>16</v>
      </c>
      <c r="AI136" s="44" t="s">
        <v>6</v>
      </c>
      <c r="AJ136" s="44" t="s">
        <v>6</v>
      </c>
      <c r="AK136" s="44" t="s">
        <v>6</v>
      </c>
      <c r="AL136" s="44" t="s">
        <v>26</v>
      </c>
      <c r="AM136" s="24" t="s">
        <v>103</v>
      </c>
      <c r="AN136" s="24" t="s">
        <v>87</v>
      </c>
      <c r="AO136" s="24" t="s">
        <v>89</v>
      </c>
      <c r="AP136" s="24" t="s">
        <v>91</v>
      </c>
      <c r="AQ136" s="24" t="s">
        <v>99</v>
      </c>
      <c r="AR136" s="44" t="s">
        <v>94</v>
      </c>
      <c r="AS136" s="44" t="s">
        <v>96</v>
      </c>
      <c r="AT136" s="44" t="s">
        <v>98</v>
      </c>
      <c r="AU136" s="24">
        <v>15</v>
      </c>
      <c r="AV136" s="24">
        <v>15</v>
      </c>
      <c r="AW136" s="24">
        <v>15</v>
      </c>
      <c r="AX136" s="24">
        <v>15</v>
      </c>
      <c r="AY136" s="24">
        <v>15</v>
      </c>
      <c r="AZ136" s="24">
        <v>15</v>
      </c>
      <c r="BA136" s="24">
        <v>10</v>
      </c>
      <c r="BB136" s="42">
        <v>100</v>
      </c>
      <c r="BC136" s="26" t="s">
        <v>138</v>
      </c>
      <c r="BD136" s="26" t="s">
        <v>138</v>
      </c>
      <c r="BE136" s="43">
        <v>2</v>
      </c>
      <c r="BF136" s="606"/>
      <c r="BG136" s="43">
        <v>2</v>
      </c>
      <c r="BH136" s="606"/>
    </row>
    <row r="137" spans="1:60" s="25" customFormat="1" ht="25" x14ac:dyDescent="0.25">
      <c r="A137" s="643"/>
      <c r="B137" s="40"/>
      <c r="C137" s="350" t="str">
        <f>'CONTEXTO E IDENTIFICACIÓN'!D$76</f>
        <v>Gestión de Información Geográfica</v>
      </c>
      <c r="D137" s="350" t="str">
        <f>'CONTEXTO E IDENTIFICACIÓN'!F$76</f>
        <v>Gestión Cartográfica</v>
      </c>
      <c r="E137" s="636"/>
      <c r="F137" s="616"/>
      <c r="G137" s="619"/>
      <c r="H137" s="302">
        <v>3</v>
      </c>
      <c r="I137" s="258"/>
      <c r="J137" s="259"/>
      <c r="K137" s="259"/>
      <c r="L137" s="259" t="str">
        <f t="shared" si="18"/>
        <v xml:space="preserve">  </v>
      </c>
      <c r="M137" s="258"/>
      <c r="N137" s="24"/>
      <c r="O137" s="239"/>
      <c r="P137" s="236" t="str">
        <f>+IF(O137=FÓRMULAS!$E$4,FÓRMULAS!$F$4,IF(O137=FÓRMULAS!$E$5,FÓRMULAS!$F$5,IF(O137=FÓRMULAS!$E$6,FÓRMULAS!$F$6,"")))</f>
        <v/>
      </c>
      <c r="Q137" s="236" t="str">
        <f>+IF(OR(O137=FÓRMULAS!$O$4,O137=FÓRMULAS!$O$5),FÓRMULAS!$P$5,IF(O137=FÓRMULAS!$O$6,FÓRMULAS!$P$6,""))</f>
        <v/>
      </c>
      <c r="R137" s="239"/>
      <c r="S137" s="236" t="str">
        <f>+IF(R137=FÓRMULAS!$H$4,FÓRMULAS!$I$4,IF(R137=FÓRMULAS!$H$5,FÓRMULAS!$I$5,""))</f>
        <v/>
      </c>
      <c r="T137" s="244"/>
      <c r="U137" s="244"/>
      <c r="V137" s="244"/>
      <c r="W137" s="236" t="str">
        <f t="shared" si="19"/>
        <v/>
      </c>
      <c r="X137" s="236">
        <f>IF(Q137=FÓRMULAS!$P$5,F$135-(F$135*W137),F$135)</f>
        <v>0.4</v>
      </c>
      <c r="Y137" s="306">
        <f>IF(Q137=FÓRMULAS!$P$6,G$135-(G$135*W137),G$135)</f>
        <v>1</v>
      </c>
      <c r="Z137" s="604"/>
      <c r="AA137" s="601"/>
      <c r="AB137" s="309"/>
      <c r="AC137" s="24"/>
      <c r="AD137" s="24"/>
      <c r="AE137" s="24"/>
      <c r="AF137" s="274"/>
      <c r="AG137" s="265"/>
      <c r="AH137" s="50"/>
      <c r="AI137" s="50"/>
      <c r="AJ137" s="50"/>
      <c r="AK137" s="50"/>
      <c r="AL137" s="50"/>
      <c r="AM137" s="24"/>
      <c r="AN137" s="24"/>
      <c r="AO137" s="24"/>
      <c r="AP137" s="24"/>
      <c r="AQ137" s="24"/>
      <c r="AR137" s="50"/>
      <c r="AS137" s="50"/>
      <c r="AT137" s="50"/>
      <c r="AU137" s="24"/>
      <c r="AV137" s="24"/>
      <c r="AW137" s="24"/>
      <c r="AX137" s="24"/>
      <c r="AY137" s="24"/>
      <c r="AZ137" s="24"/>
      <c r="BA137" s="24"/>
      <c r="BB137" s="48"/>
      <c r="BC137" s="26"/>
      <c r="BD137" s="26"/>
      <c r="BE137" s="47"/>
      <c r="BF137" s="49"/>
      <c r="BG137" s="47"/>
      <c r="BH137" s="49"/>
    </row>
    <row r="138" spans="1:60" s="25" customFormat="1" ht="25.5" thickBot="1" x14ac:dyDescent="0.3">
      <c r="A138" s="644"/>
      <c r="B138" s="282"/>
      <c r="C138" s="351" t="str">
        <f>'CONTEXTO E IDENTIFICACIÓN'!D$76</f>
        <v>Gestión de Información Geográfica</v>
      </c>
      <c r="D138" s="351" t="str">
        <f>'CONTEXTO E IDENTIFICACIÓN'!F$76</f>
        <v>Gestión Cartográfica</v>
      </c>
      <c r="E138" s="637"/>
      <c r="F138" s="617"/>
      <c r="G138" s="620"/>
      <c r="H138" s="303">
        <v>4</v>
      </c>
      <c r="I138" s="276"/>
      <c r="J138" s="277"/>
      <c r="K138" s="277"/>
      <c r="L138" s="277" t="str">
        <f t="shared" si="18"/>
        <v xml:space="preserve">  </v>
      </c>
      <c r="M138" s="276"/>
      <c r="N138" s="278"/>
      <c r="O138" s="240"/>
      <c r="P138" s="237" t="str">
        <f>+IF(O138=FÓRMULAS!$E$4,FÓRMULAS!$F$4,IF(O138=FÓRMULAS!$E$5,FÓRMULAS!$F$5,IF(O138=FÓRMULAS!$E$6,FÓRMULAS!$F$6,"")))</f>
        <v/>
      </c>
      <c r="Q138" s="237" t="str">
        <f>+IF(OR(O138=FÓRMULAS!$O$4,O138=FÓRMULAS!$O$5),FÓRMULAS!$P$5,IF(O138=FÓRMULAS!$O$6,FÓRMULAS!$P$6,""))</f>
        <v/>
      </c>
      <c r="R138" s="240"/>
      <c r="S138" s="237" t="str">
        <f>+IF(R138=FÓRMULAS!$H$4,FÓRMULAS!$I$4,IF(R138=FÓRMULAS!$H$5,FÓRMULAS!$I$5,""))</f>
        <v/>
      </c>
      <c r="T138" s="245"/>
      <c r="U138" s="245"/>
      <c r="V138" s="245"/>
      <c r="W138" s="237" t="str">
        <f t="shared" si="19"/>
        <v/>
      </c>
      <c r="X138" s="237">
        <f>IF(Q138=FÓRMULAS!$P$5,F$135-(F$135*W138),F$135)</f>
        <v>0.4</v>
      </c>
      <c r="Y138" s="307">
        <f>IF(Q138=FÓRMULAS!$P$6,G$135-(G$135*W138),G$135)</f>
        <v>1</v>
      </c>
      <c r="Z138" s="605"/>
      <c r="AA138" s="602"/>
      <c r="AB138" s="310"/>
      <c r="AC138" s="278"/>
      <c r="AD138" s="278"/>
      <c r="AE138" s="278"/>
      <c r="AF138" s="279"/>
      <c r="AG138" s="265"/>
      <c r="AH138" s="50"/>
      <c r="AI138" s="50"/>
      <c r="AJ138" s="50"/>
      <c r="AK138" s="50"/>
      <c r="AL138" s="50"/>
      <c r="AM138" s="24"/>
      <c r="AN138" s="24"/>
      <c r="AO138" s="24"/>
      <c r="AP138" s="24"/>
      <c r="AQ138" s="24"/>
      <c r="AR138" s="50"/>
      <c r="AS138" s="50"/>
      <c r="AT138" s="50"/>
      <c r="AU138" s="24"/>
      <c r="AV138" s="24"/>
      <c r="AW138" s="24"/>
      <c r="AX138" s="24"/>
      <c r="AY138" s="24"/>
      <c r="AZ138" s="24"/>
      <c r="BA138" s="24"/>
      <c r="BB138" s="48"/>
      <c r="BC138" s="26"/>
      <c r="BD138" s="26"/>
      <c r="BE138" s="47"/>
      <c r="BF138" s="49"/>
      <c r="BG138" s="47"/>
      <c r="BH138" s="49"/>
    </row>
    <row r="139" spans="1:60" s="25" customFormat="1" ht="168" customHeight="1" x14ac:dyDescent="0.25">
      <c r="A139" s="642" t="str">
        <f>'CONTEXTO E IDENTIFICACIÓN'!A77</f>
        <v>R23</v>
      </c>
      <c r="B139" s="281" t="s">
        <v>40</v>
      </c>
      <c r="C139" s="349" t="str">
        <f>'CONTEXTO E IDENTIFICACIÓN'!D$77</f>
        <v>Gestión de Información Geográfica</v>
      </c>
      <c r="D139" s="349" t="str">
        <f>'CONTEXTO E IDENTIFICACIÓN'!F$77</f>
        <v>Gestión Agrológica</v>
      </c>
      <c r="E139" s="635" t="str">
        <f>'CONTEXTO E IDENTIFICACIÓN'!N77</f>
        <v>Posibilidad de pérdida Económica y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
6. Personal contratado no idoneo para la ejecución de actividades en el proceso de Gestión Agrológica</v>
      </c>
      <c r="F139" s="615">
        <f>'PROB E IMPACTO INHERENTE'!H30</f>
        <v>1</v>
      </c>
      <c r="G139" s="618">
        <f>'PROB E IMPACTO INHERENTE'!P30</f>
        <v>0.6</v>
      </c>
      <c r="H139" s="301">
        <v>1</v>
      </c>
      <c r="I139" s="270" t="s">
        <v>542</v>
      </c>
      <c r="J139" s="271" t="s">
        <v>1077</v>
      </c>
      <c r="K139" s="271" t="s">
        <v>1078</v>
      </c>
      <c r="L139" s="271" t="str">
        <f t="shared" si="18"/>
        <v xml:space="preserve"> El Subdirector de Agrología realiza reuniones de seguimiento trimestral al reporte y análisis de las metas e indicadores, con el fin de verificar el cumplimiento en la generación de los productos programados por el proceso de Gestión Agrológica. En caso de que se detecten desviaciones se analizan las causas y se determinan las acciones que deben adelantar los responsables.
 Evidencia: Reporte del seguimiento de metas e indicadores y acciones evidenciados en el actas de reuniones y/o registro de asistencia.</v>
      </c>
      <c r="M139" s="270" t="s">
        <v>302</v>
      </c>
      <c r="N139" s="272" t="s">
        <v>7</v>
      </c>
      <c r="O139" s="238" t="s">
        <v>16</v>
      </c>
      <c r="P139" s="235">
        <f>+IF(O139=FÓRMULAS!$E$4,FÓRMULAS!$F$4,IF(O139=FÓRMULAS!$E$5,FÓRMULAS!$F$5,IF(O139=FÓRMULAS!$E$6,FÓRMULAS!$F$6,"")))</f>
        <v>0.25</v>
      </c>
      <c r="Q139" s="235" t="str">
        <f>+IF(OR(O139=FÓRMULAS!$O$4,O139=FÓRMULAS!$O$5),FÓRMULAS!$P$5,IF(O139=FÓRMULAS!$O$6,FÓRMULAS!$P$6,""))</f>
        <v>Probabilidad</v>
      </c>
      <c r="R139" s="238" t="s">
        <v>103</v>
      </c>
      <c r="S139" s="235">
        <f>+IF(R139=FÓRMULAS!$H$4,FÓRMULAS!$I$4,IF(R139=FÓRMULAS!$H$5,FÓRMULAS!$I$5,""))</f>
        <v>0.15</v>
      </c>
      <c r="T139" s="243" t="s">
        <v>897</v>
      </c>
      <c r="U139" s="243" t="s">
        <v>898</v>
      </c>
      <c r="V139" s="243" t="s">
        <v>899</v>
      </c>
      <c r="W139" s="235">
        <f t="shared" si="19"/>
        <v>0.4</v>
      </c>
      <c r="X139" s="235">
        <f>IF(Q139=FÓRMULAS!$P$5,F$139-(F$139*W139),F$139)</f>
        <v>0.6</v>
      </c>
      <c r="Y139" s="305">
        <f>IF(Q139=FÓRMULAS!$P$6,G$139-(G$139*W139),G$139)</f>
        <v>0.6</v>
      </c>
      <c r="Z139" s="603">
        <f t="shared" ref="Z139:AA139" si="24">+IF(X142="","",X142)</f>
        <v>1</v>
      </c>
      <c r="AA139" s="600">
        <f t="shared" si="24"/>
        <v>0.6</v>
      </c>
      <c r="AB139" s="308">
        <f t="shared" ref="AB139:AB151" si="25">+SUM(AC139:AF139)</f>
        <v>4</v>
      </c>
      <c r="AC139" s="272">
        <v>1</v>
      </c>
      <c r="AD139" s="272">
        <v>1</v>
      </c>
      <c r="AE139" s="272">
        <v>1</v>
      </c>
      <c r="AF139" s="273">
        <v>1</v>
      </c>
      <c r="AG139" s="265" t="s">
        <v>19</v>
      </c>
      <c r="AH139" s="44" t="s">
        <v>16</v>
      </c>
      <c r="AI139" s="44" t="s">
        <v>6</v>
      </c>
      <c r="AJ139" s="44" t="s">
        <v>6</v>
      </c>
      <c r="AK139" s="44" t="s">
        <v>6</v>
      </c>
      <c r="AL139" s="44" t="s">
        <v>57</v>
      </c>
      <c r="AM139" s="24" t="s">
        <v>103</v>
      </c>
      <c r="AN139" s="24" t="s">
        <v>87</v>
      </c>
      <c r="AO139" s="24" t="s">
        <v>89</v>
      </c>
      <c r="AP139" s="24" t="s">
        <v>91</v>
      </c>
      <c r="AQ139" s="24" t="str">
        <f t="shared" ref="AQ139:AQ148" si="26">+IF(AH139="Preventivo","Prevenir",IF(AH139="Detectivo","Detectar","No es un control"))</f>
        <v>Prevenir</v>
      </c>
      <c r="AR139" s="44" t="s">
        <v>94</v>
      </c>
      <c r="AS139" s="44" t="s">
        <v>96</v>
      </c>
      <c r="AT139" s="44" t="s">
        <v>98</v>
      </c>
      <c r="AU139" s="24">
        <f t="shared" ref="AU139:AU148" si="27">+IF(AN139=$AN$6,$AN$10,$AN$11)</f>
        <v>15</v>
      </c>
      <c r="AV139" s="24">
        <f t="shared" ref="AV139:AV148" si="28">+IF(AO139=$AO$6,$AO$10,$AO$11)</f>
        <v>15</v>
      </c>
      <c r="AW139" s="24">
        <f t="shared" ref="AW139:AW148" si="29">+IF(AP139=$AP$6,$AP$10,$AP$11)</f>
        <v>15</v>
      </c>
      <c r="AX139" s="24">
        <f t="shared" ref="AX139:AX148" si="30">IF(AQ139=$AQ$6,$AQ$10,IF(AQ139=$AQ$7,$AQ$11,0))</f>
        <v>15</v>
      </c>
      <c r="AY139" s="24">
        <f t="shared" ref="AY139:AY148" si="31">+IF(AR139=$AR$6,$AR$10,$AR$11)</f>
        <v>15</v>
      </c>
      <c r="AZ139" s="24">
        <f t="shared" ref="AZ139:AZ148" si="32">+IF(AS139=$AS$6,$AS$10,$AS$11)</f>
        <v>15</v>
      </c>
      <c r="BA139" s="24">
        <f t="shared" ref="BA139:BA148" si="33">IF(AT139=$AT$6,$AT$10,IF(AT139=$AT$7,$AT$11,0))</f>
        <v>10</v>
      </c>
      <c r="BB139" s="42">
        <f t="shared" ref="BB139:BB148" si="34">SUM(AU139:BA139)</f>
        <v>100</v>
      </c>
      <c r="BC139" s="26" t="s">
        <v>138</v>
      </c>
      <c r="BD139" s="26" t="s">
        <v>138</v>
      </c>
      <c r="BE139" s="43" t="e">
        <f>IF(#REF!=#REF!,0,IF(AND(#REF!="Fuerte",BC139="Directamente"),2,IF(AND(#REF!="Moderado",BC139="Directamente"),1,0)))</f>
        <v>#REF!</v>
      </c>
      <c r="BF139" s="41" t="e">
        <f>+AVERAGE(BE139:BE139)</f>
        <v>#REF!</v>
      </c>
      <c r="BG139" s="43" t="e">
        <f>IF(C139=#REF!,0,IF(AND(#REF!="Fuerte",BC139="Indirectamente"),1,IF(AND(#REF!="Fuerte",BC139="Directamente"),2,IF(AND(#REF!="Moderado",BC139="Directamente"),1,0))))</f>
        <v>#REF!</v>
      </c>
      <c r="BH139" s="41" t="e">
        <f>+AVERAGE(BG139:BG139)</f>
        <v>#REF!</v>
      </c>
    </row>
    <row r="140" spans="1:60" s="25" customFormat="1" ht="16.5" customHeight="1" x14ac:dyDescent="0.25">
      <c r="A140" s="643"/>
      <c r="B140" s="40"/>
      <c r="C140" s="350" t="str">
        <f>'CONTEXTO E IDENTIFICACIÓN'!D$77</f>
        <v>Gestión de Información Geográfica</v>
      </c>
      <c r="D140" s="350" t="str">
        <f>'CONTEXTO E IDENTIFICACIÓN'!F$77</f>
        <v>Gestión Agrológica</v>
      </c>
      <c r="E140" s="636"/>
      <c r="F140" s="616"/>
      <c r="G140" s="619"/>
      <c r="H140" s="302">
        <v>2</v>
      </c>
      <c r="I140" s="258"/>
      <c r="J140" s="259"/>
      <c r="K140" s="259"/>
      <c r="L140" s="259" t="str">
        <f t="shared" si="18"/>
        <v xml:space="preserve">  </v>
      </c>
      <c r="M140" s="258"/>
      <c r="N140" s="24"/>
      <c r="O140" s="239"/>
      <c r="P140" s="236" t="str">
        <f>+IF(O140=FÓRMULAS!$E$4,FÓRMULAS!$F$4,IF(O140=FÓRMULAS!$E$5,FÓRMULAS!$F$5,IF(O140=FÓRMULAS!$E$6,FÓRMULAS!$F$6,"")))</f>
        <v/>
      </c>
      <c r="Q140" s="236" t="str">
        <f>+IF(OR(O140=FÓRMULAS!$O$4,O140=FÓRMULAS!$O$5),FÓRMULAS!$P$5,IF(O140=FÓRMULAS!$O$6,FÓRMULAS!$P$6,""))</f>
        <v/>
      </c>
      <c r="R140" s="239"/>
      <c r="S140" s="236" t="str">
        <f>+IF(R140=FÓRMULAS!$H$4,FÓRMULAS!$I$4,IF(R140=FÓRMULAS!$H$5,FÓRMULAS!$I$5,""))</f>
        <v/>
      </c>
      <c r="T140" s="244"/>
      <c r="U140" s="244"/>
      <c r="V140" s="244"/>
      <c r="W140" s="236" t="str">
        <f t="shared" si="19"/>
        <v/>
      </c>
      <c r="X140" s="236">
        <f>IF(Q140=FÓRMULAS!$P$5,F$139-(F$139*W140),F$139)</f>
        <v>1</v>
      </c>
      <c r="Y140" s="306">
        <f>IF(Q140=FÓRMULAS!$P$6,G$139-(G$139*W140),G$139)</f>
        <v>0.6</v>
      </c>
      <c r="Z140" s="604"/>
      <c r="AA140" s="601"/>
      <c r="AB140" s="309"/>
      <c r="AC140" s="24"/>
      <c r="AD140" s="24"/>
      <c r="AE140" s="24"/>
      <c r="AF140" s="274"/>
      <c r="AG140" s="265"/>
      <c r="AH140" s="50"/>
      <c r="AI140" s="50"/>
      <c r="AJ140" s="50"/>
      <c r="AK140" s="50"/>
      <c r="AL140" s="50"/>
      <c r="AM140" s="24"/>
      <c r="AN140" s="24"/>
      <c r="AO140" s="24"/>
      <c r="AP140" s="24"/>
      <c r="AQ140" s="24"/>
      <c r="AR140" s="50"/>
      <c r="AS140" s="50"/>
      <c r="AT140" s="50"/>
      <c r="AU140" s="24"/>
      <c r="AV140" s="24"/>
      <c r="AW140" s="24"/>
      <c r="AX140" s="24"/>
      <c r="AY140" s="24"/>
      <c r="AZ140" s="24"/>
      <c r="BA140" s="24"/>
      <c r="BB140" s="48"/>
      <c r="BC140" s="26"/>
      <c r="BD140" s="26"/>
      <c r="BE140" s="47"/>
      <c r="BF140" s="49"/>
      <c r="BG140" s="47"/>
      <c r="BH140" s="49"/>
    </row>
    <row r="141" spans="1:60" s="25" customFormat="1" ht="21" customHeight="1" x14ac:dyDescent="0.25">
      <c r="A141" s="643"/>
      <c r="B141" s="40"/>
      <c r="C141" s="350" t="str">
        <f>'CONTEXTO E IDENTIFICACIÓN'!D$77</f>
        <v>Gestión de Información Geográfica</v>
      </c>
      <c r="D141" s="350" t="str">
        <f>'CONTEXTO E IDENTIFICACIÓN'!F$77</f>
        <v>Gestión Agrológica</v>
      </c>
      <c r="E141" s="636"/>
      <c r="F141" s="616"/>
      <c r="G141" s="619"/>
      <c r="H141" s="302">
        <v>3</v>
      </c>
      <c r="I141" s="258"/>
      <c r="J141" s="259"/>
      <c r="K141" s="259"/>
      <c r="L141" s="259" t="str">
        <f t="shared" si="18"/>
        <v xml:space="preserve">  </v>
      </c>
      <c r="M141" s="258"/>
      <c r="N141" s="24"/>
      <c r="O141" s="239"/>
      <c r="P141" s="236" t="str">
        <f>+IF(O141=FÓRMULAS!$E$4,FÓRMULAS!$F$4,IF(O141=FÓRMULAS!$E$5,FÓRMULAS!$F$5,IF(O141=FÓRMULAS!$E$6,FÓRMULAS!$F$6,"")))</f>
        <v/>
      </c>
      <c r="Q141" s="236" t="str">
        <f>+IF(OR(O141=FÓRMULAS!$O$4,O141=FÓRMULAS!$O$5),FÓRMULAS!$P$5,IF(O141=FÓRMULAS!$O$6,FÓRMULAS!$P$6,""))</f>
        <v/>
      </c>
      <c r="R141" s="239"/>
      <c r="S141" s="236" t="str">
        <f>+IF(R141=FÓRMULAS!$H$4,FÓRMULAS!$I$4,IF(R141=FÓRMULAS!$H$5,FÓRMULAS!$I$5,""))</f>
        <v/>
      </c>
      <c r="T141" s="244"/>
      <c r="U141" s="244"/>
      <c r="V141" s="244"/>
      <c r="W141" s="236" t="str">
        <f t="shared" si="19"/>
        <v/>
      </c>
      <c r="X141" s="236">
        <f>IF(Q141=FÓRMULAS!$P$5,F$139-(F$139*W141),F$139)</f>
        <v>1</v>
      </c>
      <c r="Y141" s="306">
        <f>IF(Q141=FÓRMULAS!$P$6,G$139-(G$139*W141),G$139)</f>
        <v>0.6</v>
      </c>
      <c r="Z141" s="604"/>
      <c r="AA141" s="601"/>
      <c r="AB141" s="309"/>
      <c r="AC141" s="24"/>
      <c r="AD141" s="24"/>
      <c r="AE141" s="24"/>
      <c r="AF141" s="274"/>
      <c r="AG141" s="265"/>
      <c r="AH141" s="50"/>
      <c r="AI141" s="50"/>
      <c r="AJ141" s="50"/>
      <c r="AK141" s="50"/>
      <c r="AL141" s="50"/>
      <c r="AM141" s="24"/>
      <c r="AN141" s="24"/>
      <c r="AO141" s="24"/>
      <c r="AP141" s="24"/>
      <c r="AQ141" s="24"/>
      <c r="AR141" s="50"/>
      <c r="AS141" s="50"/>
      <c r="AT141" s="50"/>
      <c r="AU141" s="24"/>
      <c r="AV141" s="24"/>
      <c r="AW141" s="24"/>
      <c r="AX141" s="24"/>
      <c r="AY141" s="24"/>
      <c r="AZ141" s="24"/>
      <c r="BA141" s="24"/>
      <c r="BB141" s="48"/>
      <c r="BC141" s="26"/>
      <c r="BD141" s="26"/>
      <c r="BE141" s="47"/>
      <c r="BF141" s="49"/>
      <c r="BG141" s="47"/>
      <c r="BH141" s="49"/>
    </row>
    <row r="142" spans="1:60" s="25" customFormat="1" ht="21" customHeight="1" thickBot="1" x14ac:dyDescent="0.3">
      <c r="A142" s="644"/>
      <c r="B142" s="282"/>
      <c r="C142" s="351" t="str">
        <f>'CONTEXTO E IDENTIFICACIÓN'!D$77</f>
        <v>Gestión de Información Geográfica</v>
      </c>
      <c r="D142" s="351" t="str">
        <f>'CONTEXTO E IDENTIFICACIÓN'!F$77</f>
        <v>Gestión Agrológica</v>
      </c>
      <c r="E142" s="637"/>
      <c r="F142" s="617"/>
      <c r="G142" s="620"/>
      <c r="H142" s="303">
        <v>4</v>
      </c>
      <c r="I142" s="276"/>
      <c r="J142" s="277"/>
      <c r="K142" s="277"/>
      <c r="L142" s="277" t="str">
        <f t="shared" si="18"/>
        <v xml:space="preserve">  </v>
      </c>
      <c r="M142" s="276"/>
      <c r="N142" s="278"/>
      <c r="O142" s="240"/>
      <c r="P142" s="237" t="str">
        <f>+IF(O142=FÓRMULAS!$E$4,FÓRMULAS!$F$4,IF(O142=FÓRMULAS!$E$5,FÓRMULAS!$F$5,IF(O142=FÓRMULAS!$E$6,FÓRMULAS!$F$6,"")))</f>
        <v/>
      </c>
      <c r="Q142" s="237" t="str">
        <f>+IF(OR(O142=FÓRMULAS!$O$4,O142=FÓRMULAS!$O$5),FÓRMULAS!$P$5,IF(O142=FÓRMULAS!$O$6,FÓRMULAS!$P$6,""))</f>
        <v/>
      </c>
      <c r="R142" s="240"/>
      <c r="S142" s="237" t="str">
        <f>+IF(R142=FÓRMULAS!$H$4,FÓRMULAS!$I$4,IF(R142=FÓRMULAS!$H$5,FÓRMULAS!$I$5,""))</f>
        <v/>
      </c>
      <c r="T142" s="245"/>
      <c r="U142" s="245"/>
      <c r="V142" s="245"/>
      <c r="W142" s="237" t="str">
        <f t="shared" si="19"/>
        <v/>
      </c>
      <c r="X142" s="237">
        <f>IF(Q142=FÓRMULAS!$P$5,F$139-(F$139*W142),F$139)</f>
        <v>1</v>
      </c>
      <c r="Y142" s="307">
        <f>IF(Q142=FÓRMULAS!$P$6,G$139-(G$139*W142),G$139)</f>
        <v>0.6</v>
      </c>
      <c r="Z142" s="605"/>
      <c r="AA142" s="602"/>
      <c r="AB142" s="310"/>
      <c r="AC142" s="278"/>
      <c r="AD142" s="278"/>
      <c r="AE142" s="278"/>
      <c r="AF142" s="279"/>
      <c r="AG142" s="265"/>
      <c r="AH142" s="50"/>
      <c r="AI142" s="50"/>
      <c r="AJ142" s="50"/>
      <c r="AK142" s="50"/>
      <c r="AL142" s="50"/>
      <c r="AM142" s="24"/>
      <c r="AN142" s="24"/>
      <c r="AO142" s="24"/>
      <c r="AP142" s="24"/>
      <c r="AQ142" s="24"/>
      <c r="AR142" s="50"/>
      <c r="AS142" s="50"/>
      <c r="AT142" s="50"/>
      <c r="AU142" s="24"/>
      <c r="AV142" s="24"/>
      <c r="AW142" s="24"/>
      <c r="AX142" s="24"/>
      <c r="AY142" s="24"/>
      <c r="AZ142" s="24"/>
      <c r="BA142" s="24"/>
      <c r="BB142" s="48"/>
      <c r="BC142" s="26"/>
      <c r="BD142" s="26"/>
      <c r="BE142" s="47"/>
      <c r="BF142" s="49"/>
      <c r="BG142" s="47"/>
      <c r="BH142" s="49"/>
    </row>
    <row r="143" spans="1:60" s="25" customFormat="1" ht="134.25" customHeight="1" x14ac:dyDescent="0.25">
      <c r="A143" s="642" t="str">
        <f>'CONTEXTO E IDENTIFICACIÓN'!A78</f>
        <v>R24</v>
      </c>
      <c r="B143" s="281" t="s">
        <v>40</v>
      </c>
      <c r="C143" s="349" t="str">
        <f>'CONTEXTO E IDENTIFICACIÓN'!D$78</f>
        <v>Gestión de Información Geográfica</v>
      </c>
      <c r="D143" s="349" t="str">
        <f>'CONTEXTO E IDENTIFICACIÓN'!F$78</f>
        <v>Gestión Agrológica</v>
      </c>
      <c r="E143" s="635" t="str">
        <f>'CONTEXTO E IDENTIFICACIÓN'!N78</f>
        <v xml:space="preserve">Posibilidad de pérdida Económica y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F143" s="615">
        <f>'PROB E IMPACTO INHERENTE'!H31</f>
        <v>1</v>
      </c>
      <c r="G143" s="618">
        <f>'PROB E IMPACTO INHERENTE'!P31</f>
        <v>0.6</v>
      </c>
      <c r="H143" s="301">
        <v>1</v>
      </c>
      <c r="I143" s="270" t="s">
        <v>1079</v>
      </c>
      <c r="J143" s="271" t="s">
        <v>1080</v>
      </c>
      <c r="K143" s="271" t="s">
        <v>1081</v>
      </c>
      <c r="L143" s="271" t="str">
        <f t="shared" si="18"/>
        <v>El Facilitador del Sistema de Gestión Integrado (SGI) o el Profesional de apoyo al SGI en el Laboratorio nacional de Suelos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v>
      </c>
      <c r="M143" s="270" t="s">
        <v>301</v>
      </c>
      <c r="N143" s="272" t="s">
        <v>7</v>
      </c>
      <c r="O143" s="238" t="s">
        <v>16</v>
      </c>
      <c r="P143" s="235">
        <f>+IF(O143=FÓRMULAS!$E$4,FÓRMULAS!$F$4,IF(O143=FÓRMULAS!$E$5,FÓRMULAS!$F$5,IF(O143=FÓRMULAS!$E$6,FÓRMULAS!$F$6,"")))</f>
        <v>0.25</v>
      </c>
      <c r="Q143" s="235" t="str">
        <f>+IF(OR(O143=FÓRMULAS!$O$4,O143=FÓRMULAS!$O$5),FÓRMULAS!$P$5,IF(O143=FÓRMULAS!$O$6,FÓRMULAS!$P$6,""))</f>
        <v>Probabilidad</v>
      </c>
      <c r="R143" s="238" t="s">
        <v>103</v>
      </c>
      <c r="S143" s="235">
        <f>+IF(R143=FÓRMULAS!$H$4,FÓRMULAS!$I$4,IF(R143=FÓRMULAS!$H$5,FÓRMULAS!$I$5,""))</f>
        <v>0.15</v>
      </c>
      <c r="T143" s="243" t="s">
        <v>897</v>
      </c>
      <c r="U143" s="243" t="s">
        <v>898</v>
      </c>
      <c r="V143" s="243" t="s">
        <v>899</v>
      </c>
      <c r="W143" s="235">
        <f t="shared" si="19"/>
        <v>0.4</v>
      </c>
      <c r="X143" s="235">
        <f>IF(Q143=FÓRMULAS!$P$5,F$143-(F$143*W143),F$143)</f>
        <v>0.6</v>
      </c>
      <c r="Y143" s="305">
        <f>IF(Q143=FÓRMULAS!$P$6,G$143-(G$143*W143),G$143)</f>
        <v>0.6</v>
      </c>
      <c r="Z143" s="603">
        <f t="shared" ref="Z143:AA143" si="35">+IF(X146="","",X146)</f>
        <v>1</v>
      </c>
      <c r="AA143" s="600">
        <f t="shared" si="35"/>
        <v>0.6</v>
      </c>
      <c r="AB143" s="308">
        <f t="shared" si="25"/>
        <v>6</v>
      </c>
      <c r="AC143" s="272">
        <v>1</v>
      </c>
      <c r="AD143" s="272">
        <v>2</v>
      </c>
      <c r="AE143" s="272">
        <v>1</v>
      </c>
      <c r="AF143" s="273">
        <v>2</v>
      </c>
      <c r="AG143" s="265" t="s">
        <v>19</v>
      </c>
      <c r="AH143" s="44" t="s">
        <v>16</v>
      </c>
      <c r="AI143" s="44" t="s">
        <v>6</v>
      </c>
      <c r="AJ143" s="44" t="s">
        <v>6</v>
      </c>
      <c r="AK143" s="44" t="s">
        <v>6</v>
      </c>
      <c r="AL143" s="44" t="s">
        <v>23</v>
      </c>
      <c r="AM143" s="24" t="s">
        <v>103</v>
      </c>
      <c r="AN143" s="24" t="s">
        <v>87</v>
      </c>
      <c r="AO143" s="24" t="s">
        <v>89</v>
      </c>
      <c r="AP143" s="24" t="s">
        <v>91</v>
      </c>
      <c r="AQ143" s="24" t="str">
        <f>+IF(AH143="Preventivo","Prevenir",IF(AH143="Detectivo","Detectar","No es un control"))</f>
        <v>Prevenir</v>
      </c>
      <c r="AR143" s="44" t="s">
        <v>94</v>
      </c>
      <c r="AS143" s="44" t="s">
        <v>96</v>
      </c>
      <c r="AT143" s="44" t="s">
        <v>98</v>
      </c>
      <c r="AU143" s="24">
        <f t="shared" si="27"/>
        <v>15</v>
      </c>
      <c r="AV143" s="24">
        <f t="shared" si="28"/>
        <v>15</v>
      </c>
      <c r="AW143" s="24">
        <f t="shared" si="29"/>
        <v>15</v>
      </c>
      <c r="AX143" s="24">
        <f t="shared" si="30"/>
        <v>15</v>
      </c>
      <c r="AY143" s="24">
        <f t="shared" si="31"/>
        <v>15</v>
      </c>
      <c r="AZ143" s="24">
        <f t="shared" si="32"/>
        <v>15</v>
      </c>
      <c r="BA143" s="24">
        <f t="shared" si="33"/>
        <v>10</v>
      </c>
      <c r="BB143" s="42">
        <f t="shared" si="34"/>
        <v>100</v>
      </c>
      <c r="BC143" s="26" t="s">
        <v>138</v>
      </c>
      <c r="BD143" s="26" t="s">
        <v>138</v>
      </c>
      <c r="BE143" s="43" t="e">
        <f>IF(#REF!=#REF!,0,IF(AND(#REF!="Fuerte",BC143="Directamente"),2,IF(AND(#REF!="Moderado",BC143="Directamente"),1,0)))</f>
        <v>#REF!</v>
      </c>
      <c r="BF143" s="606" t="e">
        <f>+AVERAGE(BE143:BE144)</f>
        <v>#REF!</v>
      </c>
      <c r="BG143" s="43" t="e">
        <f>IF(C143=#REF!,0,IF(AND(#REF!="Fuerte",BC143="Indirectamente"),1,IF(AND(#REF!="Fuerte",BC143="Directamente"),2,IF(AND(#REF!="Moderado",BC143="Directamente"),1,0))))</f>
        <v>#REF!</v>
      </c>
      <c r="BH143" s="606" t="e">
        <f>+AVERAGE(BG143:BG144)</f>
        <v>#REF!</v>
      </c>
    </row>
    <row r="144" spans="1:60" s="25" customFormat="1" ht="121.5" customHeight="1" x14ac:dyDescent="0.25">
      <c r="A144" s="643"/>
      <c r="B144" s="40" t="s">
        <v>40</v>
      </c>
      <c r="C144" s="350" t="str">
        <f>'CONTEXTO E IDENTIFICACIÓN'!D$78</f>
        <v>Gestión de Información Geográfica</v>
      </c>
      <c r="D144" s="350" t="str">
        <f>'CONTEXTO E IDENTIFICACIÓN'!F$78</f>
        <v>Gestión Agrológica</v>
      </c>
      <c r="E144" s="636"/>
      <c r="F144" s="616"/>
      <c r="G144" s="619"/>
      <c r="H144" s="302">
        <v>2</v>
      </c>
      <c r="I144" s="258" t="s">
        <v>543</v>
      </c>
      <c r="J144" s="259" t="s">
        <v>544</v>
      </c>
      <c r="K144" s="259" t="s">
        <v>1082</v>
      </c>
      <c r="L144" s="259" t="str">
        <f t="shared" si="18"/>
        <v>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Evidencia: Reporte mensual del estado de los proyectos o convenios y/o evidencias de reprocesos según aplique.</v>
      </c>
      <c r="M144" s="258" t="s">
        <v>303</v>
      </c>
      <c r="N144" s="24" t="s">
        <v>7</v>
      </c>
      <c r="O144" s="239" t="s">
        <v>16</v>
      </c>
      <c r="P144" s="236">
        <f>+IF(O144=FÓRMULAS!$E$4,FÓRMULAS!$F$4,IF(O144=FÓRMULAS!$E$5,FÓRMULAS!$F$5,IF(O144=FÓRMULAS!$E$6,FÓRMULAS!$F$6,"")))</f>
        <v>0.25</v>
      </c>
      <c r="Q144" s="236" t="str">
        <f>+IF(OR(O144=FÓRMULAS!$O$4,O144=FÓRMULAS!$O$5),FÓRMULAS!$P$5,IF(O144=FÓRMULAS!$O$6,FÓRMULAS!$P$6,""))</f>
        <v>Probabilidad</v>
      </c>
      <c r="R144" s="239" t="s">
        <v>103</v>
      </c>
      <c r="S144" s="236">
        <f>+IF(R144=FÓRMULAS!$H$4,FÓRMULAS!$I$4,IF(R144=FÓRMULAS!$H$5,FÓRMULAS!$I$5,""))</f>
        <v>0.15</v>
      </c>
      <c r="T144" s="244" t="s">
        <v>897</v>
      </c>
      <c r="U144" s="244" t="s">
        <v>898</v>
      </c>
      <c r="V144" s="244" t="s">
        <v>899</v>
      </c>
      <c r="W144" s="236">
        <f t="shared" si="19"/>
        <v>0.4</v>
      </c>
      <c r="X144" s="236">
        <f>IF(Q144=FÓRMULAS!$P$5,F$143-(F$143*W144),F$143)</f>
        <v>0.6</v>
      </c>
      <c r="Y144" s="306">
        <f>IF(Q144=FÓRMULAS!$P$6,G$143-(G$143*W144),G$143)</f>
        <v>0.6</v>
      </c>
      <c r="Z144" s="604"/>
      <c r="AA144" s="601"/>
      <c r="AB144" s="309">
        <f t="shared" si="25"/>
        <v>12</v>
      </c>
      <c r="AC144" s="24">
        <v>3</v>
      </c>
      <c r="AD144" s="24">
        <v>3</v>
      </c>
      <c r="AE144" s="24">
        <v>3</v>
      </c>
      <c r="AF144" s="274">
        <v>3</v>
      </c>
      <c r="AG144" s="265" t="s">
        <v>19</v>
      </c>
      <c r="AH144" s="44" t="s">
        <v>16</v>
      </c>
      <c r="AI144" s="44" t="s">
        <v>6</v>
      </c>
      <c r="AJ144" s="44" t="s">
        <v>6</v>
      </c>
      <c r="AK144" s="44" t="s">
        <v>6</v>
      </c>
      <c r="AL144" s="44" t="s">
        <v>26</v>
      </c>
      <c r="AM144" s="24" t="s">
        <v>103</v>
      </c>
      <c r="AN144" s="24" t="s">
        <v>87</v>
      </c>
      <c r="AO144" s="24" t="s">
        <v>89</v>
      </c>
      <c r="AP144" s="24" t="s">
        <v>91</v>
      </c>
      <c r="AQ144" s="24" t="str">
        <f t="shared" si="26"/>
        <v>Prevenir</v>
      </c>
      <c r="AR144" s="44" t="s">
        <v>94</v>
      </c>
      <c r="AS144" s="44" t="s">
        <v>96</v>
      </c>
      <c r="AT144" s="44" t="s">
        <v>98</v>
      </c>
      <c r="AU144" s="24">
        <f t="shared" si="27"/>
        <v>15</v>
      </c>
      <c r="AV144" s="24">
        <f t="shared" si="28"/>
        <v>15</v>
      </c>
      <c r="AW144" s="24">
        <f t="shared" si="29"/>
        <v>15</v>
      </c>
      <c r="AX144" s="24">
        <f t="shared" si="30"/>
        <v>15</v>
      </c>
      <c r="AY144" s="24">
        <f t="shared" si="31"/>
        <v>15</v>
      </c>
      <c r="AZ144" s="24">
        <f t="shared" si="32"/>
        <v>15</v>
      </c>
      <c r="BA144" s="24">
        <f t="shared" si="33"/>
        <v>10</v>
      </c>
      <c r="BB144" s="42">
        <f t="shared" si="34"/>
        <v>100</v>
      </c>
      <c r="BC144" s="26" t="s">
        <v>138</v>
      </c>
      <c r="BD144" s="26" t="s">
        <v>138</v>
      </c>
      <c r="BE144" s="43" t="e">
        <f>IF(#REF!=#REF!,0,IF(AND(#REF!="Fuerte",BC144="Directamente"),2,IF(AND(#REF!="Moderado",BC144="Directamente"),1,0)))</f>
        <v>#REF!</v>
      </c>
      <c r="BF144" s="606"/>
      <c r="BG144" s="43" t="e">
        <f>IF(C144=#REF!,0,IF(AND(#REF!="Fuerte",BC144="Indirectamente"),1,IF(AND(#REF!="Fuerte",BC144="Directamente"),2,IF(AND(#REF!="Moderado",BC144="Directamente"),1,0))))</f>
        <v>#REF!</v>
      </c>
      <c r="BH144" s="606"/>
    </row>
    <row r="145" spans="1:60" s="25" customFormat="1" ht="15.75" customHeight="1" x14ac:dyDescent="0.25">
      <c r="A145" s="643"/>
      <c r="B145" s="40"/>
      <c r="C145" s="350" t="str">
        <f>'CONTEXTO E IDENTIFICACIÓN'!D$78</f>
        <v>Gestión de Información Geográfica</v>
      </c>
      <c r="D145" s="350" t="str">
        <f>'CONTEXTO E IDENTIFICACIÓN'!F$78</f>
        <v>Gestión Agrológica</v>
      </c>
      <c r="E145" s="636"/>
      <c r="F145" s="616"/>
      <c r="G145" s="619"/>
      <c r="H145" s="302">
        <v>3</v>
      </c>
      <c r="I145" s="258"/>
      <c r="J145" s="259"/>
      <c r="K145" s="259"/>
      <c r="L145" s="259" t="str">
        <f t="shared" si="18"/>
        <v xml:space="preserve">  </v>
      </c>
      <c r="M145" s="258"/>
      <c r="N145" s="24"/>
      <c r="O145" s="239"/>
      <c r="P145" s="236" t="str">
        <f>+IF(O145=FÓRMULAS!$E$4,FÓRMULAS!$F$4,IF(O145=FÓRMULAS!$E$5,FÓRMULAS!$F$5,IF(O145=FÓRMULAS!$E$6,FÓRMULAS!$F$6,"")))</f>
        <v/>
      </c>
      <c r="Q145" s="236" t="str">
        <f>+IF(OR(O145=FÓRMULAS!$O$4,O145=FÓRMULAS!$O$5),FÓRMULAS!$P$5,IF(O145=FÓRMULAS!$O$6,FÓRMULAS!$P$6,""))</f>
        <v/>
      </c>
      <c r="R145" s="239"/>
      <c r="S145" s="236" t="str">
        <f>+IF(R145=FÓRMULAS!$H$4,FÓRMULAS!$I$4,IF(R145=FÓRMULAS!$H$5,FÓRMULAS!$I$5,""))</f>
        <v/>
      </c>
      <c r="T145" s="244"/>
      <c r="U145" s="244"/>
      <c r="V145" s="244"/>
      <c r="W145" s="236" t="str">
        <f t="shared" si="19"/>
        <v/>
      </c>
      <c r="X145" s="236">
        <f>IF(Q145=FÓRMULAS!$P$5,F$143-(F$143*W145),F$143)</f>
        <v>1</v>
      </c>
      <c r="Y145" s="306">
        <f>IF(Q145=FÓRMULAS!$P$6,G$143-(G$143*W145),G$143)</f>
        <v>0.6</v>
      </c>
      <c r="Z145" s="604"/>
      <c r="AA145" s="601"/>
      <c r="AB145" s="309"/>
      <c r="AC145" s="24"/>
      <c r="AD145" s="24"/>
      <c r="AE145" s="24"/>
      <c r="AF145" s="274"/>
      <c r="AG145" s="265"/>
      <c r="AH145" s="50"/>
      <c r="AI145" s="50"/>
      <c r="AJ145" s="50"/>
      <c r="AK145" s="50"/>
      <c r="AL145" s="50"/>
      <c r="AM145" s="24"/>
      <c r="AN145" s="24"/>
      <c r="AO145" s="24"/>
      <c r="AP145" s="24"/>
      <c r="AQ145" s="24"/>
      <c r="AR145" s="50"/>
      <c r="AS145" s="50"/>
      <c r="AT145" s="50"/>
      <c r="AU145" s="24"/>
      <c r="AV145" s="24"/>
      <c r="AW145" s="24"/>
      <c r="AX145" s="24"/>
      <c r="AY145" s="24"/>
      <c r="AZ145" s="24"/>
      <c r="BA145" s="24"/>
      <c r="BB145" s="48"/>
      <c r="BC145" s="26"/>
      <c r="BD145" s="26"/>
      <c r="BE145" s="47"/>
      <c r="BF145" s="49"/>
      <c r="BG145" s="47"/>
      <c r="BH145" s="49"/>
    </row>
    <row r="146" spans="1:60" s="25" customFormat="1" ht="15" customHeight="1" thickBot="1" x14ac:dyDescent="0.3">
      <c r="A146" s="644"/>
      <c r="B146" s="282"/>
      <c r="C146" s="351" t="str">
        <f>'CONTEXTO E IDENTIFICACIÓN'!D$78</f>
        <v>Gestión de Información Geográfica</v>
      </c>
      <c r="D146" s="351" t="str">
        <f>'CONTEXTO E IDENTIFICACIÓN'!F$78</f>
        <v>Gestión Agrológica</v>
      </c>
      <c r="E146" s="637"/>
      <c r="F146" s="617"/>
      <c r="G146" s="620"/>
      <c r="H146" s="303">
        <v>4</v>
      </c>
      <c r="I146" s="276"/>
      <c r="J146" s="277"/>
      <c r="K146" s="277"/>
      <c r="L146" s="277" t="str">
        <f t="shared" si="18"/>
        <v xml:space="preserve">  </v>
      </c>
      <c r="M146" s="276"/>
      <c r="N146" s="278"/>
      <c r="O146" s="240"/>
      <c r="P146" s="237" t="str">
        <f>+IF(O146=FÓRMULAS!$E$4,FÓRMULAS!$F$4,IF(O146=FÓRMULAS!$E$5,FÓRMULAS!$F$5,IF(O146=FÓRMULAS!$E$6,FÓRMULAS!$F$6,"")))</f>
        <v/>
      </c>
      <c r="Q146" s="237" t="str">
        <f>+IF(OR(O146=FÓRMULAS!$O$4,O146=FÓRMULAS!$O$5),FÓRMULAS!$P$5,IF(O146=FÓRMULAS!$O$6,FÓRMULAS!$P$6,""))</f>
        <v/>
      </c>
      <c r="R146" s="240"/>
      <c r="S146" s="237" t="str">
        <f>+IF(R146=FÓRMULAS!$H$4,FÓRMULAS!$I$4,IF(R146=FÓRMULAS!$H$5,FÓRMULAS!$I$5,""))</f>
        <v/>
      </c>
      <c r="T146" s="245"/>
      <c r="U146" s="245"/>
      <c r="V146" s="245"/>
      <c r="W146" s="237" t="str">
        <f t="shared" si="19"/>
        <v/>
      </c>
      <c r="X146" s="237">
        <f>IF(Q146=FÓRMULAS!$P$5,F$143-(F$143*W146),F$143)</f>
        <v>1</v>
      </c>
      <c r="Y146" s="307">
        <f>IF(Q146=FÓRMULAS!$P$6,G$143-(G$143*W146),G$143)</f>
        <v>0.6</v>
      </c>
      <c r="Z146" s="605"/>
      <c r="AA146" s="602"/>
      <c r="AB146" s="310"/>
      <c r="AC146" s="278"/>
      <c r="AD146" s="278"/>
      <c r="AE146" s="278"/>
      <c r="AF146" s="279"/>
      <c r="AG146" s="265"/>
      <c r="AH146" s="50"/>
      <c r="AI146" s="50"/>
      <c r="AJ146" s="50"/>
      <c r="AK146" s="50"/>
      <c r="AL146" s="50"/>
      <c r="AM146" s="24"/>
      <c r="AN146" s="24"/>
      <c r="AO146" s="24"/>
      <c r="AP146" s="24"/>
      <c r="AQ146" s="24"/>
      <c r="AR146" s="50"/>
      <c r="AS146" s="50"/>
      <c r="AT146" s="50"/>
      <c r="AU146" s="24"/>
      <c r="AV146" s="24"/>
      <c r="AW146" s="24"/>
      <c r="AX146" s="24"/>
      <c r="AY146" s="24"/>
      <c r="AZ146" s="24"/>
      <c r="BA146" s="24"/>
      <c r="BB146" s="48"/>
      <c r="BC146" s="26"/>
      <c r="BD146" s="26"/>
      <c r="BE146" s="47"/>
      <c r="BF146" s="49"/>
      <c r="BG146" s="47"/>
      <c r="BH146" s="49"/>
    </row>
    <row r="147" spans="1:60" s="25" customFormat="1" ht="128.25" customHeight="1" x14ac:dyDescent="0.25">
      <c r="A147" s="639" t="str">
        <f>'CONTEXTO E IDENTIFICACIÓN'!A79</f>
        <v>R25</v>
      </c>
      <c r="B147" s="280" t="s">
        <v>40</v>
      </c>
      <c r="C147" s="352" t="str">
        <f>'CONTEXTO E IDENTIFICACIÓN'!D$79</f>
        <v>Gestión de Información Geográfica</v>
      </c>
      <c r="D147" s="352" t="str">
        <f>'CONTEXTO E IDENTIFICACIÓN'!F$79</f>
        <v>Gestión Agrológica</v>
      </c>
      <c r="E147" s="639" t="str">
        <f>'CONTEXTO E IDENTIFICACIÓN'!N79</f>
        <v>Posibilidad de pérdida Económica y Reputacional por pérdida de la muestra de suelos en las instalaciones del IGAC debido a:
1. Aplicación parcial de los procedimientos y demás documentos del SGI relacionados con el manejo de la muestra en el LNS.
2. Inadecuada manipulación, almacenamiento y transporte de la muestra
3. Inadecuada identificación, codificación y rotulación de la muestra</v>
      </c>
      <c r="F147" s="615">
        <f>'PROB E IMPACTO INHERENTE'!H32</f>
        <v>1</v>
      </c>
      <c r="G147" s="618">
        <f>'PROB E IMPACTO INHERENTE'!P32</f>
        <v>0.4</v>
      </c>
      <c r="H147" s="301">
        <v>1</v>
      </c>
      <c r="I147" s="270" t="s">
        <v>1083</v>
      </c>
      <c r="J147" s="271" t="s">
        <v>1084</v>
      </c>
      <c r="K147" s="271" t="s">
        <v>1085</v>
      </c>
      <c r="L147" s="271" t="str">
        <f t="shared" si="18"/>
        <v>El Profesional de enlace de la subdirección de agrología con el Laboratorio Nacional de Suelos , cada vez que se requiera, envía las muestras de las comisiones de campo al Laboratorio Nacional de Suelos (LNS). Posteriormente, el Profesional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Evidencias: Formato Control de envío y recepción de muestras y soportes del seguimiento o solicitud de una nueva muestra (si aplica).</v>
      </c>
      <c r="M147" s="270" t="s">
        <v>1087</v>
      </c>
      <c r="N147" s="272" t="s">
        <v>7</v>
      </c>
      <c r="O147" s="238" t="s">
        <v>16</v>
      </c>
      <c r="P147" s="235">
        <f>+IF(O147=FÓRMULAS!$E$4,FÓRMULAS!$F$4,IF(O147=FÓRMULAS!$E$5,FÓRMULAS!$F$5,IF(O147=FÓRMULAS!$E$6,FÓRMULAS!$F$6,"")))</f>
        <v>0.25</v>
      </c>
      <c r="Q147" s="235" t="str">
        <f>+IF(OR(O147=FÓRMULAS!$O$4,O147=FÓRMULAS!$O$5),FÓRMULAS!$P$5,IF(O147=FÓRMULAS!$O$6,FÓRMULAS!$P$6,""))</f>
        <v>Probabilidad</v>
      </c>
      <c r="R147" s="238" t="s">
        <v>103</v>
      </c>
      <c r="S147" s="235">
        <f>+IF(R147=FÓRMULAS!$H$4,FÓRMULAS!$I$4,IF(R147=FÓRMULAS!$H$5,FÓRMULAS!$I$5,""))</f>
        <v>0.15</v>
      </c>
      <c r="T147" s="243" t="s">
        <v>897</v>
      </c>
      <c r="U147" s="243" t="s">
        <v>904</v>
      </c>
      <c r="V147" s="243" t="s">
        <v>899</v>
      </c>
      <c r="W147" s="235">
        <f t="shared" si="19"/>
        <v>0.4</v>
      </c>
      <c r="X147" s="235">
        <f>IF(Q147=FÓRMULAS!$P$5,F$147-(F$147*W147),F$147)</f>
        <v>0.6</v>
      </c>
      <c r="Y147" s="305">
        <f>IF(Q147=FÓRMULAS!$P$6,G$147-(G$147*W147),G$147)</f>
        <v>0.4</v>
      </c>
      <c r="Z147" s="603">
        <f t="shared" ref="Z147:AA147" si="36">+IF(X150="","",X150)</f>
        <v>1</v>
      </c>
      <c r="AA147" s="600">
        <f t="shared" si="36"/>
        <v>0.4</v>
      </c>
      <c r="AB147" s="308">
        <f t="shared" si="25"/>
        <v>0</v>
      </c>
      <c r="AC147" s="272">
        <v>0</v>
      </c>
      <c r="AD147" s="272">
        <v>0</v>
      </c>
      <c r="AE147" s="272">
        <v>0</v>
      </c>
      <c r="AF147" s="273">
        <v>0</v>
      </c>
      <c r="AG147" s="265" t="s">
        <v>6</v>
      </c>
      <c r="AH147" s="44" t="s">
        <v>16</v>
      </c>
      <c r="AI147" s="44" t="s">
        <v>6</v>
      </c>
      <c r="AJ147" s="44" t="s">
        <v>6</v>
      </c>
      <c r="AK147" s="44" t="s">
        <v>6</v>
      </c>
      <c r="AL147" s="44" t="s">
        <v>25</v>
      </c>
      <c r="AM147" s="24" t="s">
        <v>103</v>
      </c>
      <c r="AN147" s="24" t="s">
        <v>87</v>
      </c>
      <c r="AO147" s="24" t="s">
        <v>89</v>
      </c>
      <c r="AP147" s="24" t="s">
        <v>91</v>
      </c>
      <c r="AQ147" s="24" t="str">
        <f t="shared" si="26"/>
        <v>Prevenir</v>
      </c>
      <c r="AR147" s="44" t="s">
        <v>94</v>
      </c>
      <c r="AS147" s="44" t="s">
        <v>96</v>
      </c>
      <c r="AT147" s="44" t="s">
        <v>98</v>
      </c>
      <c r="AU147" s="24">
        <f t="shared" si="27"/>
        <v>15</v>
      </c>
      <c r="AV147" s="24">
        <f t="shared" si="28"/>
        <v>15</v>
      </c>
      <c r="AW147" s="24">
        <f t="shared" si="29"/>
        <v>15</v>
      </c>
      <c r="AX147" s="24">
        <f t="shared" si="30"/>
        <v>15</v>
      </c>
      <c r="AY147" s="24">
        <f t="shared" si="31"/>
        <v>15</v>
      </c>
      <c r="AZ147" s="24">
        <f t="shared" si="32"/>
        <v>15</v>
      </c>
      <c r="BA147" s="24">
        <f t="shared" si="33"/>
        <v>10</v>
      </c>
      <c r="BB147" s="42">
        <f t="shared" si="34"/>
        <v>100</v>
      </c>
      <c r="BC147" s="26" t="s">
        <v>138</v>
      </c>
      <c r="BD147" s="26" t="s">
        <v>138</v>
      </c>
      <c r="BE147" s="43" t="e">
        <f>IF(#REF!=#REF!,0,IF(AND(#REF!="Fuerte",BC147="Directamente"),2,IF(AND(#REF!="Moderado",BC147="Directamente"),1,0)))</f>
        <v>#REF!</v>
      </c>
      <c r="BF147" s="606" t="e">
        <f>+AVERAGE(BE147:BE148)</f>
        <v>#REF!</v>
      </c>
      <c r="BG147" s="43" t="e">
        <f>IF(C147=#REF!,0,IF(AND(#REF!="Fuerte",BC147="Indirectamente"),1,IF(AND(#REF!="Fuerte",BC147="Directamente"),2,IF(AND(#REF!="Moderado",BC147="Directamente"),1,0))))</f>
        <v>#REF!</v>
      </c>
      <c r="BH147" s="606" t="e">
        <f>+AVERAGE(BG147:BG148)</f>
        <v>#REF!</v>
      </c>
    </row>
    <row r="148" spans="1:60" s="25" customFormat="1" ht="113.5" customHeight="1" x14ac:dyDescent="0.25">
      <c r="A148" s="640"/>
      <c r="B148" s="40" t="s">
        <v>40</v>
      </c>
      <c r="C148" s="350" t="str">
        <f>'CONTEXTO E IDENTIFICACIÓN'!D$79</f>
        <v>Gestión de Información Geográfica</v>
      </c>
      <c r="D148" s="350" t="str">
        <f>'CONTEXTO E IDENTIFICACIÓN'!F$79</f>
        <v>Gestión Agrológica</v>
      </c>
      <c r="E148" s="640"/>
      <c r="F148" s="616"/>
      <c r="G148" s="619"/>
      <c r="H148" s="302">
        <v>2</v>
      </c>
      <c r="I148" s="258" t="s">
        <v>545</v>
      </c>
      <c r="J148" s="259" t="s">
        <v>546</v>
      </c>
      <c r="K148" s="259" t="s">
        <v>1086</v>
      </c>
      <c r="L148" s="259" t="str">
        <f t="shared" si="18"/>
        <v>El Profesional de apoyo al SGI en el  Laboratorio Nacional de Suelos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v>
      </c>
      <c r="M148" s="258" t="s">
        <v>304</v>
      </c>
      <c r="N148" s="24" t="s">
        <v>7</v>
      </c>
      <c r="O148" s="239" t="s">
        <v>16</v>
      </c>
      <c r="P148" s="236">
        <f>+IF(O148=FÓRMULAS!$E$4,FÓRMULAS!$F$4,IF(O148=FÓRMULAS!$E$5,FÓRMULAS!$F$5,IF(O148=FÓRMULAS!$E$6,FÓRMULAS!$F$6,"")))</f>
        <v>0.25</v>
      </c>
      <c r="Q148" s="236" t="str">
        <f>+IF(OR(O148=FÓRMULAS!$O$4,O148=FÓRMULAS!$O$5),FÓRMULAS!$P$5,IF(O148=FÓRMULAS!$O$6,FÓRMULAS!$P$6,""))</f>
        <v>Probabilidad</v>
      </c>
      <c r="R148" s="239" t="s">
        <v>103</v>
      </c>
      <c r="S148" s="236">
        <f>+IF(R148=FÓRMULAS!$H$4,FÓRMULAS!$I$4,IF(R148=FÓRMULAS!$H$5,FÓRMULAS!$I$5,""))</f>
        <v>0.15</v>
      </c>
      <c r="T148" s="244" t="s">
        <v>897</v>
      </c>
      <c r="U148" s="244" t="s">
        <v>898</v>
      </c>
      <c r="V148" s="244" t="s">
        <v>899</v>
      </c>
      <c r="W148" s="236">
        <f t="shared" si="19"/>
        <v>0.4</v>
      </c>
      <c r="X148" s="236">
        <f>IF(Q148=FÓRMULAS!$P$5,F$147-(F$147*W148),F$147)</f>
        <v>0.6</v>
      </c>
      <c r="Y148" s="306">
        <f>IF(Q148=FÓRMULAS!$P$6,G$147-(G$147*W148),G$147)</f>
        <v>0.4</v>
      </c>
      <c r="Z148" s="604"/>
      <c r="AA148" s="601"/>
      <c r="AB148" s="309">
        <f t="shared" si="25"/>
        <v>6</v>
      </c>
      <c r="AC148" s="24">
        <v>1</v>
      </c>
      <c r="AD148" s="24">
        <v>2</v>
      </c>
      <c r="AE148" s="24">
        <v>1</v>
      </c>
      <c r="AF148" s="274">
        <v>2</v>
      </c>
      <c r="AG148" s="265" t="s">
        <v>19</v>
      </c>
      <c r="AH148" s="44" t="s">
        <v>16</v>
      </c>
      <c r="AI148" s="44" t="s">
        <v>6</v>
      </c>
      <c r="AJ148" s="44" t="s">
        <v>6</v>
      </c>
      <c r="AK148" s="44" t="s">
        <v>6</v>
      </c>
      <c r="AL148" s="44" t="s">
        <v>25</v>
      </c>
      <c r="AM148" s="24" t="s">
        <v>103</v>
      </c>
      <c r="AN148" s="24" t="s">
        <v>87</v>
      </c>
      <c r="AO148" s="24" t="s">
        <v>89</v>
      </c>
      <c r="AP148" s="24" t="s">
        <v>91</v>
      </c>
      <c r="AQ148" s="24" t="str">
        <f t="shared" si="26"/>
        <v>Prevenir</v>
      </c>
      <c r="AR148" s="44" t="s">
        <v>94</v>
      </c>
      <c r="AS148" s="44" t="s">
        <v>96</v>
      </c>
      <c r="AT148" s="44" t="s">
        <v>98</v>
      </c>
      <c r="AU148" s="24">
        <f t="shared" si="27"/>
        <v>15</v>
      </c>
      <c r="AV148" s="24">
        <f t="shared" si="28"/>
        <v>15</v>
      </c>
      <c r="AW148" s="24">
        <f t="shared" si="29"/>
        <v>15</v>
      </c>
      <c r="AX148" s="24">
        <f t="shared" si="30"/>
        <v>15</v>
      </c>
      <c r="AY148" s="24">
        <f t="shared" si="31"/>
        <v>15</v>
      </c>
      <c r="AZ148" s="24">
        <f t="shared" si="32"/>
        <v>15</v>
      </c>
      <c r="BA148" s="24">
        <f t="shared" si="33"/>
        <v>10</v>
      </c>
      <c r="BB148" s="42">
        <f t="shared" si="34"/>
        <v>100</v>
      </c>
      <c r="BC148" s="26" t="s">
        <v>138</v>
      </c>
      <c r="BD148" s="26" t="s">
        <v>138</v>
      </c>
      <c r="BE148" s="43" t="e">
        <f>IF(#REF!=#REF!,0,IF(AND(#REF!="Fuerte",BC148="Directamente"),2,IF(AND(#REF!="Moderado",BC148="Directamente"),1,0)))</f>
        <v>#REF!</v>
      </c>
      <c r="BF148" s="606"/>
      <c r="BG148" s="43" t="e">
        <f>IF(C148=#REF!,0,IF(AND(#REF!="Fuerte",BC148="Indirectamente"),1,IF(AND(#REF!="Fuerte",BC148="Directamente"),2,IF(AND(#REF!="Moderado",BC148="Directamente"),1,0))))</f>
        <v>#REF!</v>
      </c>
      <c r="BH148" s="606"/>
    </row>
    <row r="149" spans="1:60" s="25" customFormat="1" ht="15" customHeight="1" x14ac:dyDescent="0.25">
      <c r="A149" s="640"/>
      <c r="B149" s="40"/>
      <c r="C149" s="350" t="str">
        <f>'CONTEXTO E IDENTIFICACIÓN'!D$79</f>
        <v>Gestión de Información Geográfica</v>
      </c>
      <c r="D149" s="350" t="str">
        <f>'CONTEXTO E IDENTIFICACIÓN'!F$79</f>
        <v>Gestión Agrológica</v>
      </c>
      <c r="E149" s="640"/>
      <c r="F149" s="616"/>
      <c r="G149" s="619"/>
      <c r="H149" s="302">
        <v>3</v>
      </c>
      <c r="I149" s="258"/>
      <c r="J149" s="259"/>
      <c r="K149" s="259"/>
      <c r="L149" s="259" t="str">
        <f t="shared" si="18"/>
        <v xml:space="preserve">  </v>
      </c>
      <c r="M149" s="258"/>
      <c r="N149" s="24"/>
      <c r="O149" s="239"/>
      <c r="P149" s="236" t="str">
        <f>+IF(O149=FÓRMULAS!$E$4,FÓRMULAS!$F$4,IF(O149=FÓRMULAS!$E$5,FÓRMULAS!$F$5,IF(O149=FÓRMULAS!$E$6,FÓRMULAS!$F$6,"")))</f>
        <v/>
      </c>
      <c r="Q149" s="236" t="str">
        <f>+IF(OR(O149=FÓRMULAS!$O$4,O149=FÓRMULAS!$O$5),FÓRMULAS!$P$5,IF(O149=FÓRMULAS!$O$6,FÓRMULAS!$P$6,""))</f>
        <v/>
      </c>
      <c r="R149" s="239"/>
      <c r="S149" s="236" t="str">
        <f>+IF(R149=FÓRMULAS!$H$4,FÓRMULAS!$I$4,IF(R149=FÓRMULAS!$H$5,FÓRMULAS!$I$5,""))</f>
        <v/>
      </c>
      <c r="T149" s="244"/>
      <c r="U149" s="244"/>
      <c r="V149" s="244"/>
      <c r="W149" s="236" t="str">
        <f t="shared" si="19"/>
        <v/>
      </c>
      <c r="X149" s="236">
        <f>IF(Q149=FÓRMULAS!$P$5,F$147-(F$147*W149),F$147)</f>
        <v>1</v>
      </c>
      <c r="Y149" s="306">
        <f>IF(Q149=FÓRMULAS!$P$6,G$147-(G$147*W149),G$147)</f>
        <v>0.4</v>
      </c>
      <c r="Z149" s="604"/>
      <c r="AA149" s="601"/>
      <c r="AB149" s="309"/>
      <c r="AC149" s="24"/>
      <c r="AD149" s="24"/>
      <c r="AE149" s="24"/>
      <c r="AF149" s="274"/>
      <c r="AG149" s="265"/>
      <c r="AH149" s="50"/>
      <c r="AI149" s="50"/>
      <c r="AJ149" s="50"/>
      <c r="AK149" s="50"/>
      <c r="AL149" s="50"/>
      <c r="AM149" s="24"/>
      <c r="AN149" s="24"/>
      <c r="AO149" s="24"/>
      <c r="AP149" s="24"/>
      <c r="AQ149" s="24"/>
      <c r="AR149" s="50"/>
      <c r="AS149" s="50"/>
      <c r="AT149" s="50"/>
      <c r="AU149" s="24"/>
      <c r="AV149" s="24"/>
      <c r="AW149" s="24"/>
      <c r="AX149" s="24"/>
      <c r="AY149" s="24"/>
      <c r="AZ149" s="24"/>
      <c r="BA149" s="24"/>
      <c r="BB149" s="48"/>
      <c r="BC149" s="26"/>
      <c r="BD149" s="26"/>
      <c r="BE149" s="47"/>
      <c r="BF149" s="49"/>
      <c r="BG149" s="47"/>
      <c r="BH149" s="49"/>
    </row>
    <row r="150" spans="1:60" s="25" customFormat="1" ht="16.5" customHeight="1" thickBot="1" x14ac:dyDescent="0.3">
      <c r="A150" s="641"/>
      <c r="B150" s="347"/>
      <c r="C150" s="353" t="str">
        <f>'CONTEXTO E IDENTIFICACIÓN'!D$79</f>
        <v>Gestión de Información Geográfica</v>
      </c>
      <c r="D150" s="353" t="str">
        <f>'CONTEXTO E IDENTIFICACIÓN'!F$79</f>
        <v>Gestión Agrológica</v>
      </c>
      <c r="E150" s="641"/>
      <c r="F150" s="617"/>
      <c r="G150" s="620"/>
      <c r="H150" s="303">
        <v>4</v>
      </c>
      <c r="I150" s="276"/>
      <c r="J150" s="277"/>
      <c r="K150" s="277"/>
      <c r="L150" s="277" t="str">
        <f t="shared" si="18"/>
        <v xml:space="preserve">  </v>
      </c>
      <c r="M150" s="276"/>
      <c r="N150" s="278"/>
      <c r="O150" s="240"/>
      <c r="P150" s="237" t="str">
        <f>+IF(O150=FÓRMULAS!$E$4,FÓRMULAS!$F$4,IF(O150=FÓRMULAS!$E$5,FÓRMULAS!$F$5,IF(O150=FÓRMULAS!$E$6,FÓRMULAS!$F$6,"")))</f>
        <v/>
      </c>
      <c r="Q150" s="237" t="str">
        <f>+IF(OR(O150=FÓRMULAS!$O$4,O150=FÓRMULAS!$O$5),FÓRMULAS!$P$5,IF(O150=FÓRMULAS!$O$6,FÓRMULAS!$P$6,""))</f>
        <v/>
      </c>
      <c r="R150" s="240"/>
      <c r="S150" s="237" t="str">
        <f>+IF(R150=FÓRMULAS!$H$4,FÓRMULAS!$I$4,IF(R150=FÓRMULAS!$H$5,FÓRMULAS!$I$5,""))</f>
        <v/>
      </c>
      <c r="T150" s="245"/>
      <c r="U150" s="245"/>
      <c r="V150" s="245"/>
      <c r="W150" s="237" t="str">
        <f t="shared" si="19"/>
        <v/>
      </c>
      <c r="X150" s="237">
        <f>IF(Q150=FÓRMULAS!$P$5,F$147-(F$147*W150),F$147)</f>
        <v>1</v>
      </c>
      <c r="Y150" s="307">
        <f>IF(Q150=FÓRMULAS!$P$6,G$147-(G$147*W150),G$147)</f>
        <v>0.4</v>
      </c>
      <c r="Z150" s="605"/>
      <c r="AA150" s="602"/>
      <c r="AB150" s="310"/>
      <c r="AC150" s="278"/>
      <c r="AD150" s="278"/>
      <c r="AE150" s="278"/>
      <c r="AF150" s="279"/>
      <c r="AG150" s="265"/>
      <c r="AH150" s="50"/>
      <c r="AI150" s="50"/>
      <c r="AJ150" s="50"/>
      <c r="AK150" s="50"/>
      <c r="AL150" s="50"/>
      <c r="AM150" s="24"/>
      <c r="AN150" s="24"/>
      <c r="AO150" s="24"/>
      <c r="AP150" s="24"/>
      <c r="AQ150" s="24"/>
      <c r="AR150" s="50"/>
      <c r="AS150" s="50"/>
      <c r="AT150" s="50"/>
      <c r="AU150" s="24"/>
      <c r="AV150" s="24"/>
      <c r="AW150" s="24"/>
      <c r="AX150" s="24"/>
      <c r="AY150" s="24"/>
      <c r="AZ150" s="24"/>
      <c r="BA150" s="24"/>
      <c r="BB150" s="48"/>
      <c r="BC150" s="26"/>
      <c r="BD150" s="26"/>
      <c r="BE150" s="47"/>
      <c r="BF150" s="49"/>
      <c r="BG150" s="47"/>
      <c r="BH150" s="49"/>
    </row>
    <row r="151" spans="1:60" s="25" customFormat="1" ht="95.5" customHeight="1" x14ac:dyDescent="0.25">
      <c r="A151" s="642" t="str">
        <f>'CONTEXTO E IDENTIFICACIÓN'!A80</f>
        <v>R26</v>
      </c>
      <c r="B151" s="281" t="s">
        <v>40</v>
      </c>
      <c r="C151" s="349" t="str">
        <f>'CONTEXTO E IDENTIFICACIÓN'!D$80</f>
        <v>Gestión de Información Geográfica</v>
      </c>
      <c r="D151" s="349" t="str">
        <f>'CONTEXTO E IDENTIFICACIÓN'!F$80</f>
        <v>Gestión Agrológica</v>
      </c>
      <c r="E151" s="635" t="str">
        <f>'CONTEXTO E IDENTIFICACIÓN'!N80</f>
        <v>Posibilidad de pérdida Reputacional por una posible manipulación de la información o manejo de las muestras del LNS y/o alteración de los resultados de los productos agrológicos para beneficio propio o de un tercero 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F151" s="615">
        <f>'PROB E IMPACTO INHERENTE'!H33</f>
        <v>1</v>
      </c>
      <c r="G151" s="618">
        <f>'PROB E IMPACTO INHERENTE'!P33</f>
        <v>0.6</v>
      </c>
      <c r="H151" s="301">
        <v>1</v>
      </c>
      <c r="I151" s="284" t="s">
        <v>1089</v>
      </c>
      <c r="J151" s="285" t="s">
        <v>1088</v>
      </c>
      <c r="K151" s="285" t="s">
        <v>1081</v>
      </c>
      <c r="L151" s="271" t="str">
        <f t="shared" si="18"/>
        <v>El Facilitador del Sistema de Gestión Integrado (SGI) o apoyo al SGI en el  Laboratorio Nacional de Suelos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v>
      </c>
      <c r="M151" s="284" t="s">
        <v>301</v>
      </c>
      <c r="N151" s="286" t="s">
        <v>7</v>
      </c>
      <c r="O151" s="238" t="s">
        <v>16</v>
      </c>
      <c r="P151" s="235">
        <f>+IF(O151=FÓRMULAS!$E$4,FÓRMULAS!$F$4,IF(O151=FÓRMULAS!$E$5,FÓRMULAS!$F$5,IF(O151=FÓRMULAS!$E$6,FÓRMULAS!$F$6,"")))</f>
        <v>0.25</v>
      </c>
      <c r="Q151" s="235" t="str">
        <f>+IF(OR(O151=FÓRMULAS!$O$4,O151=FÓRMULAS!$O$5),FÓRMULAS!$P$5,IF(O151=FÓRMULAS!$O$6,FÓRMULAS!$P$6,""))</f>
        <v>Probabilidad</v>
      </c>
      <c r="R151" s="238" t="s">
        <v>103</v>
      </c>
      <c r="S151" s="235">
        <f>+IF(R151=FÓRMULAS!$H$4,FÓRMULAS!$I$4,IF(R151=FÓRMULAS!$H$5,FÓRMULAS!$I$5,""))</f>
        <v>0.15</v>
      </c>
      <c r="T151" s="243" t="s">
        <v>897</v>
      </c>
      <c r="U151" s="243" t="s">
        <v>904</v>
      </c>
      <c r="V151" s="243" t="s">
        <v>899</v>
      </c>
      <c r="W151" s="235">
        <f t="shared" si="19"/>
        <v>0.4</v>
      </c>
      <c r="X151" s="235">
        <f>IF(Q151=FÓRMULAS!$P$5,F$151-(F$151*W151),F$151)</f>
        <v>0.6</v>
      </c>
      <c r="Y151" s="305">
        <f>IF(Q151=FÓRMULAS!$P$6,G$151-(G$151*W151),G$151)</f>
        <v>0.6</v>
      </c>
      <c r="Z151" s="603">
        <f t="shared" ref="Z151:AA151" si="37">+IF(X154="","",X154)</f>
        <v>0.6</v>
      </c>
      <c r="AA151" s="600">
        <f t="shared" si="37"/>
        <v>0.6</v>
      </c>
      <c r="AB151" s="311">
        <f t="shared" si="25"/>
        <v>6</v>
      </c>
      <c r="AC151" s="286">
        <v>1</v>
      </c>
      <c r="AD151" s="286">
        <v>2</v>
      </c>
      <c r="AE151" s="286">
        <v>1</v>
      </c>
      <c r="AF151" s="287">
        <v>2</v>
      </c>
      <c r="AG151" s="283" t="s">
        <v>19</v>
      </c>
      <c r="AH151" s="33" t="s">
        <v>16</v>
      </c>
      <c r="AI151" s="33" t="s">
        <v>6</v>
      </c>
      <c r="AJ151" s="33" t="s">
        <v>6</v>
      </c>
      <c r="AK151" s="33" t="s">
        <v>6</v>
      </c>
      <c r="AL151" s="33" t="s">
        <v>23</v>
      </c>
      <c r="AM151" s="34" t="s">
        <v>103</v>
      </c>
      <c r="AN151" s="34" t="s">
        <v>87</v>
      </c>
      <c r="AO151" s="34" t="s">
        <v>89</v>
      </c>
      <c r="AP151" s="34" t="s">
        <v>91</v>
      </c>
      <c r="AQ151" s="34" t="str">
        <f>+IF(AH151="Preventivo","Prevenir",IF(AH151="Detectivo","Detectar","No es un control"))</f>
        <v>Prevenir</v>
      </c>
      <c r="AR151" s="33" t="s">
        <v>94</v>
      </c>
      <c r="AS151" s="33" t="s">
        <v>96</v>
      </c>
      <c r="AT151" s="33" t="s">
        <v>98</v>
      </c>
      <c r="AU151" s="34">
        <f>+IF(AN151=$AN$6,$AN$10,$AN$11)</f>
        <v>15</v>
      </c>
      <c r="AV151" s="34">
        <f>+IF(AO151=$AO$6,$AO$10,$AO$11)</f>
        <v>15</v>
      </c>
      <c r="AW151" s="34">
        <f>+IF(AP151=$AP$6,$AP$10,$AP$11)</f>
        <v>15</v>
      </c>
      <c r="AX151" s="34">
        <f>IF(AQ151=$AQ$6,$AQ$10,IF(AQ151=$AQ$7,$AQ$11,0))</f>
        <v>15</v>
      </c>
      <c r="AY151" s="34">
        <f>+IF(AR151=$AR$6,$AR$10,$AR$11)</f>
        <v>15</v>
      </c>
      <c r="AZ151" s="34">
        <f>+IF(AS151=$AS$6,$AS$10,$AS$11)</f>
        <v>15</v>
      </c>
      <c r="BA151" s="34">
        <f>IF(AT151=$AT$6,$AT$10,IF(AT151=$AT$7,$AT$11,0))</f>
        <v>10</v>
      </c>
      <c r="BB151" s="45">
        <f>SUM(AU151:BA151)</f>
        <v>100</v>
      </c>
      <c r="BC151" s="35" t="s">
        <v>138</v>
      </c>
      <c r="BD151" s="35" t="s">
        <v>138</v>
      </c>
      <c r="BE151" s="36" t="e">
        <f>IF(#REF!=#REF!,0,IF(AND(#REF!="Fuerte",BC151="Directamente"),2,IF(AND(#REF!="Moderado",BC151="Directamente"),1,0)))</f>
        <v>#REF!</v>
      </c>
      <c r="BF151" s="652" t="e">
        <f>+AVERAGE(BE151:BE154)</f>
        <v>#REF!</v>
      </c>
      <c r="BG151" s="36" t="e">
        <f>IF(C151=#REF!,0,IF(AND(#REF!="Fuerte",BC151="Indirectamente"),1,IF(AND(#REF!="Fuerte",BC151="Directamente"),2,IF(AND(#REF!="Moderado",BC151="Directamente"),1,0))))</f>
        <v>#REF!</v>
      </c>
      <c r="BH151" s="652" t="e">
        <f>+AVERAGE(BG151:BG154)</f>
        <v>#REF!</v>
      </c>
    </row>
    <row r="152" spans="1:60" s="25" customFormat="1" ht="84" customHeight="1" x14ac:dyDescent="0.25">
      <c r="A152" s="643"/>
      <c r="B152" s="40" t="s">
        <v>40</v>
      </c>
      <c r="C152" s="350" t="str">
        <f>'CONTEXTO E IDENTIFICACIÓN'!D$80</f>
        <v>Gestión de Información Geográfica</v>
      </c>
      <c r="D152" s="350" t="str">
        <f>'CONTEXTO E IDENTIFICACIÓN'!F$80</f>
        <v>Gestión Agrológica</v>
      </c>
      <c r="E152" s="636"/>
      <c r="F152" s="616"/>
      <c r="G152" s="619"/>
      <c r="H152" s="302">
        <v>2</v>
      </c>
      <c r="I152" s="33" t="s">
        <v>1090</v>
      </c>
      <c r="J152" s="32" t="s">
        <v>1091</v>
      </c>
      <c r="K152" s="32" t="s">
        <v>1092</v>
      </c>
      <c r="L152" s="259" t="str">
        <f t="shared" si="18"/>
        <v xml:space="preserve">El Profesional de apoyo en el  Laboratorio Nacional de Suelos evalúa trimestralmente las cartas control de los procesos en curso, con el fin de garantizar el control de los procedimientos analíticos. En caso de encontrar comportamientos anormales o atípicos, se realiza el análisis de causas y se determinan las acciones que se deben llevar a cabo para identificar la falla y corregirla posteriormente.  
Evidencia: Formato de Evaluación de las cartas control </v>
      </c>
      <c r="M152" s="33" t="s">
        <v>305</v>
      </c>
      <c r="N152" s="34" t="s">
        <v>7</v>
      </c>
      <c r="O152" s="239" t="s">
        <v>16</v>
      </c>
      <c r="P152" s="236">
        <f>+IF(O152=FÓRMULAS!$E$4,FÓRMULAS!$F$4,IF(O152=FÓRMULAS!$E$5,FÓRMULAS!$F$5,IF(O152=FÓRMULAS!$E$6,FÓRMULAS!$F$6,"")))</f>
        <v>0.25</v>
      </c>
      <c r="Q152" s="236" t="str">
        <f>+IF(OR(O152=FÓRMULAS!$O$4,O152=FÓRMULAS!$O$5),FÓRMULAS!$P$5,IF(O152=FÓRMULAS!$O$6,FÓRMULAS!$P$6,""))</f>
        <v>Probabilidad</v>
      </c>
      <c r="R152" s="239" t="s">
        <v>103</v>
      </c>
      <c r="S152" s="236">
        <f>+IF(R152=FÓRMULAS!$H$4,FÓRMULAS!$I$4,IF(R152=FÓRMULAS!$H$5,FÓRMULAS!$I$5,""))</f>
        <v>0.15</v>
      </c>
      <c r="T152" s="244" t="s">
        <v>897</v>
      </c>
      <c r="U152" s="244" t="s">
        <v>898</v>
      </c>
      <c r="V152" s="244" t="s">
        <v>899</v>
      </c>
      <c r="W152" s="236">
        <f t="shared" si="19"/>
        <v>0.4</v>
      </c>
      <c r="X152" s="236">
        <f>IF(Q152=FÓRMULAS!$P$5,F$151-(F$151*W152),F$151)</f>
        <v>0.6</v>
      </c>
      <c r="Y152" s="306">
        <f>IF(Q152=FÓRMULAS!$P$6,G$151-(G$151*W152),G$151)</f>
        <v>0.6</v>
      </c>
      <c r="Z152" s="604"/>
      <c r="AA152" s="601"/>
      <c r="AB152" s="312">
        <f t="shared" ref="AB152" si="38">+SUM(AC152:AF152)</f>
        <v>4</v>
      </c>
      <c r="AC152" s="34">
        <v>1</v>
      </c>
      <c r="AD152" s="34">
        <v>1</v>
      </c>
      <c r="AE152" s="34">
        <v>1</v>
      </c>
      <c r="AF152" s="288">
        <v>1</v>
      </c>
      <c r="AG152" s="283" t="s">
        <v>19</v>
      </c>
      <c r="AH152" s="33" t="s">
        <v>16</v>
      </c>
      <c r="AI152" s="33" t="s">
        <v>6</v>
      </c>
      <c r="AJ152" s="33" t="s">
        <v>6</v>
      </c>
      <c r="AK152" s="33" t="s">
        <v>6</v>
      </c>
      <c r="AL152" s="33" t="s">
        <v>57</v>
      </c>
      <c r="AM152" s="34" t="s">
        <v>103</v>
      </c>
      <c r="AN152" s="34" t="s">
        <v>87</v>
      </c>
      <c r="AO152" s="34" t="s">
        <v>89</v>
      </c>
      <c r="AP152" s="34" t="s">
        <v>91</v>
      </c>
      <c r="AQ152" s="34" t="str">
        <f>+IF(AH152="Preventivo","Prevenir",IF(AH152="Detectivo","Detectar","No es un control"))</f>
        <v>Prevenir</v>
      </c>
      <c r="AR152" s="33" t="s">
        <v>94</v>
      </c>
      <c r="AS152" s="33" t="s">
        <v>96</v>
      </c>
      <c r="AT152" s="33" t="s">
        <v>98</v>
      </c>
      <c r="AU152" s="34">
        <f>+IF(AN152=$AN$6,$AN$10,$AN$11)</f>
        <v>15</v>
      </c>
      <c r="AV152" s="34">
        <f>+IF(AO152=$AO$6,$AO$10,$AO$11)</f>
        <v>15</v>
      </c>
      <c r="AW152" s="34">
        <f>+IF(AP152=$AP$6,$AP$10,$AP$11)</f>
        <v>15</v>
      </c>
      <c r="AX152" s="34">
        <f>IF(AQ152=$AQ$6,$AQ$10,IF(AQ152=$AQ$7,$AQ$11,0))</f>
        <v>15</v>
      </c>
      <c r="AY152" s="34">
        <f>+IF(AR152=$AR$6,$AR$10,$AR$11)</f>
        <v>15</v>
      </c>
      <c r="AZ152" s="34">
        <f>+IF(AS152=$AS$6,$AS$10,$AS$11)</f>
        <v>15</v>
      </c>
      <c r="BA152" s="34">
        <f>IF(AT152=$AT$6,$AT$10,IF(AT152=$AT$7,$AT$11,0))</f>
        <v>10</v>
      </c>
      <c r="BB152" s="45">
        <f>SUM(AU152:BA152)</f>
        <v>100</v>
      </c>
      <c r="BC152" s="35" t="s">
        <v>138</v>
      </c>
      <c r="BD152" s="35" t="s">
        <v>138</v>
      </c>
      <c r="BE152" s="36" t="e">
        <f>IF(#REF!=#REF!,0,IF(AND(#REF!="Fuerte",BC152="Directamente"),2,IF(AND(#REF!="Moderado",BC152="Directamente"),1,0)))</f>
        <v>#REF!</v>
      </c>
      <c r="BF152" s="652"/>
      <c r="BG152" s="36" t="e">
        <f>IF(C152=#REF!,0,IF(AND(#REF!="Fuerte",BC152="Indirectamente"),1,IF(AND(#REF!="Fuerte",BC152="Directamente"),2,IF(AND(#REF!="Moderado",BC152="Directamente"),1,0))))</f>
        <v>#REF!</v>
      </c>
      <c r="BH152" s="652"/>
    </row>
    <row r="153" spans="1:60" s="25" customFormat="1" ht="171.65" customHeight="1" x14ac:dyDescent="0.25">
      <c r="A153" s="643"/>
      <c r="B153" s="40" t="s">
        <v>40</v>
      </c>
      <c r="C153" s="350" t="str">
        <f>'CONTEXTO E IDENTIFICACIÓN'!D$80</f>
        <v>Gestión de Información Geográfica</v>
      </c>
      <c r="D153" s="350" t="str">
        <f>'CONTEXTO E IDENTIFICACIÓN'!F$80</f>
        <v>Gestión Agrológica</v>
      </c>
      <c r="E153" s="636"/>
      <c r="F153" s="616"/>
      <c r="G153" s="619"/>
      <c r="H153" s="302">
        <v>3</v>
      </c>
      <c r="I153" s="33" t="s">
        <v>1093</v>
      </c>
      <c r="J153" s="32" t="s">
        <v>1070</v>
      </c>
      <c r="K153" s="32" t="s">
        <v>1094</v>
      </c>
      <c r="L153" s="259" t="str">
        <f t="shared" si="18"/>
        <v>El responsable de la recepción en el LNS , cada vez que se realice una solicitud de muestra para análisis químico, físico, mineralógico y biológico,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 
Evidencia: Compromiso firmados de confidencialidad, imparcialidad e independencia por parte del responsable de la recepción en el LNS.</v>
      </c>
      <c r="M153" s="33" t="s">
        <v>324</v>
      </c>
      <c r="N153" s="34" t="s">
        <v>7</v>
      </c>
      <c r="O153" s="239" t="s">
        <v>16</v>
      </c>
      <c r="P153" s="236">
        <f>+IF(O153=FÓRMULAS!$E$4,FÓRMULAS!$F$4,IF(O153=FÓRMULAS!$E$5,FÓRMULAS!$F$5,IF(O153=FÓRMULAS!$E$6,FÓRMULAS!$F$6,"")))</f>
        <v>0.25</v>
      </c>
      <c r="Q153" s="236" t="str">
        <f>+IF(OR(O153=FÓRMULAS!$O$4,O153=FÓRMULAS!$O$5),FÓRMULAS!$P$5,IF(O153=FÓRMULAS!$O$6,FÓRMULAS!$P$6,""))</f>
        <v>Probabilidad</v>
      </c>
      <c r="R153" s="239" t="s">
        <v>103</v>
      </c>
      <c r="S153" s="236">
        <f>+IF(R153=FÓRMULAS!$H$4,FÓRMULAS!$I$4,IF(R153=FÓRMULAS!$H$5,FÓRMULAS!$I$5,""))</f>
        <v>0.15</v>
      </c>
      <c r="T153" s="244" t="s">
        <v>897</v>
      </c>
      <c r="U153" s="244" t="s">
        <v>898</v>
      </c>
      <c r="V153" s="244" t="s">
        <v>899</v>
      </c>
      <c r="W153" s="236">
        <f t="shared" si="19"/>
        <v>0.4</v>
      </c>
      <c r="X153" s="236">
        <f>IF(Q153=FÓRMULAS!$P$5,F$151-(F$151*W153),F$151)</f>
        <v>0.6</v>
      </c>
      <c r="Y153" s="306">
        <f>IF(Q153=FÓRMULAS!$P$6,G$151-(G$151*W153),G$151)</f>
        <v>0.6</v>
      </c>
      <c r="Z153" s="604"/>
      <c r="AA153" s="601"/>
      <c r="AB153" s="312">
        <f t="shared" ref="AB153" si="39">+SUM(AC153:AF153)</f>
        <v>0</v>
      </c>
      <c r="AC153" s="34">
        <v>0</v>
      </c>
      <c r="AD153" s="34">
        <v>0</v>
      </c>
      <c r="AE153" s="34">
        <v>0</v>
      </c>
      <c r="AF153" s="288">
        <v>0</v>
      </c>
      <c r="AG153" s="283" t="s">
        <v>6</v>
      </c>
      <c r="AH153" s="33" t="s">
        <v>16</v>
      </c>
      <c r="AI153" s="33" t="s">
        <v>19</v>
      </c>
      <c r="AJ153" s="33" t="s">
        <v>6</v>
      </c>
      <c r="AK153" s="33" t="s">
        <v>6</v>
      </c>
      <c r="AL153" s="33" t="s">
        <v>25</v>
      </c>
      <c r="AM153" s="34" t="s">
        <v>103</v>
      </c>
      <c r="AN153" s="34" t="s">
        <v>87</v>
      </c>
      <c r="AO153" s="34" t="s">
        <v>89</v>
      </c>
      <c r="AP153" s="34" t="s">
        <v>91</v>
      </c>
      <c r="AQ153" s="34" t="str">
        <f t="shared" ref="AQ153:AQ154" si="40">+IF(AH153="Preventivo","Prevenir",IF(AH153="Detectivo","Detectar","No es un control"))</f>
        <v>Prevenir</v>
      </c>
      <c r="AR153" s="33" t="s">
        <v>94</v>
      </c>
      <c r="AS153" s="33" t="s">
        <v>96</v>
      </c>
      <c r="AT153" s="33" t="s">
        <v>98</v>
      </c>
      <c r="AU153" s="34">
        <f t="shared" ref="AU153:AU154" si="41">+IF(AN153=$AN$6,$AN$10,$AN$11)</f>
        <v>15</v>
      </c>
      <c r="AV153" s="34">
        <f t="shared" ref="AV153:AV154" si="42">+IF(AO153=$AO$6,$AO$10,$AO$11)</f>
        <v>15</v>
      </c>
      <c r="AW153" s="34">
        <f t="shared" ref="AW153:AW154" si="43">+IF(AP153=$AP$6,$AP$10,$AP$11)</f>
        <v>15</v>
      </c>
      <c r="AX153" s="34">
        <f t="shared" ref="AX153:AX154" si="44">IF(AQ153=$AQ$6,$AQ$10,IF(AQ153=$AQ$7,$AQ$11,0))</f>
        <v>15</v>
      </c>
      <c r="AY153" s="34">
        <f t="shared" ref="AY153:AY154" si="45">+IF(AR153=$AR$6,$AR$10,$AR$11)</f>
        <v>15</v>
      </c>
      <c r="AZ153" s="34">
        <f t="shared" ref="AZ153:AZ154" si="46">+IF(AS153=$AS$6,$AS$10,$AS$11)</f>
        <v>15</v>
      </c>
      <c r="BA153" s="34">
        <f t="shared" ref="BA153:BA154" si="47">IF(AT153=$AT$6,$AT$10,IF(AT153=$AT$7,$AT$11,0))</f>
        <v>10</v>
      </c>
      <c r="BB153" s="45">
        <f t="shared" ref="BB153:BB154" si="48">SUM(AU153:BA153)</f>
        <v>100</v>
      </c>
      <c r="BC153" s="35" t="s">
        <v>138</v>
      </c>
      <c r="BD153" s="35" t="s">
        <v>138</v>
      </c>
      <c r="BE153" s="36" t="e">
        <f>IF(#REF!=#REF!,0,IF(AND(#REF!="Fuerte",BC153="Directamente"),2,IF(AND(#REF!="Moderado",BC153="Directamente"),1,0)))</f>
        <v>#REF!</v>
      </c>
      <c r="BF153" s="652"/>
      <c r="BG153" s="36" t="e">
        <f>IF(C153=#REF!,0,IF(AND(#REF!="Fuerte",BC153="Indirectamente"),1,IF(AND(#REF!="Fuerte",BC153="Directamente"),2,IF(AND(#REF!="Moderado",BC153="Directamente"),1,0))))</f>
        <v>#REF!</v>
      </c>
      <c r="BH153" s="652"/>
    </row>
    <row r="154" spans="1:60" s="25" customFormat="1" ht="102.65" customHeight="1" thickBot="1" x14ac:dyDescent="0.3">
      <c r="A154" s="644"/>
      <c r="B154" s="282" t="s">
        <v>40</v>
      </c>
      <c r="C154" s="351" t="str">
        <f>'CONTEXTO E IDENTIFICACIÓN'!D$80</f>
        <v>Gestión de Información Geográfica</v>
      </c>
      <c r="D154" s="351" t="str">
        <f>'CONTEXTO E IDENTIFICACIÓN'!F$80</f>
        <v>Gestión Agrológica</v>
      </c>
      <c r="E154" s="637"/>
      <c r="F154" s="617"/>
      <c r="G154" s="620"/>
      <c r="H154" s="303">
        <v>4</v>
      </c>
      <c r="I154" s="289" t="s">
        <v>1095</v>
      </c>
      <c r="J154" s="290" t="s">
        <v>1096</v>
      </c>
      <c r="K154" s="290" t="s">
        <v>1097</v>
      </c>
      <c r="L154" s="277" t="str">
        <f t="shared" si="18"/>
        <v>El responsable del SGI o el profesional apoyo al SGI en el  Laboratorio Nacional de Suelos , cada vez que ingrese un funcionario o contratista a desarrollar actividades en el Laboratorio Nacional de Suelos,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Evidencia: Compromisos firmados de confidencialidad, imparcialidad e independencia.</v>
      </c>
      <c r="M154" s="289" t="s">
        <v>325</v>
      </c>
      <c r="N154" s="291" t="s">
        <v>7</v>
      </c>
      <c r="O154" s="240" t="s">
        <v>16</v>
      </c>
      <c r="P154" s="237">
        <f>+IF(O154=FÓRMULAS!$E$4,FÓRMULAS!$F$4,IF(O154=FÓRMULAS!$E$5,FÓRMULAS!$F$5,IF(O154=FÓRMULAS!$E$6,FÓRMULAS!$F$6,"")))</f>
        <v>0.25</v>
      </c>
      <c r="Q154" s="237" t="str">
        <f>+IF(OR(O154=FÓRMULAS!$O$4,O154=FÓRMULAS!$O$5),FÓRMULAS!$P$5,IF(O154=FÓRMULAS!$O$6,FÓRMULAS!$P$6,""))</f>
        <v>Probabilidad</v>
      </c>
      <c r="R154" s="240" t="s">
        <v>103</v>
      </c>
      <c r="S154" s="237">
        <f>+IF(R154=FÓRMULAS!$H$4,FÓRMULAS!$I$4,IF(R154=FÓRMULAS!$H$5,FÓRMULAS!$I$5,""))</f>
        <v>0.15</v>
      </c>
      <c r="T154" s="245" t="s">
        <v>897</v>
      </c>
      <c r="U154" s="245" t="s">
        <v>898</v>
      </c>
      <c r="V154" s="245" t="s">
        <v>899</v>
      </c>
      <c r="W154" s="237">
        <f t="shared" si="19"/>
        <v>0.4</v>
      </c>
      <c r="X154" s="237">
        <f>IF(Q154=FÓRMULAS!$P$5,F$151-(F$151*W154),F$151)</f>
        <v>0.6</v>
      </c>
      <c r="Y154" s="307">
        <f>IF(Q154=FÓRMULAS!$P$6,G$151-(G$151*W154),G$151)</f>
        <v>0.6</v>
      </c>
      <c r="Z154" s="605"/>
      <c r="AA154" s="602"/>
      <c r="AB154" s="313">
        <v>0</v>
      </c>
      <c r="AC154" s="291">
        <v>0</v>
      </c>
      <c r="AD154" s="291">
        <v>0</v>
      </c>
      <c r="AE154" s="291">
        <v>0</v>
      </c>
      <c r="AF154" s="292">
        <v>0</v>
      </c>
      <c r="AG154" s="283" t="s">
        <v>6</v>
      </c>
      <c r="AH154" s="33" t="s">
        <v>16</v>
      </c>
      <c r="AI154" s="33" t="s">
        <v>19</v>
      </c>
      <c r="AJ154" s="33" t="s">
        <v>6</v>
      </c>
      <c r="AK154" s="33" t="s">
        <v>6</v>
      </c>
      <c r="AL154" s="33" t="s">
        <v>25</v>
      </c>
      <c r="AM154" s="34" t="s">
        <v>103</v>
      </c>
      <c r="AN154" s="34" t="s">
        <v>87</v>
      </c>
      <c r="AO154" s="34" t="s">
        <v>89</v>
      </c>
      <c r="AP154" s="34" t="s">
        <v>91</v>
      </c>
      <c r="AQ154" s="34" t="str">
        <f t="shared" si="40"/>
        <v>Prevenir</v>
      </c>
      <c r="AR154" s="33" t="s">
        <v>94</v>
      </c>
      <c r="AS154" s="33" t="s">
        <v>96</v>
      </c>
      <c r="AT154" s="33" t="s">
        <v>98</v>
      </c>
      <c r="AU154" s="34">
        <f t="shared" si="41"/>
        <v>15</v>
      </c>
      <c r="AV154" s="34">
        <f t="shared" si="42"/>
        <v>15</v>
      </c>
      <c r="AW154" s="34">
        <f t="shared" si="43"/>
        <v>15</v>
      </c>
      <c r="AX154" s="34">
        <f t="shared" si="44"/>
        <v>15</v>
      </c>
      <c r="AY154" s="34">
        <f t="shared" si="45"/>
        <v>15</v>
      </c>
      <c r="AZ154" s="34">
        <f t="shared" si="46"/>
        <v>15</v>
      </c>
      <c r="BA154" s="34">
        <f t="shared" si="47"/>
        <v>10</v>
      </c>
      <c r="BB154" s="45">
        <f t="shared" si="48"/>
        <v>100</v>
      </c>
      <c r="BC154" s="35" t="s">
        <v>138</v>
      </c>
      <c r="BD154" s="35" t="s">
        <v>138</v>
      </c>
      <c r="BE154" s="36" t="e">
        <f>IF(#REF!=#REF!,0,IF(AND(#REF!="Fuerte",BC154="Directamente"),2,IF(AND(#REF!="Moderado",BC154="Directamente"),1,0)))</f>
        <v>#REF!</v>
      </c>
      <c r="BF154" s="652"/>
      <c r="BG154" s="36" t="e">
        <f>IF(C154=#REF!,0,IF(AND(#REF!="Fuerte",BC154="Indirectamente"),1,IF(AND(#REF!="Fuerte",BC154="Directamente"),2,IF(AND(#REF!="Moderado",BC154="Directamente"),1,0))))</f>
        <v>#REF!</v>
      </c>
      <c r="BH154" s="652"/>
    </row>
    <row r="155" spans="1:60" s="25" customFormat="1" ht="120" customHeight="1" thickBot="1" x14ac:dyDescent="0.3">
      <c r="A155" s="642" t="str">
        <f>'CONTEXTO E IDENTIFICACIÓN'!A81</f>
        <v>R27</v>
      </c>
      <c r="B155" s="281" t="s">
        <v>42</v>
      </c>
      <c r="C155" s="349" t="str">
        <f>'CONTEXTO E IDENTIFICACIÓN'!D$81</f>
        <v>Gestión catastral</v>
      </c>
      <c r="D155" s="349" t="str">
        <f>'CONTEXTO E IDENTIFICACIÓN'!F$81</f>
        <v>Prestación del Servicio Catastral por Excepción</v>
      </c>
      <c r="E155" s="635" t="str">
        <f>'CONTEXTO E IDENTIFICACIÓN'!N81</f>
        <v xml:space="preserve">Posibilidad de pérdida Reputacional por incumplimiento de los estándares de producción (calidad) en la prestación del servicio público Catastral por excepción debido a :
1. Falta de conocimiento de los procedimientos establecidos.
2. Recursos inadecuados o insuficientes.
</v>
      </c>
      <c r="F155" s="615">
        <f>'PROB E IMPACTO INHERENTE'!H34</f>
        <v>1</v>
      </c>
      <c r="G155" s="618">
        <f>'PROB E IMPACTO INHERENTE'!P34</f>
        <v>0.6</v>
      </c>
      <c r="H155" s="301">
        <v>1</v>
      </c>
      <c r="I155" s="270" t="s">
        <v>547</v>
      </c>
      <c r="J155" s="271" t="s">
        <v>960</v>
      </c>
      <c r="K155" s="271" t="s">
        <v>959</v>
      </c>
      <c r="L155" s="271" t="str">
        <f t="shared" si="18"/>
        <v>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Esta actividad se realiza mensulamente.
Evidencia: 
1. Direcciones Territoriales: Cronograma de trabajo, reporte del seguimiento semanal y relación de acciones (si aplica).</v>
      </c>
      <c r="M155" s="270" t="s">
        <v>306</v>
      </c>
      <c r="N155" s="272" t="s">
        <v>7</v>
      </c>
      <c r="O155" s="238" t="s">
        <v>16</v>
      </c>
      <c r="P155" s="235">
        <f>+IF(O155=FÓRMULAS!$E$4,FÓRMULAS!$F$4,IF(O155=FÓRMULAS!$E$5,FÓRMULAS!$F$5,IF(O155=FÓRMULAS!$E$6,FÓRMULAS!$F$6,"")))</f>
        <v>0.25</v>
      </c>
      <c r="Q155" s="235" t="str">
        <f>+IF(OR(O155=FÓRMULAS!$O$4,O155=FÓRMULAS!$O$5),FÓRMULAS!$P$5,IF(O155=FÓRMULAS!$O$6,FÓRMULAS!$P$6,""))</f>
        <v>Probabilidad</v>
      </c>
      <c r="R155" s="238" t="s">
        <v>103</v>
      </c>
      <c r="S155" s="235">
        <f>+IF(R155=FÓRMULAS!$H$4,FÓRMULAS!$I$4,IF(R155=FÓRMULAS!$H$5,FÓRMULAS!$I$5,""))</f>
        <v>0.15</v>
      </c>
      <c r="T155" s="243" t="s">
        <v>897</v>
      </c>
      <c r="U155" s="243" t="s">
        <v>904</v>
      </c>
      <c r="V155" s="243" t="s">
        <v>899</v>
      </c>
      <c r="W155" s="235">
        <f t="shared" si="19"/>
        <v>0.4</v>
      </c>
      <c r="X155" s="235">
        <f>IF(Q155=FÓRMULAS!$P$5,F$155-(F$155*W155),F$155)</f>
        <v>0.6</v>
      </c>
      <c r="Y155" s="305">
        <f>IF(Q155=FÓRMULAS!$P$6,G$155-(G$155*W155),G$155)</f>
        <v>0.6</v>
      </c>
      <c r="Z155" s="603">
        <f t="shared" ref="Z155:AA155" si="49">+IF(X158="","",X158)</f>
        <v>1</v>
      </c>
      <c r="AA155" s="600">
        <f t="shared" si="49"/>
        <v>0.6</v>
      </c>
      <c r="AB155" s="308">
        <v>12</v>
      </c>
      <c r="AC155" s="272">
        <v>3</v>
      </c>
      <c r="AD155" s="272">
        <v>3</v>
      </c>
      <c r="AE155" s="272">
        <v>3</v>
      </c>
      <c r="AF155" s="273">
        <v>3</v>
      </c>
      <c r="AG155" s="265" t="s">
        <v>19</v>
      </c>
      <c r="AH155" s="44" t="s">
        <v>16</v>
      </c>
      <c r="AI155" s="44" t="s">
        <v>6</v>
      </c>
      <c r="AJ155" s="44" t="s">
        <v>6</v>
      </c>
      <c r="AK155" s="44" t="s">
        <v>6</v>
      </c>
      <c r="AL155" s="44" t="s">
        <v>23</v>
      </c>
      <c r="AM155" s="24" t="s">
        <v>103</v>
      </c>
      <c r="AN155" s="24" t="s">
        <v>87</v>
      </c>
      <c r="AO155" s="24" t="s">
        <v>89</v>
      </c>
      <c r="AP155" s="24" t="s">
        <v>91</v>
      </c>
      <c r="AQ155" s="24" t="s">
        <v>99</v>
      </c>
      <c r="AR155" s="44" t="s">
        <v>94</v>
      </c>
      <c r="AS155" s="44" t="s">
        <v>96</v>
      </c>
      <c r="AT155" s="44" t="s">
        <v>98</v>
      </c>
      <c r="AU155" s="24">
        <v>15</v>
      </c>
      <c r="AV155" s="24">
        <v>15</v>
      </c>
      <c r="AW155" s="24">
        <v>15</v>
      </c>
      <c r="AX155" s="24">
        <v>15</v>
      </c>
      <c r="AY155" s="24">
        <v>15</v>
      </c>
      <c r="AZ155" s="24">
        <v>15</v>
      </c>
      <c r="BA155" s="24">
        <v>10</v>
      </c>
      <c r="BB155" s="42">
        <v>100</v>
      </c>
      <c r="BC155" s="26" t="s">
        <v>138</v>
      </c>
      <c r="BD155" s="26" t="s">
        <v>138</v>
      </c>
      <c r="BE155" s="43">
        <v>2</v>
      </c>
      <c r="BF155" s="41">
        <v>2</v>
      </c>
      <c r="BG155" s="43">
        <v>2</v>
      </c>
      <c r="BH155" s="41">
        <v>2</v>
      </c>
    </row>
    <row r="156" spans="1:60" s="25" customFormat="1" ht="10.5" customHeight="1" thickBot="1" x14ac:dyDescent="0.3">
      <c r="A156" s="643"/>
      <c r="B156" s="40"/>
      <c r="C156" s="349" t="str">
        <f>'CONTEXTO E IDENTIFICACIÓN'!D$81</f>
        <v>Gestión catastral</v>
      </c>
      <c r="D156" s="350"/>
      <c r="E156" s="636"/>
      <c r="F156" s="616"/>
      <c r="G156" s="619"/>
      <c r="H156" s="302">
        <v>2</v>
      </c>
      <c r="I156" s="258"/>
      <c r="J156" s="259"/>
      <c r="K156" s="259"/>
      <c r="L156" s="259" t="str">
        <f t="shared" si="18"/>
        <v xml:space="preserve">  </v>
      </c>
      <c r="M156" s="258"/>
      <c r="N156" s="24"/>
      <c r="O156" s="239"/>
      <c r="P156" s="236" t="str">
        <f>+IF(O156=FÓRMULAS!$E$4,FÓRMULAS!$F$4,IF(O156=FÓRMULAS!$E$5,FÓRMULAS!$F$5,IF(O156=FÓRMULAS!$E$6,FÓRMULAS!$F$6,"")))</f>
        <v/>
      </c>
      <c r="Q156" s="236" t="str">
        <f>+IF(OR(O156=FÓRMULAS!$O$4,O156=FÓRMULAS!$O$5),FÓRMULAS!$P$5,IF(O156=FÓRMULAS!$O$6,FÓRMULAS!$P$6,""))</f>
        <v/>
      </c>
      <c r="R156" s="239"/>
      <c r="S156" s="236" t="str">
        <f>+IF(R156=FÓRMULAS!$H$4,FÓRMULAS!$I$4,IF(R156=FÓRMULAS!$H$5,FÓRMULAS!$I$5,""))</f>
        <v/>
      </c>
      <c r="T156" s="244"/>
      <c r="U156" s="244"/>
      <c r="V156" s="244"/>
      <c r="W156" s="236" t="str">
        <f t="shared" si="19"/>
        <v/>
      </c>
      <c r="X156" s="236">
        <f>IF(Q156=FÓRMULAS!$P$5,F$155-(F$155*W156),F$155)</f>
        <v>1</v>
      </c>
      <c r="Y156" s="306">
        <f>IF(Q156=FÓRMULAS!$P$6,G$155-(G$155*W156),G$155)</f>
        <v>0.6</v>
      </c>
      <c r="Z156" s="604"/>
      <c r="AA156" s="601"/>
      <c r="AB156" s="309"/>
      <c r="AC156" s="24"/>
      <c r="AD156" s="24"/>
      <c r="AE156" s="24"/>
      <c r="AF156" s="274"/>
      <c r="AG156" s="265"/>
      <c r="AH156" s="50"/>
      <c r="AI156" s="50"/>
      <c r="AJ156" s="50"/>
      <c r="AK156" s="50"/>
      <c r="AL156" s="50"/>
      <c r="AM156" s="24"/>
      <c r="AN156" s="24"/>
      <c r="AO156" s="24"/>
      <c r="AP156" s="24"/>
      <c r="AQ156" s="24"/>
      <c r="AR156" s="50"/>
      <c r="AS156" s="50"/>
      <c r="AT156" s="50"/>
      <c r="AU156" s="24"/>
      <c r="AV156" s="24"/>
      <c r="AW156" s="24"/>
      <c r="AX156" s="24"/>
      <c r="AY156" s="24"/>
      <c r="AZ156" s="24"/>
      <c r="BA156" s="24"/>
      <c r="BB156" s="48"/>
      <c r="BC156" s="26"/>
      <c r="BD156" s="26"/>
      <c r="BE156" s="47"/>
      <c r="BF156" s="49"/>
      <c r="BG156" s="47"/>
      <c r="BH156" s="49"/>
    </row>
    <row r="157" spans="1:60" s="25" customFormat="1" ht="11.25" customHeight="1" thickBot="1" x14ac:dyDescent="0.3">
      <c r="A157" s="643"/>
      <c r="B157" s="40"/>
      <c r="C157" s="349" t="str">
        <f>'CONTEXTO E IDENTIFICACIÓN'!D$81</f>
        <v>Gestión catastral</v>
      </c>
      <c r="D157" s="350"/>
      <c r="E157" s="636"/>
      <c r="F157" s="616"/>
      <c r="G157" s="619"/>
      <c r="H157" s="302">
        <v>3</v>
      </c>
      <c r="I157" s="258"/>
      <c r="J157" s="259"/>
      <c r="K157" s="259"/>
      <c r="L157" s="259" t="str">
        <f t="shared" si="18"/>
        <v xml:space="preserve">  </v>
      </c>
      <c r="M157" s="258"/>
      <c r="N157" s="24"/>
      <c r="O157" s="239"/>
      <c r="P157" s="236" t="str">
        <f>+IF(O157=FÓRMULAS!$E$4,FÓRMULAS!$F$4,IF(O157=FÓRMULAS!$E$5,FÓRMULAS!$F$5,IF(O157=FÓRMULAS!$E$6,FÓRMULAS!$F$6,"")))</f>
        <v/>
      </c>
      <c r="Q157" s="236" t="str">
        <f>+IF(OR(O157=FÓRMULAS!$O$4,O157=FÓRMULAS!$O$5),FÓRMULAS!$P$5,IF(O157=FÓRMULAS!$O$6,FÓRMULAS!$P$6,""))</f>
        <v/>
      </c>
      <c r="R157" s="239"/>
      <c r="S157" s="236" t="str">
        <f>+IF(R157=FÓRMULAS!$H$4,FÓRMULAS!$I$4,IF(R157=FÓRMULAS!$H$5,FÓRMULAS!$I$5,""))</f>
        <v/>
      </c>
      <c r="T157" s="244"/>
      <c r="U157" s="244"/>
      <c r="V157" s="244"/>
      <c r="W157" s="236" t="str">
        <f t="shared" si="19"/>
        <v/>
      </c>
      <c r="X157" s="236">
        <f>IF(Q157=FÓRMULAS!$P$5,F$155-(F$155*W157),F$155)</f>
        <v>1</v>
      </c>
      <c r="Y157" s="306">
        <f>IF(Q157=FÓRMULAS!$P$6,G$155-(G$155*W157),G$155)</f>
        <v>0.6</v>
      </c>
      <c r="Z157" s="604"/>
      <c r="AA157" s="601"/>
      <c r="AB157" s="309"/>
      <c r="AC157" s="24"/>
      <c r="AD157" s="24"/>
      <c r="AE157" s="24"/>
      <c r="AF157" s="274"/>
      <c r="AG157" s="265"/>
      <c r="AH157" s="50"/>
      <c r="AI157" s="50"/>
      <c r="AJ157" s="50"/>
      <c r="AK157" s="50"/>
      <c r="AL157" s="50"/>
      <c r="AM157" s="24"/>
      <c r="AN157" s="24"/>
      <c r="AO157" s="24"/>
      <c r="AP157" s="24"/>
      <c r="AQ157" s="24"/>
      <c r="AR157" s="50"/>
      <c r="AS157" s="50"/>
      <c r="AT157" s="50"/>
      <c r="AU157" s="24"/>
      <c r="AV157" s="24"/>
      <c r="AW157" s="24"/>
      <c r="AX157" s="24"/>
      <c r="AY157" s="24"/>
      <c r="AZ157" s="24"/>
      <c r="BA157" s="24"/>
      <c r="BB157" s="48"/>
      <c r="BC157" s="26"/>
      <c r="BD157" s="26"/>
      <c r="BE157" s="47"/>
      <c r="BF157" s="49"/>
      <c r="BG157" s="47"/>
      <c r="BH157" s="49"/>
    </row>
    <row r="158" spans="1:60" s="25" customFormat="1" ht="12" customHeight="1" thickBot="1" x14ac:dyDescent="0.3">
      <c r="A158" s="644"/>
      <c r="B158" s="282"/>
      <c r="C158" s="349" t="str">
        <f>'CONTEXTO E IDENTIFICACIÓN'!D$81</f>
        <v>Gestión catastral</v>
      </c>
      <c r="D158" s="351"/>
      <c r="E158" s="637"/>
      <c r="F158" s="617"/>
      <c r="G158" s="620"/>
      <c r="H158" s="303">
        <v>4</v>
      </c>
      <c r="I158" s="276"/>
      <c r="J158" s="277"/>
      <c r="K158" s="277"/>
      <c r="L158" s="277" t="str">
        <f t="shared" si="18"/>
        <v xml:space="preserve">  </v>
      </c>
      <c r="M158" s="276"/>
      <c r="N158" s="278"/>
      <c r="O158" s="240"/>
      <c r="P158" s="237" t="str">
        <f>+IF(O158=FÓRMULAS!$E$4,FÓRMULAS!$F$4,IF(O158=FÓRMULAS!$E$5,FÓRMULAS!$F$5,IF(O158=FÓRMULAS!$E$6,FÓRMULAS!$F$6,"")))</f>
        <v/>
      </c>
      <c r="Q158" s="237" t="str">
        <f>+IF(OR(O158=FÓRMULAS!$O$4,O158=FÓRMULAS!$O$5),FÓRMULAS!$P$5,IF(O158=FÓRMULAS!$O$6,FÓRMULAS!$P$6,""))</f>
        <v/>
      </c>
      <c r="R158" s="240"/>
      <c r="S158" s="237" t="str">
        <f>+IF(R158=FÓRMULAS!$H$4,FÓRMULAS!$I$4,IF(R158=FÓRMULAS!$H$5,FÓRMULAS!$I$5,""))</f>
        <v/>
      </c>
      <c r="T158" s="245"/>
      <c r="U158" s="245"/>
      <c r="V158" s="245"/>
      <c r="W158" s="237" t="str">
        <f t="shared" si="19"/>
        <v/>
      </c>
      <c r="X158" s="237">
        <f>IF(Q158=FÓRMULAS!$P$5,F$155-(F$155*W158),F$155)</f>
        <v>1</v>
      </c>
      <c r="Y158" s="307">
        <f>IF(Q158=FÓRMULAS!$P$6,G$155-(G$155*W158),G$155)</f>
        <v>0.6</v>
      </c>
      <c r="Z158" s="605"/>
      <c r="AA158" s="602"/>
      <c r="AB158" s="310"/>
      <c r="AC158" s="278"/>
      <c r="AD158" s="278"/>
      <c r="AE158" s="278"/>
      <c r="AF158" s="279"/>
      <c r="AG158" s="265"/>
      <c r="AH158" s="50"/>
      <c r="AI158" s="50"/>
      <c r="AJ158" s="50"/>
      <c r="AK158" s="50"/>
      <c r="AL158" s="50"/>
      <c r="AM158" s="24"/>
      <c r="AN158" s="24"/>
      <c r="AO158" s="24"/>
      <c r="AP158" s="24"/>
      <c r="AQ158" s="24"/>
      <c r="AR158" s="50"/>
      <c r="AS158" s="50"/>
      <c r="AT158" s="50"/>
      <c r="AU158" s="24"/>
      <c r="AV158" s="24"/>
      <c r="AW158" s="24"/>
      <c r="AX158" s="24"/>
      <c r="AY158" s="24"/>
      <c r="AZ158" s="24"/>
      <c r="BA158" s="24"/>
      <c r="BB158" s="48"/>
      <c r="BC158" s="26"/>
      <c r="BD158" s="26"/>
      <c r="BE158" s="47"/>
      <c r="BF158" s="49"/>
      <c r="BG158" s="47"/>
      <c r="BH158" s="49"/>
    </row>
    <row r="159" spans="1:60" s="25" customFormat="1" ht="120" customHeight="1" thickBot="1" x14ac:dyDescent="0.3">
      <c r="A159" s="642" t="str">
        <f>'CONTEXTO E IDENTIFICACIÓN'!A82</f>
        <v>R28</v>
      </c>
      <c r="B159" s="281" t="s">
        <v>42</v>
      </c>
      <c r="C159" s="349" t="str">
        <f>'CONTEXTO E IDENTIFICACIÓN'!D$82</f>
        <v>Gestión catastral</v>
      </c>
      <c r="D159" s="349" t="str">
        <f>'CONTEXTO E IDENTIFICACIÓN'!F$82</f>
        <v>Prestación del Servicio Catastral por Excepción</v>
      </c>
      <c r="E159" s="635" t="str">
        <f>'CONTEXTO E IDENTIFICACIÓN'!N82</f>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F159" s="615">
        <f>'PROB E IMPACTO INHERENTE'!H35</f>
        <v>0.4</v>
      </c>
      <c r="G159" s="618">
        <f>'PROB E IMPACTO INHERENTE'!P35</f>
        <v>0.6</v>
      </c>
      <c r="H159" s="301">
        <v>1</v>
      </c>
      <c r="I159" s="270" t="s">
        <v>958</v>
      </c>
      <c r="J159" s="271" t="s">
        <v>963</v>
      </c>
      <c r="K159" s="271" t="s">
        <v>964</v>
      </c>
      <c r="L159" s="271" t="str">
        <f t="shared" si="18"/>
        <v>El Subdirector de Proyectos y el Director de Gestión Castastral  elaboran el cronograma y tablero de control de ejecución del proceso de formación o actualización catastral a partir del inicio del proyecto.  
la dirección de gestión  catastral y las áreas que sean requeridas en el marco del proceso, realizan seguimiento 2 veces al mes al cronograma de ejecución a fin de identificar retrasos, causas y definir las acciones a realizar para el cumplimiento.
Evidencia: 
1. La  dirección de Gestión  Catastral (Sede Central): Cronograma de trabajo, Tableros de control, las listas de asistencia al seguimiento y/o actas de reunión.</v>
      </c>
      <c r="M159" s="270" t="s">
        <v>306</v>
      </c>
      <c r="N159" s="272" t="s">
        <v>7</v>
      </c>
      <c r="O159" s="238" t="s">
        <v>16</v>
      </c>
      <c r="P159" s="235">
        <f>+IF(O159=FÓRMULAS!$E$4,FÓRMULAS!$F$4,IF(O159=FÓRMULAS!$E$5,FÓRMULAS!$F$5,IF(O159=FÓRMULAS!$E$6,FÓRMULAS!$F$6,"")))</f>
        <v>0.25</v>
      </c>
      <c r="Q159" s="235" t="str">
        <f>+IF(OR(O159=FÓRMULAS!$O$4,O159=FÓRMULAS!$O$5),FÓRMULAS!$P$5,IF(O159=FÓRMULAS!$O$6,FÓRMULAS!$P$6,""))</f>
        <v>Probabilidad</v>
      </c>
      <c r="R159" s="238" t="s">
        <v>103</v>
      </c>
      <c r="S159" s="235">
        <f>+IF(R159=FÓRMULAS!$H$4,FÓRMULAS!$I$4,IF(R159=FÓRMULAS!$H$5,FÓRMULAS!$I$5,""))</f>
        <v>0.15</v>
      </c>
      <c r="T159" s="243" t="s">
        <v>897</v>
      </c>
      <c r="U159" s="243" t="s">
        <v>904</v>
      </c>
      <c r="V159" s="243" t="s">
        <v>899</v>
      </c>
      <c r="W159" s="235">
        <f t="shared" si="19"/>
        <v>0.4</v>
      </c>
      <c r="X159" s="235">
        <f>IF(Q159=FÓRMULAS!$P$5,F$159-(F$159*W159),F$159)</f>
        <v>0.24</v>
      </c>
      <c r="Y159" s="305">
        <f>IF(Q159=FÓRMULAS!$P$6,G$159-(G$159*W159),G$159)</f>
        <v>0.6</v>
      </c>
      <c r="Z159" s="603">
        <f t="shared" ref="Z159:AA159" si="50">+IF(X162="","",X162)</f>
        <v>0.4</v>
      </c>
      <c r="AA159" s="600">
        <f t="shared" si="50"/>
        <v>0.6</v>
      </c>
      <c r="AB159" s="308">
        <v>24</v>
      </c>
      <c r="AC159" s="272">
        <v>6</v>
      </c>
      <c r="AD159" s="272">
        <v>6</v>
      </c>
      <c r="AE159" s="272">
        <v>6</v>
      </c>
      <c r="AF159" s="273">
        <v>6</v>
      </c>
      <c r="AG159" s="265" t="s">
        <v>19</v>
      </c>
      <c r="AH159" s="44" t="s">
        <v>16</v>
      </c>
      <c r="AI159" s="44" t="s">
        <v>6</v>
      </c>
      <c r="AJ159" s="44" t="s">
        <v>19</v>
      </c>
      <c r="AK159" s="44" t="s">
        <v>6</v>
      </c>
      <c r="AL159" s="44" t="s">
        <v>23</v>
      </c>
      <c r="AM159" s="24" t="s">
        <v>103</v>
      </c>
      <c r="AN159" s="24" t="s">
        <v>87</v>
      </c>
      <c r="AO159" s="24" t="s">
        <v>89</v>
      </c>
      <c r="AP159" s="24" t="s">
        <v>91</v>
      </c>
      <c r="AQ159" s="24" t="s">
        <v>99</v>
      </c>
      <c r="AR159" s="44" t="s">
        <v>94</v>
      </c>
      <c r="AS159" s="44" t="s">
        <v>96</v>
      </c>
      <c r="AT159" s="44" t="s">
        <v>98</v>
      </c>
      <c r="AU159" s="24">
        <v>15</v>
      </c>
      <c r="AV159" s="24">
        <v>15</v>
      </c>
      <c r="AW159" s="24">
        <v>15</v>
      </c>
      <c r="AX159" s="24">
        <v>15</v>
      </c>
      <c r="AY159" s="24">
        <v>15</v>
      </c>
      <c r="AZ159" s="24">
        <v>15</v>
      </c>
      <c r="BA159" s="24">
        <v>10</v>
      </c>
      <c r="BB159" s="42">
        <v>100</v>
      </c>
      <c r="BC159" s="26" t="s">
        <v>138</v>
      </c>
      <c r="BD159" s="26" t="s">
        <v>138</v>
      </c>
      <c r="BE159" s="43">
        <v>0</v>
      </c>
      <c r="BF159" s="41">
        <v>0</v>
      </c>
      <c r="BG159" s="43">
        <v>2</v>
      </c>
      <c r="BH159" s="41">
        <v>0</v>
      </c>
    </row>
    <row r="160" spans="1:60" s="25" customFormat="1" ht="6.75" customHeight="1" thickBot="1" x14ac:dyDescent="0.3">
      <c r="A160" s="643"/>
      <c r="B160" s="40"/>
      <c r="C160" s="349" t="str">
        <f>'CONTEXTO E IDENTIFICACIÓN'!D$82</f>
        <v>Gestión catastral</v>
      </c>
      <c r="D160" s="350"/>
      <c r="E160" s="636"/>
      <c r="F160" s="616"/>
      <c r="G160" s="619"/>
      <c r="H160" s="302">
        <v>2</v>
      </c>
      <c r="I160" s="258"/>
      <c r="J160" s="259"/>
      <c r="K160" s="259"/>
      <c r="L160" s="259" t="str">
        <f t="shared" si="18"/>
        <v xml:space="preserve">  </v>
      </c>
      <c r="M160" s="258"/>
      <c r="N160" s="24"/>
      <c r="O160" s="239"/>
      <c r="P160" s="236" t="str">
        <f>+IF(O160=FÓRMULAS!$E$4,FÓRMULAS!$F$4,IF(O160=FÓRMULAS!$E$5,FÓRMULAS!$F$5,IF(O160=FÓRMULAS!$E$6,FÓRMULAS!$F$6,"")))</f>
        <v/>
      </c>
      <c r="Q160" s="236" t="str">
        <f>+IF(OR(O160=FÓRMULAS!$O$4,O160=FÓRMULAS!$O$5),FÓRMULAS!$P$5,IF(O160=FÓRMULAS!$O$6,FÓRMULAS!$P$6,""))</f>
        <v/>
      </c>
      <c r="R160" s="239"/>
      <c r="S160" s="236" t="str">
        <f>+IF(R160=FÓRMULAS!$H$4,FÓRMULAS!$I$4,IF(R160=FÓRMULAS!$H$5,FÓRMULAS!$I$5,""))</f>
        <v/>
      </c>
      <c r="T160" s="244"/>
      <c r="U160" s="244"/>
      <c r="V160" s="244"/>
      <c r="W160" s="236" t="str">
        <f t="shared" si="19"/>
        <v/>
      </c>
      <c r="X160" s="236">
        <f>IF(Q160=FÓRMULAS!$P$5,F$159-(F$159*W160),F$159)</f>
        <v>0.4</v>
      </c>
      <c r="Y160" s="306">
        <f>IF(Q160=FÓRMULAS!$P$6,G$159-(G$159*W160),G$159)</f>
        <v>0.6</v>
      </c>
      <c r="Z160" s="604"/>
      <c r="AA160" s="601"/>
      <c r="AB160" s="309"/>
      <c r="AC160" s="24"/>
      <c r="AD160" s="24"/>
      <c r="AE160" s="24"/>
      <c r="AF160" s="274"/>
      <c r="AG160" s="265"/>
      <c r="AH160" s="50"/>
      <c r="AI160" s="50"/>
      <c r="AJ160" s="50"/>
      <c r="AK160" s="50"/>
      <c r="AL160" s="50"/>
      <c r="AM160" s="24"/>
      <c r="AN160" s="24"/>
      <c r="AO160" s="24"/>
      <c r="AP160" s="24"/>
      <c r="AQ160" s="24"/>
      <c r="AR160" s="50"/>
      <c r="AS160" s="50"/>
      <c r="AT160" s="50"/>
      <c r="AU160" s="24"/>
      <c r="AV160" s="24"/>
      <c r="AW160" s="24"/>
      <c r="AX160" s="24"/>
      <c r="AY160" s="24"/>
      <c r="AZ160" s="24"/>
      <c r="BA160" s="24"/>
      <c r="BB160" s="48"/>
      <c r="BC160" s="26"/>
      <c r="BD160" s="26"/>
      <c r="BE160" s="47"/>
      <c r="BF160" s="49"/>
      <c r="BG160" s="47"/>
      <c r="BH160" s="49"/>
    </row>
    <row r="161" spans="1:128" s="25" customFormat="1" ht="10.5" customHeight="1" thickBot="1" x14ac:dyDescent="0.3">
      <c r="A161" s="643"/>
      <c r="B161" s="40"/>
      <c r="C161" s="349" t="str">
        <f>'CONTEXTO E IDENTIFICACIÓN'!D$82</f>
        <v>Gestión catastral</v>
      </c>
      <c r="D161" s="350"/>
      <c r="E161" s="636"/>
      <c r="F161" s="616"/>
      <c r="G161" s="619"/>
      <c r="H161" s="302">
        <v>3</v>
      </c>
      <c r="I161" s="258"/>
      <c r="J161" s="259"/>
      <c r="K161" s="259"/>
      <c r="L161" s="259" t="str">
        <f t="shared" si="18"/>
        <v xml:space="preserve">  </v>
      </c>
      <c r="M161" s="258"/>
      <c r="N161" s="24"/>
      <c r="O161" s="239"/>
      <c r="P161" s="236" t="str">
        <f>+IF(O161=FÓRMULAS!$E$4,FÓRMULAS!$F$4,IF(O161=FÓRMULAS!$E$5,FÓRMULAS!$F$5,IF(O161=FÓRMULAS!$E$6,FÓRMULAS!$F$6,"")))</f>
        <v/>
      </c>
      <c r="Q161" s="236" t="str">
        <f>+IF(OR(O161=FÓRMULAS!$O$4,O161=FÓRMULAS!$O$5),FÓRMULAS!$P$5,IF(O161=FÓRMULAS!$O$6,FÓRMULAS!$P$6,""))</f>
        <v/>
      </c>
      <c r="R161" s="239"/>
      <c r="S161" s="236" t="str">
        <f>+IF(R161=FÓRMULAS!$H$4,FÓRMULAS!$I$4,IF(R161=FÓRMULAS!$H$5,FÓRMULAS!$I$5,""))</f>
        <v/>
      </c>
      <c r="T161" s="244"/>
      <c r="U161" s="244"/>
      <c r="V161" s="244"/>
      <c r="W161" s="236" t="str">
        <f t="shared" si="19"/>
        <v/>
      </c>
      <c r="X161" s="236">
        <f>IF(Q161=FÓRMULAS!$P$5,F$159-(F$159*W161),F$159)</f>
        <v>0.4</v>
      </c>
      <c r="Y161" s="306">
        <f>IF(Q161=FÓRMULAS!$P$6,G$159-(G$159*W161),G$159)</f>
        <v>0.6</v>
      </c>
      <c r="Z161" s="604"/>
      <c r="AA161" s="601"/>
      <c r="AB161" s="309"/>
      <c r="AC161" s="24"/>
      <c r="AD161" s="24"/>
      <c r="AE161" s="24"/>
      <c r="AF161" s="274"/>
      <c r="AG161" s="265"/>
      <c r="AH161" s="50"/>
      <c r="AI161" s="50"/>
      <c r="AJ161" s="50"/>
      <c r="AK161" s="50"/>
      <c r="AL161" s="50"/>
      <c r="AM161" s="24"/>
      <c r="AN161" s="24"/>
      <c r="AO161" s="24"/>
      <c r="AP161" s="24"/>
      <c r="AQ161" s="24"/>
      <c r="AR161" s="50"/>
      <c r="AS161" s="50"/>
      <c r="AT161" s="50"/>
      <c r="AU161" s="24"/>
      <c r="AV161" s="24"/>
      <c r="AW161" s="24"/>
      <c r="AX161" s="24"/>
      <c r="AY161" s="24"/>
      <c r="AZ161" s="24"/>
      <c r="BA161" s="24"/>
      <c r="BB161" s="48"/>
      <c r="BC161" s="26"/>
      <c r="BD161" s="26"/>
      <c r="BE161" s="47"/>
      <c r="BF161" s="49"/>
      <c r="BG161" s="47"/>
      <c r="BH161" s="49"/>
    </row>
    <row r="162" spans="1:128" s="25" customFormat="1" ht="7.5" customHeight="1" thickBot="1" x14ac:dyDescent="0.3">
      <c r="A162" s="644"/>
      <c r="B162" s="282"/>
      <c r="C162" s="349" t="str">
        <f>'CONTEXTO E IDENTIFICACIÓN'!D$82</f>
        <v>Gestión catastral</v>
      </c>
      <c r="D162" s="351"/>
      <c r="E162" s="637"/>
      <c r="F162" s="617"/>
      <c r="G162" s="620"/>
      <c r="H162" s="303">
        <v>4</v>
      </c>
      <c r="I162" s="276"/>
      <c r="J162" s="277"/>
      <c r="K162" s="277"/>
      <c r="L162" s="277" t="str">
        <f t="shared" si="18"/>
        <v xml:space="preserve">  </v>
      </c>
      <c r="M162" s="276"/>
      <c r="N162" s="278"/>
      <c r="O162" s="240"/>
      <c r="P162" s="237" t="str">
        <f>+IF(O162=FÓRMULAS!$E$4,FÓRMULAS!$F$4,IF(O162=FÓRMULAS!$E$5,FÓRMULAS!$F$5,IF(O162=FÓRMULAS!$E$6,FÓRMULAS!$F$6,"")))</f>
        <v/>
      </c>
      <c r="Q162" s="237" t="str">
        <f>+IF(OR(O162=FÓRMULAS!$O$4,O162=FÓRMULAS!$O$5),FÓRMULAS!$P$5,IF(O162=FÓRMULAS!$O$6,FÓRMULAS!$P$6,""))</f>
        <v/>
      </c>
      <c r="R162" s="240"/>
      <c r="S162" s="237" t="str">
        <f>+IF(R162=FÓRMULAS!$H$4,FÓRMULAS!$I$4,IF(R162=FÓRMULAS!$H$5,FÓRMULAS!$I$5,""))</f>
        <v/>
      </c>
      <c r="T162" s="245"/>
      <c r="U162" s="245"/>
      <c r="V162" s="245"/>
      <c r="W162" s="237" t="str">
        <f t="shared" si="19"/>
        <v/>
      </c>
      <c r="X162" s="237">
        <f>IF(Q162=FÓRMULAS!$P$5,F$159-(F$159*W162),F$159)</f>
        <v>0.4</v>
      </c>
      <c r="Y162" s="307">
        <f>IF(Q162=FÓRMULAS!$P$6,G$159-(G$159*W162),G$159)</f>
        <v>0.6</v>
      </c>
      <c r="Z162" s="605"/>
      <c r="AA162" s="602"/>
      <c r="AB162" s="310"/>
      <c r="AC162" s="278"/>
      <c r="AD162" s="278"/>
      <c r="AE162" s="278"/>
      <c r="AF162" s="279"/>
      <c r="AG162" s="265"/>
      <c r="AH162" s="50"/>
      <c r="AI162" s="50"/>
      <c r="AJ162" s="50"/>
      <c r="AK162" s="50"/>
      <c r="AL162" s="50"/>
      <c r="AM162" s="24"/>
      <c r="AN162" s="24"/>
      <c r="AO162" s="24"/>
      <c r="AP162" s="24"/>
      <c r="AQ162" s="24"/>
      <c r="AR162" s="50"/>
      <c r="AS162" s="50"/>
      <c r="AT162" s="50"/>
      <c r="AU162" s="24"/>
      <c r="AV162" s="24"/>
      <c r="AW162" s="24"/>
      <c r="AX162" s="24"/>
      <c r="AY162" s="24"/>
      <c r="AZ162" s="24"/>
      <c r="BA162" s="24"/>
      <c r="BB162" s="48"/>
      <c r="BC162" s="26"/>
      <c r="BD162" s="26"/>
      <c r="BE162" s="47"/>
      <c r="BF162" s="49"/>
      <c r="BG162" s="47"/>
      <c r="BH162" s="49"/>
    </row>
    <row r="163" spans="1:128" s="25" customFormat="1" ht="128.25" customHeight="1" x14ac:dyDescent="0.25">
      <c r="A163" s="642" t="str">
        <f>'CONTEXTO E IDENTIFICACIÓN'!A83</f>
        <v>R29</v>
      </c>
      <c r="B163" s="281" t="s">
        <v>42</v>
      </c>
      <c r="C163" s="349" t="str">
        <f>'CONTEXTO E IDENTIFICACIÓN'!D$83</f>
        <v>Gestión catastral</v>
      </c>
      <c r="D163" s="349" t="str">
        <f>'CONTEXTO E IDENTIFICACIÓN'!F$83</f>
        <v>Formación, Actualización y Conservación Catastral</v>
      </c>
      <c r="E163" s="635" t="str">
        <f>'CONTEXTO E IDENTIFICACIÓN'!N83</f>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F163" s="615">
        <f>'PROB E IMPACTO INHERENTE'!H36</f>
        <v>0.8</v>
      </c>
      <c r="G163" s="618">
        <f>'PROB E IMPACTO INHERENTE'!P36</f>
        <v>0.6</v>
      </c>
      <c r="H163" s="301">
        <v>1</v>
      </c>
      <c r="I163" s="270" t="s">
        <v>966</v>
      </c>
      <c r="J163" s="271" t="s">
        <v>548</v>
      </c>
      <c r="K163" s="271" t="s">
        <v>967</v>
      </c>
      <c r="L163" s="271" t="str">
        <f t="shared" si="18"/>
        <v>El subdirector de Avalúos  o quen haga sus veces, así como los Directores Territoriales, ,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Esta actividad se hace 2 veces al mes.
Evidencia: 
1. Direcciones Territoriales: Listas de asistencia a reuniones de seguimiento y/o actas de reunión.
2. Subdirección de Avalúos (Sede Central): Listas de asistencia a reuniones de seguimiento y/o actas de reunión.</v>
      </c>
      <c r="M163" s="270" t="s">
        <v>307</v>
      </c>
      <c r="N163" s="272" t="s">
        <v>7</v>
      </c>
      <c r="O163" s="238" t="s">
        <v>16</v>
      </c>
      <c r="P163" s="235">
        <f>+IF(O163=FÓRMULAS!$E$4,FÓRMULAS!$F$4,IF(O163=FÓRMULAS!$E$5,FÓRMULAS!$F$5,IF(O163=FÓRMULAS!$E$6,FÓRMULAS!$F$6,"")))</f>
        <v>0.25</v>
      </c>
      <c r="Q163" s="235" t="str">
        <f>+IF(OR(O163=FÓRMULAS!$O$4,O163=FÓRMULAS!$O$5),FÓRMULAS!$P$5,IF(O163=FÓRMULAS!$O$6,FÓRMULAS!$P$6,""))</f>
        <v>Probabilidad</v>
      </c>
      <c r="R163" s="238" t="s">
        <v>103</v>
      </c>
      <c r="S163" s="235">
        <f>+IF(R163=FÓRMULAS!$H$4,FÓRMULAS!$I$4,IF(R163=FÓRMULAS!$H$5,FÓRMULAS!$I$5,""))</f>
        <v>0.15</v>
      </c>
      <c r="T163" s="243" t="s">
        <v>897</v>
      </c>
      <c r="U163" s="243" t="s">
        <v>904</v>
      </c>
      <c r="V163" s="243" t="s">
        <v>899</v>
      </c>
      <c r="W163" s="235">
        <f t="shared" si="19"/>
        <v>0.4</v>
      </c>
      <c r="X163" s="235">
        <f>IF(Q163=FÓRMULAS!$P$5,F$163-(F$163*W163),F$163)</f>
        <v>0.48</v>
      </c>
      <c r="Y163" s="305">
        <f>IF(Q163=FÓRMULAS!$P$6,G$163-(G$163*W163),G$163)</f>
        <v>0.6</v>
      </c>
      <c r="Z163" s="603">
        <f t="shared" ref="Z163:AA163" si="51">+IF(X166="","",X166)</f>
        <v>0.8</v>
      </c>
      <c r="AA163" s="600">
        <f t="shared" si="51"/>
        <v>0.6</v>
      </c>
      <c r="AB163" s="308">
        <v>24</v>
      </c>
      <c r="AC163" s="272">
        <v>6</v>
      </c>
      <c r="AD163" s="272">
        <v>6</v>
      </c>
      <c r="AE163" s="272">
        <v>6</v>
      </c>
      <c r="AF163" s="273">
        <v>6</v>
      </c>
      <c r="AG163" s="265" t="s">
        <v>6</v>
      </c>
      <c r="AH163" s="44" t="s">
        <v>16</v>
      </c>
      <c r="AI163" s="44" t="s">
        <v>6</v>
      </c>
      <c r="AJ163" s="44" t="s">
        <v>6</v>
      </c>
      <c r="AK163" s="44" t="s">
        <v>6</v>
      </c>
      <c r="AL163" s="44" t="s">
        <v>21</v>
      </c>
      <c r="AM163" s="24" t="s">
        <v>103</v>
      </c>
      <c r="AN163" s="24" t="s">
        <v>87</v>
      </c>
      <c r="AO163" s="24" t="s">
        <v>89</v>
      </c>
      <c r="AP163" s="24" t="s">
        <v>91</v>
      </c>
      <c r="AQ163" s="24" t="s">
        <v>99</v>
      </c>
      <c r="AR163" s="44" t="s">
        <v>94</v>
      </c>
      <c r="AS163" s="44" t="s">
        <v>96</v>
      </c>
      <c r="AT163" s="44" t="s">
        <v>98</v>
      </c>
      <c r="AU163" s="24">
        <v>15</v>
      </c>
      <c r="AV163" s="24">
        <v>15</v>
      </c>
      <c r="AW163" s="24">
        <v>15</v>
      </c>
      <c r="AX163" s="24">
        <v>15</v>
      </c>
      <c r="AY163" s="24">
        <v>15</v>
      </c>
      <c r="AZ163" s="24">
        <v>15</v>
      </c>
      <c r="BA163" s="24">
        <v>10</v>
      </c>
      <c r="BB163" s="42">
        <v>100</v>
      </c>
      <c r="BC163" s="26" t="s">
        <v>138</v>
      </c>
      <c r="BD163" s="26" t="s">
        <v>138</v>
      </c>
      <c r="BE163" s="43">
        <v>2</v>
      </c>
      <c r="BF163" s="41">
        <v>2</v>
      </c>
      <c r="BG163" s="43">
        <v>2</v>
      </c>
      <c r="BH163" s="41">
        <v>2</v>
      </c>
    </row>
    <row r="164" spans="1:128" s="25" customFormat="1" ht="9" customHeight="1" x14ac:dyDescent="0.25">
      <c r="A164" s="643"/>
      <c r="B164" s="40"/>
      <c r="C164" s="350" t="str">
        <f>'CONTEXTO E IDENTIFICACIÓN'!D$83</f>
        <v>Gestión catastral</v>
      </c>
      <c r="D164" s="350" t="str">
        <f>'CONTEXTO E IDENTIFICACIÓN'!F$83</f>
        <v>Formación, Actualización y Conservación Catastral</v>
      </c>
      <c r="E164" s="636"/>
      <c r="F164" s="616"/>
      <c r="G164" s="619"/>
      <c r="H164" s="302">
        <v>2</v>
      </c>
      <c r="I164" s="258"/>
      <c r="J164" s="259"/>
      <c r="K164" s="259"/>
      <c r="L164" s="259" t="str">
        <f t="shared" si="18"/>
        <v xml:space="preserve">  </v>
      </c>
      <c r="M164" s="258"/>
      <c r="N164" s="24"/>
      <c r="O164" s="239"/>
      <c r="P164" s="236" t="str">
        <f>+IF(O164=FÓRMULAS!$E$4,FÓRMULAS!$F$4,IF(O164=FÓRMULAS!$E$5,FÓRMULAS!$F$5,IF(O164=FÓRMULAS!$E$6,FÓRMULAS!$F$6,"")))</f>
        <v/>
      </c>
      <c r="Q164" s="236" t="str">
        <f>+IF(OR(O164=FÓRMULAS!$O$4,O164=FÓRMULAS!$O$5),FÓRMULAS!$P$5,IF(O164=FÓRMULAS!$O$6,FÓRMULAS!$P$6,""))</f>
        <v/>
      </c>
      <c r="R164" s="239"/>
      <c r="S164" s="236" t="str">
        <f>+IF(R164=FÓRMULAS!$H$4,FÓRMULAS!$I$4,IF(R164=FÓRMULAS!$H$5,FÓRMULAS!$I$5,""))</f>
        <v/>
      </c>
      <c r="T164" s="244"/>
      <c r="U164" s="244"/>
      <c r="V164" s="244"/>
      <c r="W164" s="236" t="str">
        <f t="shared" si="19"/>
        <v/>
      </c>
      <c r="X164" s="236">
        <f>IF(Q164=FÓRMULAS!$P$5,F$163-(F$163*W164),F$163)</f>
        <v>0.8</v>
      </c>
      <c r="Y164" s="306">
        <f>IF(Q164=FÓRMULAS!$P$6,G$163-(G$163*W164),G$163)</f>
        <v>0.6</v>
      </c>
      <c r="Z164" s="604"/>
      <c r="AA164" s="601"/>
      <c r="AB164" s="309"/>
      <c r="AC164" s="24"/>
      <c r="AD164" s="24"/>
      <c r="AE164" s="24"/>
      <c r="AF164" s="274"/>
      <c r="AG164" s="265"/>
      <c r="AH164" s="50"/>
      <c r="AI164" s="50"/>
      <c r="AJ164" s="50"/>
      <c r="AK164" s="50"/>
      <c r="AL164" s="50"/>
      <c r="AM164" s="24"/>
      <c r="AN164" s="24"/>
      <c r="AO164" s="24"/>
      <c r="AP164" s="24"/>
      <c r="AQ164" s="24"/>
      <c r="AR164" s="50"/>
      <c r="AS164" s="50"/>
      <c r="AT164" s="50"/>
      <c r="AU164" s="24"/>
      <c r="AV164" s="24"/>
      <c r="AW164" s="24"/>
      <c r="AX164" s="24"/>
      <c r="AY164" s="24"/>
      <c r="AZ164" s="24"/>
      <c r="BA164" s="24"/>
      <c r="BB164" s="48"/>
      <c r="BC164" s="26"/>
      <c r="BD164" s="26"/>
      <c r="BE164" s="47"/>
      <c r="BF164" s="49"/>
      <c r="BG164" s="47"/>
      <c r="BH164" s="49"/>
    </row>
    <row r="165" spans="1:128" s="25" customFormat="1" ht="6.75" customHeight="1" x14ac:dyDescent="0.25">
      <c r="A165" s="643"/>
      <c r="B165" s="40"/>
      <c r="C165" s="350" t="str">
        <f>'CONTEXTO E IDENTIFICACIÓN'!D$83</f>
        <v>Gestión catastral</v>
      </c>
      <c r="D165" s="350" t="str">
        <f>'CONTEXTO E IDENTIFICACIÓN'!F$83</f>
        <v>Formación, Actualización y Conservación Catastral</v>
      </c>
      <c r="E165" s="636"/>
      <c r="F165" s="616"/>
      <c r="G165" s="619"/>
      <c r="H165" s="302">
        <v>3</v>
      </c>
      <c r="I165" s="258"/>
      <c r="J165" s="259"/>
      <c r="K165" s="259"/>
      <c r="L165" s="259" t="str">
        <f t="shared" si="18"/>
        <v xml:space="preserve">  </v>
      </c>
      <c r="M165" s="258"/>
      <c r="N165" s="24"/>
      <c r="O165" s="239"/>
      <c r="P165" s="236" t="str">
        <f>+IF(O165=FÓRMULAS!$E$4,FÓRMULAS!$F$4,IF(O165=FÓRMULAS!$E$5,FÓRMULAS!$F$5,IF(O165=FÓRMULAS!$E$6,FÓRMULAS!$F$6,"")))</f>
        <v/>
      </c>
      <c r="Q165" s="236" t="str">
        <f>+IF(OR(O165=FÓRMULAS!$O$4,O165=FÓRMULAS!$O$5),FÓRMULAS!$P$5,IF(O165=FÓRMULAS!$O$6,FÓRMULAS!$P$6,""))</f>
        <v/>
      </c>
      <c r="R165" s="239"/>
      <c r="S165" s="236" t="str">
        <f>+IF(R165=FÓRMULAS!$H$4,FÓRMULAS!$I$4,IF(R165=FÓRMULAS!$H$5,FÓRMULAS!$I$5,""))</f>
        <v/>
      </c>
      <c r="T165" s="244"/>
      <c r="U165" s="244"/>
      <c r="V165" s="244"/>
      <c r="W165" s="236" t="str">
        <f t="shared" si="19"/>
        <v/>
      </c>
      <c r="X165" s="236">
        <f>IF(Q165=FÓRMULAS!$P$5,F$163-(F$163*W165),F$163)</f>
        <v>0.8</v>
      </c>
      <c r="Y165" s="306">
        <f>IF(Q165=FÓRMULAS!$P$6,G$163-(G$163*W165),G$163)</f>
        <v>0.6</v>
      </c>
      <c r="Z165" s="604"/>
      <c r="AA165" s="601"/>
      <c r="AB165" s="309"/>
      <c r="AC165" s="24"/>
      <c r="AD165" s="24"/>
      <c r="AE165" s="24"/>
      <c r="AF165" s="274"/>
      <c r="AG165" s="265"/>
      <c r="AH165" s="50"/>
      <c r="AI165" s="50"/>
      <c r="AJ165" s="50"/>
      <c r="AK165" s="50"/>
      <c r="AL165" s="50"/>
      <c r="AM165" s="24"/>
      <c r="AN165" s="24"/>
      <c r="AO165" s="24"/>
      <c r="AP165" s="24"/>
      <c r="AQ165" s="24"/>
      <c r="AR165" s="50"/>
      <c r="AS165" s="50"/>
      <c r="AT165" s="50"/>
      <c r="AU165" s="24"/>
      <c r="AV165" s="24"/>
      <c r="AW165" s="24"/>
      <c r="AX165" s="24"/>
      <c r="AY165" s="24"/>
      <c r="AZ165" s="24"/>
      <c r="BA165" s="24"/>
      <c r="BB165" s="48"/>
      <c r="BC165" s="26"/>
      <c r="BD165" s="26"/>
      <c r="BE165" s="47"/>
      <c r="BF165" s="49"/>
      <c r="BG165" s="47"/>
      <c r="BH165" s="49"/>
    </row>
    <row r="166" spans="1:128" s="25" customFormat="1" ht="11.25" customHeight="1" thickBot="1" x14ac:dyDescent="0.3">
      <c r="A166" s="644"/>
      <c r="B166" s="282"/>
      <c r="C166" s="351" t="str">
        <f>'CONTEXTO E IDENTIFICACIÓN'!D$83</f>
        <v>Gestión catastral</v>
      </c>
      <c r="D166" s="351" t="str">
        <f>'CONTEXTO E IDENTIFICACIÓN'!F$83</f>
        <v>Formación, Actualización y Conservación Catastral</v>
      </c>
      <c r="E166" s="637"/>
      <c r="F166" s="617"/>
      <c r="G166" s="620"/>
      <c r="H166" s="303">
        <v>4</v>
      </c>
      <c r="I166" s="276"/>
      <c r="J166" s="277"/>
      <c r="K166" s="277"/>
      <c r="L166" s="277" t="str">
        <f t="shared" si="18"/>
        <v xml:space="preserve">  </v>
      </c>
      <c r="M166" s="276"/>
      <c r="N166" s="278"/>
      <c r="O166" s="240"/>
      <c r="P166" s="237" t="str">
        <f>+IF(O166=FÓRMULAS!$E$4,FÓRMULAS!$F$4,IF(O166=FÓRMULAS!$E$5,FÓRMULAS!$F$5,IF(O166=FÓRMULAS!$E$6,FÓRMULAS!$F$6,"")))</f>
        <v/>
      </c>
      <c r="Q166" s="237" t="str">
        <f>+IF(OR(O166=FÓRMULAS!$O$4,O166=FÓRMULAS!$O$5),FÓRMULAS!$P$5,IF(O166=FÓRMULAS!$O$6,FÓRMULAS!$P$6,""))</f>
        <v/>
      </c>
      <c r="R166" s="240"/>
      <c r="S166" s="237" t="str">
        <f>+IF(R166=FÓRMULAS!$H$4,FÓRMULAS!$I$4,IF(R166=FÓRMULAS!$H$5,FÓRMULAS!$I$5,""))</f>
        <v/>
      </c>
      <c r="T166" s="245"/>
      <c r="U166" s="245"/>
      <c r="V166" s="245"/>
      <c r="W166" s="237" t="str">
        <f t="shared" si="19"/>
        <v/>
      </c>
      <c r="X166" s="237">
        <f>IF(Q166=FÓRMULAS!$P$5,F$163-(F$163*W166),F$163)</f>
        <v>0.8</v>
      </c>
      <c r="Y166" s="307">
        <f>IF(Q166=FÓRMULAS!$P$6,G$163-(G$163*W166),G$163)</f>
        <v>0.6</v>
      </c>
      <c r="Z166" s="605"/>
      <c r="AA166" s="602"/>
      <c r="AB166" s="310"/>
      <c r="AC166" s="278"/>
      <c r="AD166" s="278"/>
      <c r="AE166" s="278"/>
      <c r="AF166" s="279"/>
      <c r="AG166" s="265"/>
      <c r="AH166" s="50"/>
      <c r="AI166" s="50"/>
      <c r="AJ166" s="50"/>
      <c r="AK166" s="50"/>
      <c r="AL166" s="50"/>
      <c r="AM166" s="24"/>
      <c r="AN166" s="24"/>
      <c r="AO166" s="24"/>
      <c r="AP166" s="24"/>
      <c r="AQ166" s="24"/>
      <c r="AR166" s="50"/>
      <c r="AS166" s="50"/>
      <c r="AT166" s="50"/>
      <c r="AU166" s="24"/>
      <c r="AV166" s="24"/>
      <c r="AW166" s="24"/>
      <c r="AX166" s="24"/>
      <c r="AY166" s="24"/>
      <c r="AZ166" s="24"/>
      <c r="BA166" s="24"/>
      <c r="BB166" s="48"/>
      <c r="BC166" s="26"/>
      <c r="BD166" s="26"/>
      <c r="BE166" s="47"/>
      <c r="BF166" s="49"/>
      <c r="BG166" s="47"/>
      <c r="BH166" s="49"/>
    </row>
    <row r="167" spans="1:128" s="25" customFormat="1" ht="108" customHeight="1" x14ac:dyDescent="0.25">
      <c r="A167" s="642" t="str">
        <f>'CONTEXTO E IDENTIFICACIÓN'!A84</f>
        <v>R30</v>
      </c>
      <c r="B167" s="281" t="s">
        <v>42</v>
      </c>
      <c r="C167" s="349" t="str">
        <f>'CONTEXTO E IDENTIFICACIÓN'!D$84</f>
        <v>Gestión catastral</v>
      </c>
      <c r="D167" s="349" t="str">
        <f>'CONTEXTO E IDENTIFICACIÓN'!F$84</f>
        <v>Avalúos Comerciales</v>
      </c>
      <c r="E167" s="635" t="str">
        <f>'CONTEXTO E IDENTIFICACIÓN'!N84</f>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F167" s="615">
        <f>'PROB E IMPACTO INHERENTE'!H37</f>
        <v>1</v>
      </c>
      <c r="G167" s="618">
        <f>'PROB E IMPACTO INHERENTE'!P37</f>
        <v>0.8</v>
      </c>
      <c r="H167" s="301">
        <v>1</v>
      </c>
      <c r="I167" s="270" t="s">
        <v>969</v>
      </c>
      <c r="J167" s="271" t="s">
        <v>970</v>
      </c>
      <c r="K167" s="271" t="s">
        <v>971</v>
      </c>
      <c r="L167" s="271" t="str">
        <f t="shared" si="18"/>
        <v>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Esta actividad se hace mensualmente.
Evidencia: 
1. Direcciones Territoriales: Cronograma de trabajo, reporte del seguimiento semanal y relación de acciones (si aplica).</v>
      </c>
      <c r="M167" s="270" t="s">
        <v>308</v>
      </c>
      <c r="N167" s="272" t="s">
        <v>7</v>
      </c>
      <c r="O167" s="238" t="s">
        <v>16</v>
      </c>
      <c r="P167" s="235">
        <f>+IF(O167=FÓRMULAS!$E$4,FÓRMULAS!$F$4,IF(O167=FÓRMULAS!$E$5,FÓRMULAS!$F$5,IF(O167=FÓRMULAS!$E$6,FÓRMULAS!$F$6,"")))</f>
        <v>0.25</v>
      </c>
      <c r="Q167" s="235" t="str">
        <f>+IF(OR(O167=FÓRMULAS!$O$4,O167=FÓRMULAS!$O$5),FÓRMULAS!$P$5,IF(O167=FÓRMULAS!$O$6,FÓRMULAS!$P$6,""))</f>
        <v>Probabilidad</v>
      </c>
      <c r="R167" s="238" t="s">
        <v>103</v>
      </c>
      <c r="S167" s="235">
        <f>+IF(R167=FÓRMULAS!$H$4,FÓRMULAS!$I$4,IF(R167=FÓRMULAS!$H$5,FÓRMULAS!$I$5,""))</f>
        <v>0.15</v>
      </c>
      <c r="T167" s="243" t="s">
        <v>897</v>
      </c>
      <c r="U167" s="243" t="s">
        <v>898</v>
      </c>
      <c r="V167" s="243" t="s">
        <v>899</v>
      </c>
      <c r="W167" s="235">
        <f t="shared" si="19"/>
        <v>0.4</v>
      </c>
      <c r="X167" s="235">
        <f>IF(Q167=FÓRMULAS!$P$5,F$167-(F$167*W167),F$167)</f>
        <v>0.6</v>
      </c>
      <c r="Y167" s="305">
        <f>IF(Q167=FÓRMULAS!$P$6,G$167-(G$167*W167),G$167)</f>
        <v>0.8</v>
      </c>
      <c r="Z167" s="603">
        <f t="shared" ref="Z167:AA167" si="52">+IF(X170="","",X170)</f>
        <v>1</v>
      </c>
      <c r="AA167" s="600">
        <f t="shared" si="52"/>
        <v>0.8</v>
      </c>
      <c r="AB167" s="308">
        <v>12</v>
      </c>
      <c r="AC167" s="272">
        <v>3</v>
      </c>
      <c r="AD167" s="272">
        <v>3</v>
      </c>
      <c r="AE167" s="272">
        <v>3</v>
      </c>
      <c r="AF167" s="273">
        <v>3</v>
      </c>
      <c r="AG167" s="265" t="s">
        <v>6</v>
      </c>
      <c r="AH167" s="44" t="s">
        <v>16</v>
      </c>
      <c r="AI167" s="44" t="s">
        <v>6</v>
      </c>
      <c r="AJ167" s="44" t="s">
        <v>6</v>
      </c>
      <c r="AK167" s="44" t="s">
        <v>6</v>
      </c>
      <c r="AL167" s="44" t="s">
        <v>21</v>
      </c>
      <c r="AM167" s="24" t="s">
        <v>103</v>
      </c>
      <c r="AN167" s="24" t="s">
        <v>87</v>
      </c>
      <c r="AO167" s="24" t="s">
        <v>89</v>
      </c>
      <c r="AP167" s="24" t="s">
        <v>91</v>
      </c>
      <c r="AQ167" s="24" t="s">
        <v>99</v>
      </c>
      <c r="AR167" s="44" t="s">
        <v>94</v>
      </c>
      <c r="AS167" s="44" t="s">
        <v>96</v>
      </c>
      <c r="AT167" s="44" t="s">
        <v>98</v>
      </c>
      <c r="AU167" s="24">
        <v>15</v>
      </c>
      <c r="AV167" s="24">
        <v>15</v>
      </c>
      <c r="AW167" s="24">
        <v>15</v>
      </c>
      <c r="AX167" s="24">
        <v>15</v>
      </c>
      <c r="AY167" s="24">
        <v>15</v>
      </c>
      <c r="AZ167" s="24">
        <v>15</v>
      </c>
      <c r="BA167" s="24">
        <v>10</v>
      </c>
      <c r="BB167" s="42">
        <v>100</v>
      </c>
      <c r="BC167" s="26" t="s">
        <v>138</v>
      </c>
      <c r="BD167" s="26" t="s">
        <v>138</v>
      </c>
      <c r="BE167" s="43">
        <v>2</v>
      </c>
      <c r="BF167" s="41">
        <v>2</v>
      </c>
      <c r="BG167" s="43">
        <v>2</v>
      </c>
      <c r="BH167" s="41">
        <v>2</v>
      </c>
    </row>
    <row r="168" spans="1:128" s="25" customFormat="1" x14ac:dyDescent="0.25">
      <c r="A168" s="643"/>
      <c r="B168" s="40"/>
      <c r="C168" s="350" t="str">
        <f>'CONTEXTO E IDENTIFICACIÓN'!D$84</f>
        <v>Gestión catastral</v>
      </c>
      <c r="D168" s="350" t="str">
        <f>'CONTEXTO E IDENTIFICACIÓN'!F$84</f>
        <v>Avalúos Comerciales</v>
      </c>
      <c r="E168" s="636"/>
      <c r="F168" s="616"/>
      <c r="G168" s="619"/>
      <c r="H168" s="302">
        <v>2</v>
      </c>
      <c r="I168" s="258"/>
      <c r="J168" s="259"/>
      <c r="K168" s="259"/>
      <c r="L168" s="259" t="str">
        <f t="shared" si="18"/>
        <v xml:space="preserve">  </v>
      </c>
      <c r="M168" s="258"/>
      <c r="N168" s="24"/>
      <c r="O168" s="239"/>
      <c r="P168" s="236" t="str">
        <f>+IF(O168=FÓRMULAS!$E$4,FÓRMULAS!$F$4,IF(O168=FÓRMULAS!$E$5,FÓRMULAS!$F$5,IF(O168=FÓRMULAS!$E$6,FÓRMULAS!$F$6,"")))</f>
        <v/>
      </c>
      <c r="Q168" s="236" t="str">
        <f>+IF(OR(O168=FÓRMULAS!$O$4,O168=FÓRMULAS!$O$5),FÓRMULAS!$P$5,IF(O168=FÓRMULAS!$O$6,FÓRMULAS!$P$6,""))</f>
        <v/>
      </c>
      <c r="R168" s="239"/>
      <c r="S168" s="236" t="str">
        <f>+IF(R168=FÓRMULAS!$H$4,FÓRMULAS!$I$4,IF(R168=FÓRMULAS!$H$5,FÓRMULAS!$I$5,""))</f>
        <v/>
      </c>
      <c r="T168" s="244"/>
      <c r="U168" s="244"/>
      <c r="V168" s="244"/>
      <c r="W168" s="236" t="str">
        <f t="shared" si="19"/>
        <v/>
      </c>
      <c r="X168" s="236">
        <f>IF(Q168=FÓRMULAS!$P$5,F$167-(F$167*W168),F$167)</f>
        <v>1</v>
      </c>
      <c r="Y168" s="306">
        <f>IF(Q168=FÓRMULAS!$P$6,G$167-(G$167*W168),G$167)</f>
        <v>0.8</v>
      </c>
      <c r="Z168" s="604"/>
      <c r="AA168" s="601"/>
      <c r="AB168" s="309"/>
      <c r="AC168" s="24"/>
      <c r="AD168" s="24"/>
      <c r="AE168" s="24"/>
      <c r="AF168" s="274"/>
      <c r="AG168" s="265"/>
      <c r="AH168" s="50"/>
      <c r="AI168" s="50"/>
      <c r="AJ168" s="50"/>
      <c r="AK168" s="50"/>
      <c r="AL168" s="50"/>
      <c r="AM168" s="24"/>
      <c r="AN168" s="24"/>
      <c r="AO168" s="24"/>
      <c r="AP168" s="24"/>
      <c r="AQ168" s="24"/>
      <c r="AR168" s="50"/>
      <c r="AS168" s="50"/>
      <c r="AT168" s="50"/>
      <c r="AU168" s="24"/>
      <c r="AV168" s="24"/>
      <c r="AW168" s="24"/>
      <c r="AX168" s="24"/>
      <c r="AY168" s="24"/>
      <c r="AZ168" s="24"/>
      <c r="BA168" s="24"/>
      <c r="BB168" s="48"/>
      <c r="BC168" s="26"/>
      <c r="BD168" s="26"/>
      <c r="BE168" s="47"/>
      <c r="BF168" s="49"/>
      <c r="BG168" s="47"/>
      <c r="BH168" s="49"/>
    </row>
    <row r="169" spans="1:128" s="25" customFormat="1" x14ac:dyDescent="0.25">
      <c r="A169" s="643"/>
      <c r="B169" s="40"/>
      <c r="C169" s="350" t="str">
        <f>'CONTEXTO E IDENTIFICACIÓN'!D$84</f>
        <v>Gestión catastral</v>
      </c>
      <c r="D169" s="350" t="str">
        <f>'CONTEXTO E IDENTIFICACIÓN'!F$84</f>
        <v>Avalúos Comerciales</v>
      </c>
      <c r="E169" s="636"/>
      <c r="F169" s="616"/>
      <c r="G169" s="619"/>
      <c r="H169" s="302">
        <v>3</v>
      </c>
      <c r="I169" s="258"/>
      <c r="J169" s="259"/>
      <c r="K169" s="259"/>
      <c r="L169" s="259" t="str">
        <f t="shared" si="18"/>
        <v xml:space="preserve">  </v>
      </c>
      <c r="M169" s="258"/>
      <c r="N169" s="24"/>
      <c r="O169" s="239"/>
      <c r="P169" s="236" t="str">
        <f>+IF(O169=FÓRMULAS!$E$4,FÓRMULAS!$F$4,IF(O169=FÓRMULAS!$E$5,FÓRMULAS!$F$5,IF(O169=FÓRMULAS!$E$6,FÓRMULAS!$F$6,"")))</f>
        <v/>
      </c>
      <c r="Q169" s="236" t="str">
        <f>+IF(OR(O169=FÓRMULAS!$O$4,O169=FÓRMULAS!$O$5),FÓRMULAS!$P$5,IF(O169=FÓRMULAS!$O$6,FÓRMULAS!$P$6,""))</f>
        <v/>
      </c>
      <c r="R169" s="239"/>
      <c r="S169" s="236" t="str">
        <f>+IF(R169=FÓRMULAS!$H$4,FÓRMULAS!$I$4,IF(R169=FÓRMULAS!$H$5,FÓRMULAS!$I$5,""))</f>
        <v/>
      </c>
      <c r="T169" s="244"/>
      <c r="U169" s="244"/>
      <c r="V169" s="244"/>
      <c r="W169" s="236" t="str">
        <f t="shared" si="19"/>
        <v/>
      </c>
      <c r="X169" s="236">
        <f>IF(Q169=FÓRMULAS!$P$5,F$167-(F$167*W169),F$167)</f>
        <v>1</v>
      </c>
      <c r="Y169" s="306">
        <f>IF(Q169=FÓRMULAS!$P$6,G$167-(G$167*W169),G$167)</f>
        <v>0.8</v>
      </c>
      <c r="Z169" s="604"/>
      <c r="AA169" s="601"/>
      <c r="AB169" s="309"/>
      <c r="AC169" s="24"/>
      <c r="AD169" s="24"/>
      <c r="AE169" s="24"/>
      <c r="AF169" s="274"/>
      <c r="AG169" s="265"/>
      <c r="AH169" s="50"/>
      <c r="AI169" s="50"/>
      <c r="AJ169" s="50"/>
      <c r="AK169" s="50"/>
      <c r="AL169" s="50"/>
      <c r="AM169" s="24"/>
      <c r="AN169" s="24"/>
      <c r="AO169" s="24"/>
      <c r="AP169" s="24"/>
      <c r="AQ169" s="24"/>
      <c r="AR169" s="50"/>
      <c r="AS169" s="50"/>
      <c r="AT169" s="50"/>
      <c r="AU169" s="24"/>
      <c r="AV169" s="24"/>
      <c r="AW169" s="24"/>
      <c r="AX169" s="24"/>
      <c r="AY169" s="24"/>
      <c r="AZ169" s="24"/>
      <c r="BA169" s="24"/>
      <c r="BB169" s="48"/>
      <c r="BC169" s="26"/>
      <c r="BD169" s="26"/>
      <c r="BE169" s="47"/>
      <c r="BF169" s="49"/>
      <c r="BG169" s="47"/>
      <c r="BH169" s="49"/>
    </row>
    <row r="170" spans="1:128" s="25" customFormat="1" ht="14.5" thickBot="1" x14ac:dyDescent="0.3">
      <c r="A170" s="644"/>
      <c r="B170" s="282"/>
      <c r="C170" s="351" t="str">
        <f>'CONTEXTO E IDENTIFICACIÓN'!D$84</f>
        <v>Gestión catastral</v>
      </c>
      <c r="D170" s="351" t="str">
        <f>'CONTEXTO E IDENTIFICACIÓN'!F$84</f>
        <v>Avalúos Comerciales</v>
      </c>
      <c r="E170" s="637"/>
      <c r="F170" s="617"/>
      <c r="G170" s="620"/>
      <c r="H170" s="303">
        <v>4</v>
      </c>
      <c r="I170" s="276"/>
      <c r="J170" s="277"/>
      <c r="K170" s="277"/>
      <c r="L170" s="277" t="str">
        <f t="shared" si="18"/>
        <v xml:space="preserve">  </v>
      </c>
      <c r="M170" s="276"/>
      <c r="N170" s="278"/>
      <c r="O170" s="240"/>
      <c r="P170" s="237" t="str">
        <f>+IF(O170=FÓRMULAS!$E$4,FÓRMULAS!$F$4,IF(O170=FÓRMULAS!$E$5,FÓRMULAS!$F$5,IF(O170=FÓRMULAS!$E$6,FÓRMULAS!$F$6,"")))</f>
        <v/>
      </c>
      <c r="Q170" s="237" t="str">
        <f>+IF(OR(O170=FÓRMULAS!$O$4,O170=FÓRMULAS!$O$5),FÓRMULAS!$P$5,IF(O170=FÓRMULAS!$O$6,FÓRMULAS!$P$6,""))</f>
        <v/>
      </c>
      <c r="R170" s="240"/>
      <c r="S170" s="237" t="str">
        <f>+IF(R170=FÓRMULAS!$H$4,FÓRMULAS!$I$4,IF(R170=FÓRMULAS!$H$5,FÓRMULAS!$I$5,""))</f>
        <v/>
      </c>
      <c r="T170" s="245"/>
      <c r="U170" s="245"/>
      <c r="V170" s="245"/>
      <c r="W170" s="237" t="str">
        <f t="shared" si="19"/>
        <v/>
      </c>
      <c r="X170" s="237">
        <f>IF(Q170=FÓRMULAS!$P$5,F$167-(F$167*W170),F$167)</f>
        <v>1</v>
      </c>
      <c r="Y170" s="307">
        <f>IF(Q170=FÓRMULAS!$P$6,G$167-(G$167*W170),G$167)</f>
        <v>0.8</v>
      </c>
      <c r="Z170" s="605"/>
      <c r="AA170" s="602"/>
      <c r="AB170" s="310"/>
      <c r="AC170" s="278"/>
      <c r="AD170" s="278"/>
      <c r="AE170" s="278"/>
      <c r="AF170" s="279"/>
      <c r="AG170" s="265"/>
      <c r="AH170" s="50"/>
      <c r="AI170" s="50"/>
      <c r="AJ170" s="50"/>
      <c r="AK170" s="50"/>
      <c r="AL170" s="50"/>
      <c r="AM170" s="24"/>
      <c r="AN170" s="24"/>
      <c r="AO170" s="24"/>
      <c r="AP170" s="24"/>
      <c r="AQ170" s="24"/>
      <c r="AR170" s="50"/>
      <c r="AS170" s="50"/>
      <c r="AT170" s="50"/>
      <c r="AU170" s="24"/>
      <c r="AV170" s="24"/>
      <c r="AW170" s="24"/>
      <c r="AX170" s="24"/>
      <c r="AY170" s="24"/>
      <c r="AZ170" s="24"/>
      <c r="BA170" s="24"/>
      <c r="BB170" s="48"/>
      <c r="BC170" s="26"/>
      <c r="BD170" s="26"/>
      <c r="BE170" s="47"/>
      <c r="BF170" s="49"/>
      <c r="BG170" s="47"/>
      <c r="BH170" s="49"/>
    </row>
    <row r="171" spans="1:128" s="25" customFormat="1" ht="161.25" customHeight="1" x14ac:dyDescent="0.3">
      <c r="A171" s="642" t="str">
        <f>'CONTEXTO E IDENTIFICACIÓN'!A85</f>
        <v>R31</v>
      </c>
      <c r="B171" s="269" t="s">
        <v>47</v>
      </c>
      <c r="C171" s="349" t="str">
        <f>'CONTEXTO E IDENTIFICACIÓN'!D$85</f>
        <v>Innovación y Gestión del Conocimiento Aplicado</v>
      </c>
      <c r="D171" s="349" t="str">
        <f>'CONTEXTO E IDENTIFICACIÓN'!F$85</f>
        <v>Prospectiva</v>
      </c>
      <c r="E171" s="635" t="str">
        <f>'CONTEXTO E IDENTIFICACIÓN'!N85</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F171" s="615">
        <f>'PROB E IMPACTO INHERENTE'!H38</f>
        <v>0.4</v>
      </c>
      <c r="G171" s="618">
        <f>'PROB E IMPACTO INHERENTE'!P38</f>
        <v>0.8</v>
      </c>
      <c r="H171" s="301">
        <v>1</v>
      </c>
      <c r="I171" s="270" t="s">
        <v>1014</v>
      </c>
      <c r="J171" s="271" t="s">
        <v>1016</v>
      </c>
      <c r="K171" s="271" t="s">
        <v>1015</v>
      </c>
      <c r="L171" s="271" t="str">
        <f t="shared" si="18"/>
        <v>El Director de la Dirección de Investigación y Prospectiva, 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 
Evidencia: Informe mensual consolidado de seguimiento al Plan de Acción Anual (PAA) y/o correos lectrónicos de entrega de informes</v>
      </c>
      <c r="M171" s="270" t="s">
        <v>275</v>
      </c>
      <c r="N171" s="272" t="s">
        <v>7</v>
      </c>
      <c r="O171" s="238" t="s">
        <v>16</v>
      </c>
      <c r="P171" s="235">
        <f>+IF(O171=FÓRMULAS!$E$4,FÓRMULAS!$F$4,IF(O171=FÓRMULAS!$E$5,FÓRMULAS!$F$5,IF(O171=FÓRMULAS!$E$6,FÓRMULAS!$F$6,"")))</f>
        <v>0.25</v>
      </c>
      <c r="Q171" s="235" t="str">
        <f>+IF(OR(O171=FÓRMULAS!$O$4,O171=FÓRMULAS!$O$5),FÓRMULAS!$P$5,IF(O171=FÓRMULAS!$O$6,FÓRMULAS!$P$6,""))</f>
        <v>Probabilidad</v>
      </c>
      <c r="R171" s="238" t="s">
        <v>103</v>
      </c>
      <c r="S171" s="235">
        <f>+IF(R171=FÓRMULAS!$H$4,FÓRMULAS!$I$4,IF(R171=FÓRMULAS!$H$5,FÓRMULAS!$I$5,""))</f>
        <v>0.15</v>
      </c>
      <c r="T171" s="243" t="s">
        <v>897</v>
      </c>
      <c r="U171" s="243" t="s">
        <v>898</v>
      </c>
      <c r="V171" s="243" t="s">
        <v>899</v>
      </c>
      <c r="W171" s="235">
        <f t="shared" si="19"/>
        <v>0.4</v>
      </c>
      <c r="X171" s="235">
        <f>IF(Q171=FÓRMULAS!$P$5,F$171-(F$171*W171),F$171)</f>
        <v>0.24</v>
      </c>
      <c r="Y171" s="305">
        <f>IF(Q171=FÓRMULAS!$P$6,G$171-(G$171*W171),G$171)</f>
        <v>0.8</v>
      </c>
      <c r="Z171" s="603">
        <f t="shared" ref="Z171:AA171" si="53">+IF(X174="","",X174)</f>
        <v>0.4</v>
      </c>
      <c r="AA171" s="600">
        <f t="shared" si="53"/>
        <v>0.8</v>
      </c>
      <c r="AB171" s="308">
        <v>12</v>
      </c>
      <c r="AC171" s="272">
        <v>3</v>
      </c>
      <c r="AD171" s="272">
        <v>3</v>
      </c>
      <c r="AE171" s="272">
        <v>3</v>
      </c>
      <c r="AF171" s="273">
        <v>3</v>
      </c>
      <c r="AG171" s="265" t="s">
        <v>19</v>
      </c>
      <c r="AH171" s="24" t="s">
        <v>17</v>
      </c>
      <c r="AI171" s="24" t="s">
        <v>6</v>
      </c>
      <c r="AJ171" s="24" t="s">
        <v>6</v>
      </c>
      <c r="AK171" s="24" t="s">
        <v>6</v>
      </c>
      <c r="AL171" s="24" t="s">
        <v>23</v>
      </c>
      <c r="AM171" s="24" t="s">
        <v>103</v>
      </c>
      <c r="AN171" s="24" t="s">
        <v>87</v>
      </c>
      <c r="AO171" s="24" t="s">
        <v>89</v>
      </c>
      <c r="AP171" s="24" t="s">
        <v>91</v>
      </c>
      <c r="AQ171" s="24" t="s">
        <v>100</v>
      </c>
      <c r="AR171" s="44" t="s">
        <v>94</v>
      </c>
      <c r="AS171" s="44" t="s">
        <v>96</v>
      </c>
      <c r="AT171" s="44" t="s">
        <v>98</v>
      </c>
      <c r="AU171" s="24">
        <v>15</v>
      </c>
      <c r="AV171" s="24">
        <v>15</v>
      </c>
      <c r="AW171" s="24">
        <v>15</v>
      </c>
      <c r="AX171" s="24">
        <v>10</v>
      </c>
      <c r="AY171" s="24">
        <v>15</v>
      </c>
      <c r="AZ171" s="24">
        <v>15</v>
      </c>
      <c r="BA171" s="24">
        <v>10</v>
      </c>
      <c r="BB171" s="42">
        <v>95</v>
      </c>
      <c r="BC171" s="26" t="s">
        <v>138</v>
      </c>
      <c r="BD171" s="26" t="s">
        <v>140</v>
      </c>
      <c r="BE171" s="43">
        <v>1</v>
      </c>
      <c r="BF171" s="606">
        <v>1</v>
      </c>
      <c r="BG171" s="43">
        <v>1</v>
      </c>
      <c r="BH171" s="606">
        <v>1</v>
      </c>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row>
    <row r="172" spans="1:128" s="25" customFormat="1" ht="108" customHeight="1" x14ac:dyDescent="0.3">
      <c r="A172" s="643"/>
      <c r="B172" s="27" t="s">
        <v>47</v>
      </c>
      <c r="C172" s="350" t="str">
        <f>'CONTEXTO E IDENTIFICACIÓN'!D$85</f>
        <v>Innovación y Gestión del Conocimiento Aplicado</v>
      </c>
      <c r="D172" s="350" t="str">
        <f>'CONTEXTO E IDENTIFICACIÓN'!F$85</f>
        <v>Prospectiva</v>
      </c>
      <c r="E172" s="636"/>
      <c r="F172" s="616"/>
      <c r="G172" s="619"/>
      <c r="H172" s="302">
        <v>2</v>
      </c>
      <c r="I172" s="258" t="s">
        <v>1017</v>
      </c>
      <c r="J172" s="259" t="s">
        <v>1018</v>
      </c>
      <c r="K172" s="259" t="s">
        <v>1019</v>
      </c>
      <c r="L172" s="259" t="str">
        <f t="shared" si="18"/>
        <v>El Funcionario y/o contratista delegado por el Director de la Dirección de Investigación y Prospectiva,  realiza quincenalmente el seguimiento al estado de las peticiones descargando el reporte de SIGAC. En caso de encontrar peticiones que no se han respondido, informa al responsable antes de vencer el plazo de respuesta y comunica al Director de la Dirección de Investigación y Prospectiva, sobre las peticiones pendientes por responder. 
Evidencia:  Reporte de pendientes del aplicativo de correspondencia y/o correos electrónicos informando las peticiones pendientes (según sea el caso).</v>
      </c>
      <c r="M172" s="258" t="s">
        <v>276</v>
      </c>
      <c r="N172" s="24" t="s">
        <v>7</v>
      </c>
      <c r="O172" s="239" t="s">
        <v>16</v>
      </c>
      <c r="P172" s="236">
        <f>+IF(O172=FÓRMULAS!$E$4,FÓRMULAS!$F$4,IF(O172=FÓRMULAS!$E$5,FÓRMULAS!$F$5,IF(O172=FÓRMULAS!$E$6,FÓRMULAS!$F$6,"")))</f>
        <v>0.25</v>
      </c>
      <c r="Q172" s="236" t="str">
        <f>+IF(OR(O172=FÓRMULAS!$O$4,O172=FÓRMULAS!$O$5),FÓRMULAS!$P$5,IF(O172=FÓRMULAS!$O$6,FÓRMULAS!$P$6,""))</f>
        <v>Probabilidad</v>
      </c>
      <c r="R172" s="239" t="s">
        <v>103</v>
      </c>
      <c r="S172" s="236">
        <f>+IF(R172=FÓRMULAS!$H$4,FÓRMULAS!$I$4,IF(R172=FÓRMULAS!$H$5,FÓRMULAS!$I$5,""))</f>
        <v>0.15</v>
      </c>
      <c r="T172" s="244" t="s">
        <v>897</v>
      </c>
      <c r="U172" s="244" t="s">
        <v>898</v>
      </c>
      <c r="V172" s="244" t="s">
        <v>899</v>
      </c>
      <c r="W172" s="236">
        <f t="shared" si="19"/>
        <v>0.4</v>
      </c>
      <c r="X172" s="236">
        <f>IF(Q172=FÓRMULAS!$P$5,F$171-(F$171*W172),F$171)</f>
        <v>0.24</v>
      </c>
      <c r="Y172" s="306">
        <f>IF(Q172=FÓRMULAS!$P$6,G$171-(G$171*W172),G$171)</f>
        <v>0.8</v>
      </c>
      <c r="Z172" s="604"/>
      <c r="AA172" s="601"/>
      <c r="AB172" s="309">
        <v>24</v>
      </c>
      <c r="AC172" s="24">
        <v>6</v>
      </c>
      <c r="AD172" s="24">
        <v>6</v>
      </c>
      <c r="AE172" s="24">
        <v>6</v>
      </c>
      <c r="AF172" s="274">
        <v>6</v>
      </c>
      <c r="AG172" s="265" t="s">
        <v>19</v>
      </c>
      <c r="AH172" s="24" t="s">
        <v>16</v>
      </c>
      <c r="AI172" s="24" t="s">
        <v>6</v>
      </c>
      <c r="AJ172" s="24" t="s">
        <v>6</v>
      </c>
      <c r="AK172" s="24" t="s">
        <v>6</v>
      </c>
      <c r="AL172" s="24" t="s">
        <v>21</v>
      </c>
      <c r="AM172" s="24" t="s">
        <v>103</v>
      </c>
      <c r="AN172" s="24" t="s">
        <v>87</v>
      </c>
      <c r="AO172" s="24" t="s">
        <v>89</v>
      </c>
      <c r="AP172" s="24" t="s">
        <v>91</v>
      </c>
      <c r="AQ172" s="24" t="s">
        <v>99</v>
      </c>
      <c r="AR172" s="44" t="s">
        <v>94</v>
      </c>
      <c r="AS172" s="44" t="s">
        <v>96</v>
      </c>
      <c r="AT172" s="44" t="s">
        <v>98</v>
      </c>
      <c r="AU172" s="24">
        <v>15</v>
      </c>
      <c r="AV172" s="24">
        <v>15</v>
      </c>
      <c r="AW172" s="24">
        <v>15</v>
      </c>
      <c r="AX172" s="24">
        <v>15</v>
      </c>
      <c r="AY172" s="24">
        <v>15</v>
      </c>
      <c r="AZ172" s="24">
        <v>15</v>
      </c>
      <c r="BA172" s="24">
        <v>10</v>
      </c>
      <c r="BB172" s="42">
        <v>100</v>
      </c>
      <c r="BC172" s="26" t="s">
        <v>138</v>
      </c>
      <c r="BD172" s="26" t="s">
        <v>138</v>
      </c>
      <c r="BE172" s="43">
        <v>1</v>
      </c>
      <c r="BF172" s="606"/>
      <c r="BG172" s="43">
        <v>1</v>
      </c>
      <c r="BH172" s="606"/>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row>
    <row r="173" spans="1:128" s="25" customFormat="1" ht="16.5" customHeight="1" x14ac:dyDescent="0.3">
      <c r="A173" s="643"/>
      <c r="B173" s="27"/>
      <c r="C173" s="350" t="str">
        <f>'CONTEXTO E IDENTIFICACIÓN'!D$85</f>
        <v>Innovación y Gestión del Conocimiento Aplicado</v>
      </c>
      <c r="D173" s="350" t="str">
        <f>'CONTEXTO E IDENTIFICACIÓN'!F$85</f>
        <v>Prospectiva</v>
      </c>
      <c r="E173" s="636"/>
      <c r="F173" s="616"/>
      <c r="G173" s="619"/>
      <c r="H173" s="302">
        <v>3</v>
      </c>
      <c r="I173" s="258"/>
      <c r="J173" s="259"/>
      <c r="K173" s="259"/>
      <c r="L173" s="259" t="str">
        <f t="shared" si="18"/>
        <v xml:space="preserve">  </v>
      </c>
      <c r="M173" s="258"/>
      <c r="N173" s="24"/>
      <c r="O173" s="239"/>
      <c r="P173" s="236" t="str">
        <f>+IF(O173=FÓRMULAS!$E$4,FÓRMULAS!$F$4,IF(O173=FÓRMULAS!$E$5,FÓRMULAS!$F$5,IF(O173=FÓRMULAS!$E$6,FÓRMULAS!$F$6,"")))</f>
        <v/>
      </c>
      <c r="Q173" s="236" t="str">
        <f>+IF(OR(O173=FÓRMULAS!$O$4,O173=FÓRMULAS!$O$5),FÓRMULAS!$P$5,IF(O173=FÓRMULAS!$O$6,FÓRMULAS!$P$6,""))</f>
        <v/>
      </c>
      <c r="R173" s="239"/>
      <c r="S173" s="236" t="str">
        <f>+IF(R173=FÓRMULAS!$H$4,FÓRMULAS!$I$4,IF(R173=FÓRMULAS!$H$5,FÓRMULAS!$I$5,""))</f>
        <v/>
      </c>
      <c r="T173" s="244"/>
      <c r="U173" s="244"/>
      <c r="V173" s="244"/>
      <c r="W173" s="236" t="str">
        <f t="shared" si="19"/>
        <v/>
      </c>
      <c r="X173" s="236">
        <f>IF(Q173=FÓRMULAS!$P$5,F$171-(F$171*W173),F$171)</f>
        <v>0.4</v>
      </c>
      <c r="Y173" s="306">
        <f>IF(Q173=FÓRMULAS!$P$6,G$171-(G$171*W173),G$171)</f>
        <v>0.8</v>
      </c>
      <c r="Z173" s="604"/>
      <c r="AA173" s="601"/>
      <c r="AB173" s="309"/>
      <c r="AC173" s="24"/>
      <c r="AD173" s="24"/>
      <c r="AE173" s="24"/>
      <c r="AF173" s="274"/>
      <c r="AG173" s="265"/>
      <c r="AH173" s="24"/>
      <c r="AI173" s="24"/>
      <c r="AJ173" s="24"/>
      <c r="AK173" s="24"/>
      <c r="AL173" s="24"/>
      <c r="AM173" s="24"/>
      <c r="AN173" s="24"/>
      <c r="AO173" s="24"/>
      <c r="AP173" s="24"/>
      <c r="AQ173" s="24"/>
      <c r="AR173" s="50"/>
      <c r="AS173" s="50"/>
      <c r="AT173" s="50"/>
      <c r="AU173" s="24"/>
      <c r="AV173" s="24"/>
      <c r="AW173" s="24"/>
      <c r="AX173" s="24"/>
      <c r="AY173" s="24"/>
      <c r="AZ173" s="24"/>
      <c r="BA173" s="24"/>
      <c r="BB173" s="48"/>
      <c r="BC173" s="26"/>
      <c r="BD173" s="26"/>
      <c r="BE173" s="47"/>
      <c r="BF173" s="49"/>
      <c r="BG173" s="47"/>
      <c r="BH173" s="49"/>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row>
    <row r="174" spans="1:128" s="25" customFormat="1" ht="15" customHeight="1" thickBot="1" x14ac:dyDescent="0.35">
      <c r="A174" s="644"/>
      <c r="B174" s="275"/>
      <c r="C174" s="351" t="str">
        <f>'CONTEXTO E IDENTIFICACIÓN'!D$85</f>
        <v>Innovación y Gestión del Conocimiento Aplicado</v>
      </c>
      <c r="D174" s="351" t="str">
        <f>'CONTEXTO E IDENTIFICACIÓN'!F$85</f>
        <v>Prospectiva</v>
      </c>
      <c r="E174" s="637"/>
      <c r="F174" s="617"/>
      <c r="G174" s="620"/>
      <c r="H174" s="303">
        <v>4</v>
      </c>
      <c r="I174" s="276"/>
      <c r="J174" s="277"/>
      <c r="K174" s="277"/>
      <c r="L174" s="277" t="str">
        <f t="shared" si="18"/>
        <v xml:space="preserve">  </v>
      </c>
      <c r="M174" s="276"/>
      <c r="N174" s="278"/>
      <c r="O174" s="240"/>
      <c r="P174" s="237" t="str">
        <f>+IF(O174=FÓRMULAS!$E$4,FÓRMULAS!$F$4,IF(O174=FÓRMULAS!$E$5,FÓRMULAS!$F$5,IF(O174=FÓRMULAS!$E$6,FÓRMULAS!$F$6,"")))</f>
        <v/>
      </c>
      <c r="Q174" s="237" t="str">
        <f>+IF(OR(O174=FÓRMULAS!$O$4,O174=FÓRMULAS!$O$5),FÓRMULAS!$P$5,IF(O174=FÓRMULAS!$O$6,FÓRMULAS!$P$6,""))</f>
        <v/>
      </c>
      <c r="R174" s="240"/>
      <c r="S174" s="237" t="str">
        <f>+IF(R174=FÓRMULAS!$H$4,FÓRMULAS!$I$4,IF(R174=FÓRMULAS!$H$5,FÓRMULAS!$I$5,""))</f>
        <v/>
      </c>
      <c r="T174" s="245"/>
      <c r="U174" s="245"/>
      <c r="V174" s="245"/>
      <c r="W174" s="237" t="str">
        <f t="shared" si="19"/>
        <v/>
      </c>
      <c r="X174" s="237">
        <f>IF(Q174=FÓRMULAS!$P$5,F$171-(F$171*W174),F$171)</f>
        <v>0.4</v>
      </c>
      <c r="Y174" s="307">
        <f>IF(Q174=FÓRMULAS!$P$6,G$171-(G$171*W174),G$171)</f>
        <v>0.8</v>
      </c>
      <c r="Z174" s="605"/>
      <c r="AA174" s="602"/>
      <c r="AB174" s="310"/>
      <c r="AC174" s="278"/>
      <c r="AD174" s="278"/>
      <c r="AE174" s="278"/>
      <c r="AF174" s="279"/>
      <c r="AG174" s="265"/>
      <c r="AH174" s="24"/>
      <c r="AI174" s="24"/>
      <c r="AJ174" s="24"/>
      <c r="AK174" s="24"/>
      <c r="AL174" s="24"/>
      <c r="AM174" s="24"/>
      <c r="AN174" s="24"/>
      <c r="AO174" s="24"/>
      <c r="AP174" s="24"/>
      <c r="AQ174" s="24"/>
      <c r="AR174" s="50"/>
      <c r="AS174" s="50"/>
      <c r="AT174" s="50"/>
      <c r="AU174" s="24"/>
      <c r="AV174" s="24"/>
      <c r="AW174" s="24"/>
      <c r="AX174" s="24"/>
      <c r="AY174" s="24"/>
      <c r="AZ174" s="24"/>
      <c r="BA174" s="24"/>
      <c r="BB174" s="48"/>
      <c r="BC174" s="26"/>
      <c r="BD174" s="26"/>
      <c r="BE174" s="47"/>
      <c r="BF174" s="49"/>
      <c r="BG174" s="47"/>
      <c r="BH174" s="49"/>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row>
    <row r="175" spans="1:128" s="25" customFormat="1" ht="98.25" customHeight="1" x14ac:dyDescent="0.25">
      <c r="A175" s="642" t="str">
        <f>'CONTEXTO E IDENTIFICACIÓN'!A86</f>
        <v>R32</v>
      </c>
      <c r="B175" s="269" t="s">
        <v>47</v>
      </c>
      <c r="C175" s="349" t="str">
        <f>'CONTEXTO E IDENTIFICACIÓN'!D$86</f>
        <v>Innovación y Gestión del Conocimiento Aplicado</v>
      </c>
      <c r="D175" s="349" t="str">
        <f>'CONTEXTO E IDENTIFICACIÓN'!F$86</f>
        <v>Prospectiva</v>
      </c>
      <c r="E175" s="635" t="str">
        <f>'CONTEXTO E IDENTIFICACIÓN'!N86</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F175" s="615">
        <f>'PROB E IMPACTO INHERENTE'!H39</f>
        <v>0.2</v>
      </c>
      <c r="G175" s="618">
        <f>'PROB E IMPACTO INHERENTE'!P39</f>
        <v>1</v>
      </c>
      <c r="H175" s="301">
        <v>1</v>
      </c>
      <c r="I175" s="270" t="s">
        <v>1014</v>
      </c>
      <c r="J175" s="271" t="s">
        <v>549</v>
      </c>
      <c r="K175" s="271" t="s">
        <v>550</v>
      </c>
      <c r="L175" s="271" t="str">
        <f t="shared" si="18"/>
        <v>El Director de la Dirección de Investigación y Prospectiva,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v>
      </c>
      <c r="M175" s="270" t="s">
        <v>277</v>
      </c>
      <c r="N175" s="272" t="s">
        <v>7</v>
      </c>
      <c r="O175" s="238" t="s">
        <v>16</v>
      </c>
      <c r="P175" s="235">
        <f>+IF(O175=FÓRMULAS!$E$4,FÓRMULAS!$F$4,IF(O175=FÓRMULAS!$E$5,FÓRMULAS!$F$5,IF(O175=FÓRMULAS!$E$6,FÓRMULAS!$F$6,"")))</f>
        <v>0.25</v>
      </c>
      <c r="Q175" s="235" t="str">
        <f>+IF(OR(O175=FÓRMULAS!$O$4,O175=FÓRMULAS!$O$5),FÓRMULAS!$P$5,IF(O175=FÓRMULAS!$O$6,FÓRMULAS!$P$6,""))</f>
        <v>Probabilidad</v>
      </c>
      <c r="R175" s="238" t="s">
        <v>103</v>
      </c>
      <c r="S175" s="235">
        <f>+IF(R175=FÓRMULAS!$H$4,FÓRMULAS!$I$4,IF(R175=FÓRMULAS!$H$5,FÓRMULAS!$I$5,""))</f>
        <v>0.15</v>
      </c>
      <c r="T175" s="243" t="s">
        <v>897</v>
      </c>
      <c r="U175" s="243" t="s">
        <v>898</v>
      </c>
      <c r="V175" s="243" t="s">
        <v>899</v>
      </c>
      <c r="W175" s="235">
        <f t="shared" si="19"/>
        <v>0.4</v>
      </c>
      <c r="X175" s="235">
        <f>IF(Q175=FÓRMULAS!$P$5,F$175-(F$175*W175),F$175)</f>
        <v>0.12</v>
      </c>
      <c r="Y175" s="305">
        <f>IF(Q175=FÓRMULAS!$P$6,G$175-(G$175*W175),G$175)</f>
        <v>1</v>
      </c>
      <c r="Z175" s="603">
        <f t="shared" ref="Z175:AA175" si="54">+IF(X178="","",X178)</f>
        <v>0.2</v>
      </c>
      <c r="AA175" s="600">
        <f t="shared" si="54"/>
        <v>1</v>
      </c>
      <c r="AB175" s="308">
        <v>4</v>
      </c>
      <c r="AC175" s="272">
        <v>1</v>
      </c>
      <c r="AD175" s="272">
        <v>1</v>
      </c>
      <c r="AE175" s="272">
        <v>1</v>
      </c>
      <c r="AF175" s="273">
        <v>1</v>
      </c>
      <c r="AG175" s="265" t="s">
        <v>19</v>
      </c>
      <c r="AH175" s="44" t="s">
        <v>16</v>
      </c>
      <c r="AI175" s="44" t="s">
        <v>6</v>
      </c>
      <c r="AJ175" s="44" t="s">
        <v>6</v>
      </c>
      <c r="AK175" s="44" t="s">
        <v>6</v>
      </c>
      <c r="AL175" s="44" t="s">
        <v>57</v>
      </c>
      <c r="AM175" s="24" t="s">
        <v>103</v>
      </c>
      <c r="AN175" s="24" t="s">
        <v>87</v>
      </c>
      <c r="AO175" s="24" t="s">
        <v>89</v>
      </c>
      <c r="AP175" s="24" t="s">
        <v>91</v>
      </c>
      <c r="AQ175" s="24" t="s">
        <v>99</v>
      </c>
      <c r="AR175" s="44" t="s">
        <v>94</v>
      </c>
      <c r="AS175" s="44" t="s">
        <v>96</v>
      </c>
      <c r="AT175" s="44" t="s">
        <v>98</v>
      </c>
      <c r="AU175" s="24">
        <v>15</v>
      </c>
      <c r="AV175" s="24">
        <v>15</v>
      </c>
      <c r="AW175" s="24">
        <v>15</v>
      </c>
      <c r="AX175" s="24">
        <v>15</v>
      </c>
      <c r="AY175" s="24">
        <v>15</v>
      </c>
      <c r="AZ175" s="24">
        <v>15</v>
      </c>
      <c r="BA175" s="24">
        <v>10</v>
      </c>
      <c r="BB175" s="42">
        <v>100</v>
      </c>
      <c r="BC175" s="26" t="s">
        <v>138</v>
      </c>
      <c r="BD175" s="26" t="s">
        <v>138</v>
      </c>
      <c r="BE175" s="43">
        <v>0</v>
      </c>
      <c r="BF175" s="606">
        <v>1</v>
      </c>
      <c r="BG175" s="43">
        <v>2</v>
      </c>
      <c r="BH175" s="606">
        <v>0</v>
      </c>
    </row>
    <row r="176" spans="1:128" s="25" customFormat="1" ht="159.75" customHeight="1" x14ac:dyDescent="0.25">
      <c r="A176" s="643"/>
      <c r="B176" s="27" t="s">
        <v>47</v>
      </c>
      <c r="C176" s="350" t="str">
        <f>'CONTEXTO E IDENTIFICACIÓN'!D$86</f>
        <v>Innovación y Gestión del Conocimiento Aplicado</v>
      </c>
      <c r="D176" s="350" t="str">
        <f>'CONTEXTO E IDENTIFICACIÓN'!F$86</f>
        <v>Prospectiva</v>
      </c>
      <c r="E176" s="636"/>
      <c r="F176" s="616"/>
      <c r="G176" s="619"/>
      <c r="H176" s="302">
        <v>2</v>
      </c>
      <c r="I176" s="258" t="s">
        <v>1014</v>
      </c>
      <c r="J176" s="259" t="s">
        <v>551</v>
      </c>
      <c r="K176" s="259" t="s">
        <v>552</v>
      </c>
      <c r="L176" s="259" t="str">
        <f t="shared" si="18"/>
        <v>El Director de la Dirección de Investigación y Prospectiva,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Evidencia: Reporte de solicitudes de GLPI asociadas con la gestión de permisos de acceso y control de usuarios (cuando aplique).</v>
      </c>
      <c r="M176" s="258" t="s">
        <v>278</v>
      </c>
      <c r="N176" s="24" t="s">
        <v>7</v>
      </c>
      <c r="O176" s="239" t="s">
        <v>16</v>
      </c>
      <c r="P176" s="236">
        <f>+IF(O176=FÓRMULAS!$E$4,FÓRMULAS!$F$4,IF(O176=FÓRMULAS!$E$5,FÓRMULAS!$F$5,IF(O176=FÓRMULAS!$E$6,FÓRMULAS!$F$6,"")))</f>
        <v>0.25</v>
      </c>
      <c r="Q176" s="236" t="str">
        <f>+IF(OR(O176=FÓRMULAS!$O$4,O176=FÓRMULAS!$O$5),FÓRMULAS!$P$5,IF(O176=FÓRMULAS!$O$6,FÓRMULAS!$P$6,""))</f>
        <v>Probabilidad</v>
      </c>
      <c r="R176" s="239" t="s">
        <v>103</v>
      </c>
      <c r="S176" s="236">
        <f>+IF(R176=FÓRMULAS!$H$4,FÓRMULAS!$I$4,IF(R176=FÓRMULAS!$H$5,FÓRMULAS!$I$5,""))</f>
        <v>0.15</v>
      </c>
      <c r="T176" s="244" t="s">
        <v>897</v>
      </c>
      <c r="U176" s="244" t="s">
        <v>898</v>
      </c>
      <c r="V176" s="244" t="s">
        <v>899</v>
      </c>
      <c r="W176" s="236">
        <f t="shared" si="19"/>
        <v>0.4</v>
      </c>
      <c r="X176" s="236">
        <f>IF(Q176=FÓRMULAS!$P$5,F$175-(F$175*W176),F$175)</f>
        <v>0.12</v>
      </c>
      <c r="Y176" s="306">
        <f>IF(Q176=FÓRMULAS!$P$6,G$175-(G$175*W176),G$175)</f>
        <v>1</v>
      </c>
      <c r="Z176" s="604"/>
      <c r="AA176" s="601"/>
      <c r="AB176" s="309">
        <v>4</v>
      </c>
      <c r="AC176" s="24">
        <v>1</v>
      </c>
      <c r="AD176" s="24">
        <v>1</v>
      </c>
      <c r="AE176" s="24">
        <v>1</v>
      </c>
      <c r="AF176" s="274">
        <v>1</v>
      </c>
      <c r="AG176" s="265" t="s">
        <v>19</v>
      </c>
      <c r="AH176" s="44" t="s">
        <v>16</v>
      </c>
      <c r="AI176" s="44" t="s">
        <v>6</v>
      </c>
      <c r="AJ176" s="44" t="s">
        <v>6</v>
      </c>
      <c r="AK176" s="44" t="s">
        <v>6</v>
      </c>
      <c r="AL176" s="44" t="s">
        <v>57</v>
      </c>
      <c r="AM176" s="24" t="s">
        <v>103</v>
      </c>
      <c r="AN176" s="24" t="s">
        <v>87</v>
      </c>
      <c r="AO176" s="24" t="s">
        <v>89</v>
      </c>
      <c r="AP176" s="24" t="s">
        <v>91</v>
      </c>
      <c r="AQ176" s="24" t="s">
        <v>99</v>
      </c>
      <c r="AR176" s="44" t="s">
        <v>94</v>
      </c>
      <c r="AS176" s="44" t="s">
        <v>96</v>
      </c>
      <c r="AT176" s="44" t="s">
        <v>98</v>
      </c>
      <c r="AU176" s="24">
        <v>15</v>
      </c>
      <c r="AV176" s="24">
        <v>15</v>
      </c>
      <c r="AW176" s="24">
        <v>15</v>
      </c>
      <c r="AX176" s="24">
        <v>15</v>
      </c>
      <c r="AY176" s="24">
        <v>15</v>
      </c>
      <c r="AZ176" s="24">
        <v>15</v>
      </c>
      <c r="BA176" s="24">
        <v>10</v>
      </c>
      <c r="BB176" s="42">
        <v>100</v>
      </c>
      <c r="BC176" s="26" t="s">
        <v>138</v>
      </c>
      <c r="BD176" s="26" t="s">
        <v>138</v>
      </c>
      <c r="BE176" s="43">
        <v>2</v>
      </c>
      <c r="BF176" s="606"/>
      <c r="BG176" s="43">
        <v>2</v>
      </c>
      <c r="BH176" s="606"/>
    </row>
    <row r="177" spans="1:128" s="25" customFormat="1" ht="23.25" customHeight="1" x14ac:dyDescent="0.25">
      <c r="A177" s="643"/>
      <c r="B177" s="27"/>
      <c r="C177" s="350" t="str">
        <f>'CONTEXTO E IDENTIFICACIÓN'!D$86</f>
        <v>Innovación y Gestión del Conocimiento Aplicado</v>
      </c>
      <c r="D177" s="350" t="str">
        <f>'CONTEXTO E IDENTIFICACIÓN'!F$86</f>
        <v>Prospectiva</v>
      </c>
      <c r="E177" s="636"/>
      <c r="F177" s="616"/>
      <c r="G177" s="619"/>
      <c r="H177" s="302">
        <v>3</v>
      </c>
      <c r="I177" s="258"/>
      <c r="J177" s="259"/>
      <c r="K177" s="259"/>
      <c r="L177" s="259" t="str">
        <f t="shared" si="18"/>
        <v xml:space="preserve">  </v>
      </c>
      <c r="M177" s="258"/>
      <c r="N177" s="24"/>
      <c r="O177" s="239"/>
      <c r="P177" s="236" t="str">
        <f>+IF(O177=FÓRMULAS!$E$4,FÓRMULAS!$F$4,IF(O177=FÓRMULAS!$E$5,FÓRMULAS!$F$5,IF(O177=FÓRMULAS!$E$6,FÓRMULAS!$F$6,"")))</f>
        <v/>
      </c>
      <c r="Q177" s="236" t="str">
        <f>+IF(OR(O177=FÓRMULAS!$O$4,O177=FÓRMULAS!$O$5),FÓRMULAS!$P$5,IF(O177=FÓRMULAS!$O$6,FÓRMULAS!$P$6,""))</f>
        <v/>
      </c>
      <c r="R177" s="239"/>
      <c r="S177" s="236" t="str">
        <f>+IF(R177=FÓRMULAS!$H$4,FÓRMULAS!$I$4,IF(R177=FÓRMULAS!$H$5,FÓRMULAS!$I$5,""))</f>
        <v/>
      </c>
      <c r="T177" s="244"/>
      <c r="U177" s="244"/>
      <c r="V177" s="244"/>
      <c r="W177" s="236" t="str">
        <f t="shared" si="19"/>
        <v/>
      </c>
      <c r="X177" s="236">
        <f>IF(Q177=FÓRMULAS!$P$5,F$175-(F$175*W177),F$175)</f>
        <v>0.2</v>
      </c>
      <c r="Y177" s="306">
        <f>IF(Q177=FÓRMULAS!$P$6,G$175-(G$175*W177),G$175)</f>
        <v>1</v>
      </c>
      <c r="Z177" s="604"/>
      <c r="AA177" s="601"/>
      <c r="AB177" s="309"/>
      <c r="AC177" s="24"/>
      <c r="AD177" s="24"/>
      <c r="AE177" s="24"/>
      <c r="AF177" s="274"/>
      <c r="AG177" s="265"/>
      <c r="AH177" s="50"/>
      <c r="AI177" s="50"/>
      <c r="AJ177" s="50"/>
      <c r="AK177" s="50"/>
      <c r="AL177" s="50"/>
      <c r="AM177" s="24"/>
      <c r="AN177" s="24"/>
      <c r="AO177" s="24"/>
      <c r="AP177" s="24"/>
      <c r="AQ177" s="24"/>
      <c r="AR177" s="50"/>
      <c r="AS177" s="50"/>
      <c r="AT177" s="50"/>
      <c r="AU177" s="24"/>
      <c r="AV177" s="24"/>
      <c r="AW177" s="24"/>
      <c r="AX177" s="24"/>
      <c r="AY177" s="24"/>
      <c r="AZ177" s="24"/>
      <c r="BA177" s="24"/>
      <c r="BB177" s="48"/>
      <c r="BC177" s="26"/>
      <c r="BD177" s="26"/>
      <c r="BE177" s="47"/>
      <c r="BF177" s="49"/>
      <c r="BG177" s="47"/>
      <c r="BH177" s="49"/>
    </row>
    <row r="178" spans="1:128" s="25" customFormat="1" ht="15" customHeight="1" thickBot="1" x14ac:dyDescent="0.3">
      <c r="A178" s="644"/>
      <c r="B178" s="275"/>
      <c r="C178" s="351" t="str">
        <f>'CONTEXTO E IDENTIFICACIÓN'!D$86</f>
        <v>Innovación y Gestión del Conocimiento Aplicado</v>
      </c>
      <c r="D178" s="351" t="str">
        <f>'CONTEXTO E IDENTIFICACIÓN'!F$86</f>
        <v>Prospectiva</v>
      </c>
      <c r="E178" s="637"/>
      <c r="F178" s="617"/>
      <c r="G178" s="620"/>
      <c r="H178" s="303">
        <v>4</v>
      </c>
      <c r="I178" s="276"/>
      <c r="J178" s="277"/>
      <c r="K178" s="277"/>
      <c r="L178" s="277" t="str">
        <f t="shared" si="18"/>
        <v xml:space="preserve">  </v>
      </c>
      <c r="M178" s="276"/>
      <c r="N178" s="278"/>
      <c r="O178" s="240"/>
      <c r="P178" s="237" t="str">
        <f>+IF(O178=FÓRMULAS!$E$4,FÓRMULAS!$F$4,IF(O178=FÓRMULAS!$E$5,FÓRMULAS!$F$5,IF(O178=FÓRMULAS!$E$6,FÓRMULAS!$F$6,"")))</f>
        <v/>
      </c>
      <c r="Q178" s="237" t="str">
        <f>+IF(OR(O178=FÓRMULAS!$O$4,O178=FÓRMULAS!$O$5),FÓRMULAS!$P$5,IF(O178=FÓRMULAS!$O$6,FÓRMULAS!$P$6,""))</f>
        <v/>
      </c>
      <c r="R178" s="240"/>
      <c r="S178" s="237" t="str">
        <f>+IF(R178=FÓRMULAS!$H$4,FÓRMULAS!$I$4,IF(R178=FÓRMULAS!$H$5,FÓRMULAS!$I$5,""))</f>
        <v/>
      </c>
      <c r="T178" s="245"/>
      <c r="U178" s="245"/>
      <c r="V178" s="245"/>
      <c r="W178" s="237" t="str">
        <f t="shared" si="19"/>
        <v/>
      </c>
      <c r="X178" s="237">
        <f>IF(Q178=FÓRMULAS!$P$5,F$175-(F$175*W178),F$175)</f>
        <v>0.2</v>
      </c>
      <c r="Y178" s="307">
        <f>IF(Q178=FÓRMULAS!$P$6,G$175-(G$175*W178),G$175)</f>
        <v>1</v>
      </c>
      <c r="Z178" s="605"/>
      <c r="AA178" s="602"/>
      <c r="AB178" s="310"/>
      <c r="AC178" s="278"/>
      <c r="AD178" s="278"/>
      <c r="AE178" s="278"/>
      <c r="AF178" s="279"/>
      <c r="AG178" s="265"/>
      <c r="AH178" s="50"/>
      <c r="AI178" s="50"/>
      <c r="AJ178" s="50"/>
      <c r="AK178" s="50"/>
      <c r="AL178" s="50"/>
      <c r="AM178" s="24"/>
      <c r="AN178" s="24"/>
      <c r="AO178" s="24"/>
      <c r="AP178" s="24"/>
      <c r="AQ178" s="24"/>
      <c r="AR178" s="50"/>
      <c r="AS178" s="50"/>
      <c r="AT178" s="50"/>
      <c r="AU178" s="24"/>
      <c r="AV178" s="24"/>
      <c r="AW178" s="24"/>
      <c r="AX178" s="24"/>
      <c r="AY178" s="24"/>
      <c r="AZ178" s="24"/>
      <c r="BA178" s="24"/>
      <c r="BB178" s="48"/>
      <c r="BC178" s="26"/>
      <c r="BD178" s="26"/>
      <c r="BE178" s="47"/>
      <c r="BF178" s="49"/>
      <c r="BG178" s="47"/>
      <c r="BH178" s="49"/>
    </row>
    <row r="179" spans="1:128" s="25" customFormat="1" ht="96.75" customHeight="1" x14ac:dyDescent="0.3">
      <c r="A179" s="642" t="str">
        <f>'CONTEXTO E IDENTIFICACIÓN'!A87</f>
        <v>R33</v>
      </c>
      <c r="B179" s="269" t="s">
        <v>47</v>
      </c>
      <c r="C179" s="349" t="str">
        <f>'CONTEXTO E IDENTIFICACIÓN'!D$87</f>
        <v>Innovación y Gestión del Conocimiento Aplicado</v>
      </c>
      <c r="D179" s="349" t="str">
        <f>'CONTEXTO E IDENTIFICACIÓN'!F$87</f>
        <v>Prospectiva</v>
      </c>
      <c r="E179" s="635" t="str">
        <f>'CONTEXTO E IDENTIFICACIÓN'!N87</f>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F179" s="615">
        <f>'PROB E IMPACTO INHERENTE'!H40</f>
        <v>0.4</v>
      </c>
      <c r="G179" s="618">
        <f>'PROB E IMPACTO INHERENTE'!P40</f>
        <v>0.8</v>
      </c>
      <c r="H179" s="301">
        <v>1</v>
      </c>
      <c r="I179" s="270" t="s">
        <v>1021</v>
      </c>
      <c r="J179" s="271" t="s">
        <v>554</v>
      </c>
      <c r="K179" s="271" t="s">
        <v>555</v>
      </c>
      <c r="L179" s="271" t="str">
        <f t="shared" si="18"/>
        <v>Responsables verifican en la periodicidad establecida en el procedimiento, el cumplimiento de las especificaciones del producto o servicio mediante reuniones de seguimiento. En caso de encontrar un producto o servicio que tenga algún inconveniente se debe enviar a reproceso.  
Evidencia: Acta de reunión de seguimiento.</v>
      </c>
      <c r="M179" s="270" t="s">
        <v>279</v>
      </c>
      <c r="N179" s="272" t="s">
        <v>7</v>
      </c>
      <c r="O179" s="238" t="s">
        <v>16</v>
      </c>
      <c r="P179" s="235">
        <f>+IF(O179=FÓRMULAS!$E$4,FÓRMULAS!$F$4,IF(O179=FÓRMULAS!$E$5,FÓRMULAS!$F$5,IF(O179=FÓRMULAS!$E$6,FÓRMULAS!$F$6,"")))</f>
        <v>0.25</v>
      </c>
      <c r="Q179" s="235" t="str">
        <f>+IF(OR(O179=FÓRMULAS!$O$4,O179=FÓRMULAS!$O$5),FÓRMULAS!$P$5,IF(O179=FÓRMULAS!$O$6,FÓRMULAS!$P$6,""))</f>
        <v>Probabilidad</v>
      </c>
      <c r="R179" s="238" t="s">
        <v>103</v>
      </c>
      <c r="S179" s="235">
        <f>+IF(R179=FÓRMULAS!$H$4,FÓRMULAS!$I$4,IF(R179=FÓRMULAS!$H$5,FÓRMULAS!$I$5,""))</f>
        <v>0.15</v>
      </c>
      <c r="T179" s="243" t="s">
        <v>897</v>
      </c>
      <c r="U179" s="243" t="s">
        <v>898</v>
      </c>
      <c r="V179" s="243" t="s">
        <v>899</v>
      </c>
      <c r="W179" s="235">
        <f t="shared" si="19"/>
        <v>0.4</v>
      </c>
      <c r="X179" s="235">
        <f>IF(Q179=FÓRMULAS!$P$5,F$179-(F$179*W179),F$179)</f>
        <v>0.24</v>
      </c>
      <c r="Y179" s="305">
        <f>IF(Q179=FÓRMULAS!$P$6,G$179-(G$179*W179),G$179)</f>
        <v>0.8</v>
      </c>
      <c r="Z179" s="603">
        <f t="shared" ref="Z179:AA179" si="55">+IF(X182="","",X182)</f>
        <v>0.24</v>
      </c>
      <c r="AA179" s="600">
        <f t="shared" si="55"/>
        <v>0.8</v>
      </c>
      <c r="AB179" s="308">
        <v>0</v>
      </c>
      <c r="AC179" s="272">
        <v>0</v>
      </c>
      <c r="AD179" s="272">
        <v>0</v>
      </c>
      <c r="AE179" s="272">
        <v>0</v>
      </c>
      <c r="AF179" s="273">
        <v>0</v>
      </c>
      <c r="AG179" s="265" t="s">
        <v>6</v>
      </c>
      <c r="AH179" s="24" t="s">
        <v>16</v>
      </c>
      <c r="AI179" s="24" t="s">
        <v>6</v>
      </c>
      <c r="AJ179" s="24" t="s">
        <v>6</v>
      </c>
      <c r="AK179" s="24" t="s">
        <v>6</v>
      </c>
      <c r="AL179" s="24" t="s">
        <v>25</v>
      </c>
      <c r="AM179" s="24" t="s">
        <v>103</v>
      </c>
      <c r="AN179" s="24" t="s">
        <v>87</v>
      </c>
      <c r="AO179" s="24" t="s">
        <v>89</v>
      </c>
      <c r="AP179" s="24" t="s">
        <v>91</v>
      </c>
      <c r="AQ179" s="24" t="s">
        <v>99</v>
      </c>
      <c r="AR179" s="44" t="s">
        <v>94</v>
      </c>
      <c r="AS179" s="44" t="s">
        <v>96</v>
      </c>
      <c r="AT179" s="44" t="s">
        <v>98</v>
      </c>
      <c r="AU179" s="24">
        <v>15</v>
      </c>
      <c r="AV179" s="24">
        <v>15</v>
      </c>
      <c r="AW179" s="24">
        <v>15</v>
      </c>
      <c r="AX179" s="24">
        <v>15</v>
      </c>
      <c r="AY179" s="24">
        <v>15</v>
      </c>
      <c r="AZ179" s="24">
        <v>15</v>
      </c>
      <c r="BA179" s="24">
        <v>10</v>
      </c>
      <c r="BB179" s="42">
        <v>100</v>
      </c>
      <c r="BC179" s="26" t="s">
        <v>138</v>
      </c>
      <c r="BD179" s="26" t="s">
        <v>138</v>
      </c>
      <c r="BE179" s="43">
        <v>2</v>
      </c>
      <c r="BF179" s="606">
        <v>2</v>
      </c>
      <c r="BG179" s="43">
        <v>2</v>
      </c>
      <c r="BH179" s="606">
        <v>2</v>
      </c>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row>
    <row r="180" spans="1:128" s="25" customFormat="1" ht="144" hidden="1" customHeight="1" x14ac:dyDescent="0.3">
      <c r="A180" s="643"/>
      <c r="B180" s="27" t="s">
        <v>47</v>
      </c>
      <c r="C180" s="350" t="str">
        <f>'CONTEXTO E IDENTIFICACIÓN'!D$87</f>
        <v>Innovación y Gestión del Conocimiento Aplicado</v>
      </c>
      <c r="D180" s="350" t="str">
        <f>'CONTEXTO E IDENTIFICACIÓN'!F$87</f>
        <v>Prospectiva</v>
      </c>
      <c r="E180" s="636"/>
      <c r="F180" s="616"/>
      <c r="G180" s="619"/>
      <c r="H180" s="413">
        <v>2</v>
      </c>
      <c r="I180" s="408" t="s">
        <v>553</v>
      </c>
      <c r="J180" s="405" t="s">
        <v>557</v>
      </c>
      <c r="K180" s="405" t="s">
        <v>556</v>
      </c>
      <c r="L180" s="405" t="str">
        <f t="shared" si="18"/>
        <v xml:space="preserve"> 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Evidencia: Informe de resultados de las encuestas de satisfacción, encuestas de satisfacción de los estudiantes y/o memorando solicitando las mejoras al proceso de Gestión de Servicios Administrativos (si aplica)</v>
      </c>
      <c r="M180" s="408" t="s">
        <v>280</v>
      </c>
      <c r="N180" s="24" t="s">
        <v>7</v>
      </c>
      <c r="O180" s="239" t="s">
        <v>16</v>
      </c>
      <c r="P180" s="236">
        <f>+IF(O180=FÓRMULAS!$E$4,FÓRMULAS!$F$4,IF(O180=FÓRMULAS!$E$5,FÓRMULAS!$F$5,IF(O180=FÓRMULAS!$E$6,FÓRMULAS!$F$6,"")))</f>
        <v>0.25</v>
      </c>
      <c r="Q180" s="236" t="str">
        <f>+IF(OR(O180=FÓRMULAS!$O$4,O180=FÓRMULAS!$O$5),FÓRMULAS!$P$5,IF(O180=FÓRMULAS!$O$6,FÓRMULAS!$P$6,""))</f>
        <v>Probabilidad</v>
      </c>
      <c r="R180" s="239" t="s">
        <v>103</v>
      </c>
      <c r="S180" s="236">
        <f>+IF(R180=FÓRMULAS!$H$4,FÓRMULAS!$I$4,IF(R180=FÓRMULAS!$H$5,FÓRMULAS!$I$5,""))</f>
        <v>0.15</v>
      </c>
      <c r="T180" s="244" t="s">
        <v>897</v>
      </c>
      <c r="U180" s="244" t="s">
        <v>898</v>
      </c>
      <c r="V180" s="244" t="s">
        <v>899</v>
      </c>
      <c r="W180" s="236">
        <f t="shared" si="19"/>
        <v>0.4</v>
      </c>
      <c r="X180" s="236">
        <f>IF(Q180=FÓRMULAS!$P$5,F$179-(F$179*W180),F$179)</f>
        <v>0.24</v>
      </c>
      <c r="Y180" s="306">
        <f>IF(Q180=FÓRMULAS!$P$6,G$179-(G$179*W180),G$179)</f>
        <v>0.8</v>
      </c>
      <c r="Z180" s="604"/>
      <c r="AA180" s="601"/>
      <c r="AB180" s="309">
        <v>0</v>
      </c>
      <c r="AC180" s="24">
        <v>0</v>
      </c>
      <c r="AD180" s="24">
        <v>0</v>
      </c>
      <c r="AE180" s="24">
        <v>0</v>
      </c>
      <c r="AF180" s="274">
        <v>0</v>
      </c>
      <c r="AG180" s="265" t="s">
        <v>6</v>
      </c>
      <c r="AH180" s="24" t="s">
        <v>16</v>
      </c>
      <c r="AI180" s="24" t="s">
        <v>6</v>
      </c>
      <c r="AJ180" s="24" t="s">
        <v>6</v>
      </c>
      <c r="AK180" s="24" t="s">
        <v>6</v>
      </c>
      <c r="AL180" s="24" t="s">
        <v>25</v>
      </c>
      <c r="AM180" s="24" t="s">
        <v>103</v>
      </c>
      <c r="AN180" s="24" t="s">
        <v>87</v>
      </c>
      <c r="AO180" s="24" t="s">
        <v>89</v>
      </c>
      <c r="AP180" s="24" t="s">
        <v>91</v>
      </c>
      <c r="AQ180" s="24" t="s">
        <v>99</v>
      </c>
      <c r="AR180" s="44" t="s">
        <v>94</v>
      </c>
      <c r="AS180" s="44" t="s">
        <v>96</v>
      </c>
      <c r="AT180" s="44" t="s">
        <v>98</v>
      </c>
      <c r="AU180" s="24">
        <v>15</v>
      </c>
      <c r="AV180" s="24">
        <v>15</v>
      </c>
      <c r="AW180" s="24">
        <v>15</v>
      </c>
      <c r="AX180" s="24">
        <v>15</v>
      </c>
      <c r="AY180" s="24">
        <v>15</v>
      </c>
      <c r="AZ180" s="24">
        <v>15</v>
      </c>
      <c r="BA180" s="24">
        <v>10</v>
      </c>
      <c r="BB180" s="42">
        <v>100</v>
      </c>
      <c r="BC180" s="26" t="s">
        <v>138</v>
      </c>
      <c r="BD180" s="26" t="s">
        <v>138</v>
      </c>
      <c r="BE180" s="43">
        <v>2</v>
      </c>
      <c r="BF180" s="606"/>
      <c r="BG180" s="43">
        <v>2</v>
      </c>
      <c r="BH180" s="606"/>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row>
    <row r="181" spans="1:128" s="25" customFormat="1" ht="108" customHeight="1" x14ac:dyDescent="0.3">
      <c r="A181" s="643"/>
      <c r="B181" s="27" t="s">
        <v>47</v>
      </c>
      <c r="C181" s="350" t="str">
        <f>'CONTEXTO E IDENTIFICACIÓN'!D$87</f>
        <v>Innovación y Gestión del Conocimiento Aplicado</v>
      </c>
      <c r="D181" s="350" t="str">
        <f>'CONTEXTO E IDENTIFICACIÓN'!F$87</f>
        <v>Prospectiva</v>
      </c>
      <c r="E181" s="636"/>
      <c r="F181" s="616"/>
      <c r="G181" s="619"/>
      <c r="H181" s="302">
        <v>3</v>
      </c>
      <c r="I181" s="258" t="s">
        <v>1037</v>
      </c>
      <c r="J181" s="259" t="s">
        <v>1036</v>
      </c>
      <c r="K181" s="259" t="s">
        <v>558</v>
      </c>
      <c r="L181" s="259" t="str">
        <f t="shared" si="18"/>
        <v>El responsable del laboratorio de espectroradiometria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responsable del laboratorio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v>
      </c>
      <c r="M181" s="258" t="s">
        <v>281</v>
      </c>
      <c r="N181" s="24" t="s">
        <v>7</v>
      </c>
      <c r="O181" s="239" t="s">
        <v>16</v>
      </c>
      <c r="P181" s="236">
        <f>+IF(O181=FÓRMULAS!$E$4,FÓRMULAS!$F$4,IF(O181=FÓRMULAS!$E$5,FÓRMULAS!$F$5,IF(O181=FÓRMULAS!$E$6,FÓRMULAS!$F$6,"")))</f>
        <v>0.25</v>
      </c>
      <c r="Q181" s="236" t="str">
        <f>+IF(OR(O181=FÓRMULAS!$O$4,O181=FÓRMULAS!$O$5),FÓRMULAS!$P$5,IF(O181=FÓRMULAS!$O$6,FÓRMULAS!$P$6,""))</f>
        <v>Probabilidad</v>
      </c>
      <c r="R181" s="239" t="s">
        <v>103</v>
      </c>
      <c r="S181" s="236">
        <f>+IF(R181=FÓRMULAS!$H$4,FÓRMULAS!$I$4,IF(R181=FÓRMULAS!$H$5,FÓRMULAS!$I$5,""))</f>
        <v>0.15</v>
      </c>
      <c r="T181" s="244" t="s">
        <v>897</v>
      </c>
      <c r="U181" s="244" t="s">
        <v>898</v>
      </c>
      <c r="V181" s="244" t="s">
        <v>899</v>
      </c>
      <c r="W181" s="236">
        <f t="shared" si="19"/>
        <v>0.4</v>
      </c>
      <c r="X181" s="236">
        <f>IF(Q181=FÓRMULAS!$P$5,F$179-(F$179*W181),F$179)</f>
        <v>0.24</v>
      </c>
      <c r="Y181" s="306">
        <f>IF(Q181=FÓRMULAS!$P$6,G$179-(G$179*W181),G$179)</f>
        <v>0.8</v>
      </c>
      <c r="Z181" s="604"/>
      <c r="AA181" s="601"/>
      <c r="AB181" s="309">
        <v>0</v>
      </c>
      <c r="AC181" s="24">
        <v>0</v>
      </c>
      <c r="AD181" s="24">
        <v>0</v>
      </c>
      <c r="AE181" s="24">
        <v>0</v>
      </c>
      <c r="AF181" s="274">
        <v>0</v>
      </c>
      <c r="AG181" s="265" t="s">
        <v>6</v>
      </c>
      <c r="AH181" s="24" t="s">
        <v>16</v>
      </c>
      <c r="AI181" s="24" t="s">
        <v>6</v>
      </c>
      <c r="AJ181" s="24" t="s">
        <v>6</v>
      </c>
      <c r="AK181" s="24" t="s">
        <v>6</v>
      </c>
      <c r="AL181" s="24" t="s">
        <v>25</v>
      </c>
      <c r="AM181" s="24" t="s">
        <v>103</v>
      </c>
      <c r="AN181" s="24" t="s">
        <v>87</v>
      </c>
      <c r="AO181" s="24" t="s">
        <v>89</v>
      </c>
      <c r="AP181" s="24" t="s">
        <v>91</v>
      </c>
      <c r="AQ181" s="24" t="s">
        <v>99</v>
      </c>
      <c r="AR181" s="44" t="s">
        <v>94</v>
      </c>
      <c r="AS181" s="44" t="s">
        <v>96</v>
      </c>
      <c r="AT181" s="44" t="s">
        <v>98</v>
      </c>
      <c r="AU181" s="24">
        <v>15</v>
      </c>
      <c r="AV181" s="24">
        <v>15</v>
      </c>
      <c r="AW181" s="24">
        <v>15</v>
      </c>
      <c r="AX181" s="24">
        <v>15</v>
      </c>
      <c r="AY181" s="24">
        <v>15</v>
      </c>
      <c r="AZ181" s="24">
        <v>15</v>
      </c>
      <c r="BA181" s="24">
        <v>10</v>
      </c>
      <c r="BB181" s="42">
        <v>100</v>
      </c>
      <c r="BC181" s="26" t="s">
        <v>138</v>
      </c>
      <c r="BD181" s="26" t="s">
        <v>138</v>
      </c>
      <c r="BE181" s="43">
        <v>2</v>
      </c>
      <c r="BF181" s="606"/>
      <c r="BG181" s="43">
        <v>2</v>
      </c>
      <c r="BH181" s="606"/>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row>
    <row r="182" spans="1:128" s="25" customFormat="1" ht="120" customHeight="1" thickBot="1" x14ac:dyDescent="0.35">
      <c r="A182" s="644"/>
      <c r="B182" s="275" t="s">
        <v>47</v>
      </c>
      <c r="C182" s="351" t="str">
        <f>'CONTEXTO E IDENTIFICACIÓN'!D$87</f>
        <v>Innovación y Gestión del Conocimiento Aplicado</v>
      </c>
      <c r="D182" s="351" t="str">
        <f>'CONTEXTO E IDENTIFICACIÓN'!F$87</f>
        <v>Prospectiva</v>
      </c>
      <c r="E182" s="637"/>
      <c r="F182" s="617"/>
      <c r="G182" s="620"/>
      <c r="H182" s="303">
        <v>4</v>
      </c>
      <c r="I182" s="276" t="s">
        <v>1039</v>
      </c>
      <c r="J182" s="277" t="s">
        <v>1038</v>
      </c>
      <c r="K182" s="277" t="s">
        <v>559</v>
      </c>
      <c r="L182" s="277" t="str">
        <f t="shared" si="18"/>
        <v>Los responsables de los proyectos anualmente  revisan la necesidad de actualizar software obsoleto requerido para su operación, a través de listado de verificación. En caso de encontrar un software obsoleto, cada responsable de proyecto solicita la destinación de los recursos y presenta el requerimiento a la Dirección de tecnologias de la información y comunicaciones para que realicen la adquisición de las licencias. 
Evidencia: Correo electrónico o comunicación solicitando la adquisición de la nueva versión del software y/o el estado del soffware para la operación</v>
      </c>
      <c r="M182" s="276" t="s">
        <v>282</v>
      </c>
      <c r="N182" s="278" t="s">
        <v>7</v>
      </c>
      <c r="O182" s="240" t="s">
        <v>16</v>
      </c>
      <c r="P182" s="237">
        <f>+IF(O182=FÓRMULAS!$E$4,FÓRMULAS!$F$4,IF(O182=FÓRMULAS!$E$5,FÓRMULAS!$F$5,IF(O182=FÓRMULAS!$E$6,FÓRMULAS!$F$6,"")))</f>
        <v>0.25</v>
      </c>
      <c r="Q182" s="237" t="str">
        <f>+IF(OR(O182=FÓRMULAS!$O$4,O182=FÓRMULAS!$O$5),FÓRMULAS!$P$5,IF(O182=FÓRMULAS!$O$6,FÓRMULAS!$P$6,""))</f>
        <v>Probabilidad</v>
      </c>
      <c r="R182" s="240" t="s">
        <v>103</v>
      </c>
      <c r="S182" s="237">
        <f>+IF(R182=FÓRMULAS!$H$4,FÓRMULAS!$I$4,IF(R182=FÓRMULAS!$H$5,FÓRMULAS!$I$5,""))</f>
        <v>0.15</v>
      </c>
      <c r="T182" s="245" t="s">
        <v>897</v>
      </c>
      <c r="U182" s="245" t="s">
        <v>898</v>
      </c>
      <c r="V182" s="245" t="s">
        <v>899</v>
      </c>
      <c r="W182" s="237">
        <f t="shared" si="19"/>
        <v>0.4</v>
      </c>
      <c r="X182" s="237">
        <f>IF(Q182=FÓRMULAS!$P$5,F$179-(F$179*W182),F$179)</f>
        <v>0.24</v>
      </c>
      <c r="Y182" s="307">
        <f>IF(Q182=FÓRMULAS!$P$6,G$179-(G$179*W182),G$179)</f>
        <v>0.8</v>
      </c>
      <c r="Z182" s="605"/>
      <c r="AA182" s="602"/>
      <c r="AB182" s="310">
        <v>1</v>
      </c>
      <c r="AC182" s="278">
        <v>0</v>
      </c>
      <c r="AD182" s="278">
        <v>0</v>
      </c>
      <c r="AE182" s="278">
        <v>0</v>
      </c>
      <c r="AF182" s="279">
        <v>1</v>
      </c>
      <c r="AG182" s="265" t="s">
        <v>19</v>
      </c>
      <c r="AH182" s="24" t="s">
        <v>16</v>
      </c>
      <c r="AI182" s="24" t="s">
        <v>6</v>
      </c>
      <c r="AJ182" s="24" t="s">
        <v>6</v>
      </c>
      <c r="AK182" s="24" t="s">
        <v>6</v>
      </c>
      <c r="AL182" s="24" t="s">
        <v>24</v>
      </c>
      <c r="AM182" s="24" t="s">
        <v>103</v>
      </c>
      <c r="AN182" s="24" t="s">
        <v>87</v>
      </c>
      <c r="AO182" s="24" t="s">
        <v>89</v>
      </c>
      <c r="AP182" s="24" t="s">
        <v>91</v>
      </c>
      <c r="AQ182" s="24" t="s">
        <v>99</v>
      </c>
      <c r="AR182" s="44" t="s">
        <v>94</v>
      </c>
      <c r="AS182" s="44" t="s">
        <v>96</v>
      </c>
      <c r="AT182" s="44" t="s">
        <v>98</v>
      </c>
      <c r="AU182" s="24">
        <v>15</v>
      </c>
      <c r="AV182" s="24">
        <v>15</v>
      </c>
      <c r="AW182" s="24">
        <v>15</v>
      </c>
      <c r="AX182" s="24">
        <v>15</v>
      </c>
      <c r="AY182" s="24">
        <v>15</v>
      </c>
      <c r="AZ182" s="24">
        <v>15</v>
      </c>
      <c r="BA182" s="24">
        <v>10</v>
      </c>
      <c r="BB182" s="42">
        <v>100</v>
      </c>
      <c r="BC182" s="26" t="s">
        <v>138</v>
      </c>
      <c r="BD182" s="26" t="s">
        <v>138</v>
      </c>
      <c r="BE182" s="43">
        <v>2</v>
      </c>
      <c r="BF182" s="606"/>
      <c r="BG182" s="43">
        <v>2</v>
      </c>
      <c r="BH182" s="606"/>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row>
    <row r="183" spans="1:128" s="25" customFormat="1" ht="118.5" customHeight="1" x14ac:dyDescent="0.3">
      <c r="A183" s="642" t="str">
        <f>'CONTEXTO E IDENTIFICACIÓN'!A88</f>
        <v>R34</v>
      </c>
      <c r="B183" s="269" t="s">
        <v>48</v>
      </c>
      <c r="C183" s="349" t="str">
        <f>'CONTEXTO E IDENTIFICACIÓN'!D$88</f>
        <v>Gestión de Talento Humano</v>
      </c>
      <c r="D183" s="349" t="str">
        <f>'CONTEXTO E IDENTIFICACIÓN'!F$88</f>
        <v>Bienestar y Sistema de Gestión de Seguridad y Salud en el Trabajo</v>
      </c>
      <c r="E183" s="635" t="str">
        <f>'CONTEXTO E IDENTIFICACIÓN'!N88</f>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F183" s="615">
        <f>'PROB E IMPACTO INHERENTE'!H41</f>
        <v>0.8</v>
      </c>
      <c r="G183" s="618">
        <f>'PROB E IMPACTO INHERENTE'!P41</f>
        <v>0.6</v>
      </c>
      <c r="H183" s="301">
        <v>1</v>
      </c>
      <c r="I183" s="270" t="s">
        <v>974</v>
      </c>
      <c r="J183" s="271" t="s">
        <v>975</v>
      </c>
      <c r="K183" s="271" t="s">
        <v>976</v>
      </c>
      <c r="L183" s="271" t="str">
        <f t="shared" si="18"/>
        <v xml:space="preserve">El Responsable en la subdirección de Talento Humano,  el Líder del SGSST, realiza seguimiento mensual  a la matríz  de afiliación de la ARL a través de la verificación con la ARL  y/o  plataforma. En caso de no realizar la  verificación actividad se hará su respectiva reprogramación.                      La consolidación del informe se hace trimestralmente.
Evidencias:  
Informe Trimestral soportado con las evidencias en DRIVE y/o reporte del indicador de cumplimiento. </v>
      </c>
      <c r="M183" s="270" t="s">
        <v>175</v>
      </c>
      <c r="N183" s="272" t="s">
        <v>7</v>
      </c>
      <c r="O183" s="238" t="s">
        <v>16</v>
      </c>
      <c r="P183" s="235">
        <f>+IF(O183=FÓRMULAS!$E$4,FÓRMULAS!$F$4,IF(O183=FÓRMULAS!$E$5,FÓRMULAS!$F$5,IF(O183=FÓRMULAS!$E$6,FÓRMULAS!$F$6,"")))</f>
        <v>0.25</v>
      </c>
      <c r="Q183" s="235" t="str">
        <f>+IF(OR(O183=FÓRMULAS!$O$4,O183=FÓRMULAS!$O$5),FÓRMULAS!$P$5,IF(O183=FÓRMULAS!$O$6,FÓRMULAS!$P$6,""))</f>
        <v>Probabilidad</v>
      </c>
      <c r="R183" s="238" t="s">
        <v>103</v>
      </c>
      <c r="S183" s="235">
        <f>+IF(R183=FÓRMULAS!$H$4,FÓRMULAS!$I$4,IF(R183=FÓRMULAS!$H$5,FÓRMULAS!$I$5,""))</f>
        <v>0.15</v>
      </c>
      <c r="T183" s="243" t="s">
        <v>897</v>
      </c>
      <c r="U183" s="243" t="s">
        <v>898</v>
      </c>
      <c r="V183" s="243" t="s">
        <v>899</v>
      </c>
      <c r="W183" s="235">
        <f t="shared" si="19"/>
        <v>0.4</v>
      </c>
      <c r="X183" s="235">
        <f>IF(Q183=FÓRMULAS!$P$5,F$183-(F$183*W183),F$183)</f>
        <v>0.48</v>
      </c>
      <c r="Y183" s="305">
        <f>IF(Q183=FÓRMULAS!$P$6,G$183-(G$183*W183),G$183)</f>
        <v>0.6</v>
      </c>
      <c r="Z183" s="603">
        <f t="shared" ref="Z183:AA183" si="56">+IF(X186="","",X186)</f>
        <v>0.8</v>
      </c>
      <c r="AA183" s="600">
        <f t="shared" si="56"/>
        <v>0.6</v>
      </c>
      <c r="AB183" s="308">
        <v>4</v>
      </c>
      <c r="AC183" s="272">
        <v>1</v>
      </c>
      <c r="AD183" s="272">
        <v>1</v>
      </c>
      <c r="AE183" s="272">
        <v>1</v>
      </c>
      <c r="AF183" s="273">
        <v>1</v>
      </c>
      <c r="AG183" s="265" t="s">
        <v>19</v>
      </c>
      <c r="AH183" s="24" t="s">
        <v>16</v>
      </c>
      <c r="AI183" s="24" t="s">
        <v>6</v>
      </c>
      <c r="AJ183" s="24" t="s">
        <v>6</v>
      </c>
      <c r="AK183" s="24" t="s">
        <v>6</v>
      </c>
      <c r="AL183" s="24" t="s">
        <v>23</v>
      </c>
      <c r="AM183" s="24" t="s">
        <v>103</v>
      </c>
      <c r="AN183" s="24" t="s">
        <v>87</v>
      </c>
      <c r="AO183" s="24" t="s">
        <v>89</v>
      </c>
      <c r="AP183" s="24" t="s">
        <v>91</v>
      </c>
      <c r="AQ183" s="24" t="s">
        <v>99</v>
      </c>
      <c r="AR183" s="44" t="s">
        <v>94</v>
      </c>
      <c r="AS183" s="44" t="s">
        <v>96</v>
      </c>
      <c r="AT183" s="44" t="s">
        <v>98</v>
      </c>
      <c r="AU183" s="24">
        <v>15</v>
      </c>
      <c r="AV183" s="24">
        <v>15</v>
      </c>
      <c r="AW183" s="24">
        <v>15</v>
      </c>
      <c r="AX183" s="24">
        <v>15</v>
      </c>
      <c r="AY183" s="24">
        <v>15</v>
      </c>
      <c r="AZ183" s="24">
        <v>15</v>
      </c>
      <c r="BA183" s="24">
        <v>10</v>
      </c>
      <c r="BB183" s="42">
        <v>100</v>
      </c>
      <c r="BC183" s="26" t="s">
        <v>138</v>
      </c>
      <c r="BD183" s="26" t="s">
        <v>138</v>
      </c>
      <c r="BE183" s="43">
        <v>2</v>
      </c>
      <c r="BF183" s="41">
        <v>2</v>
      </c>
      <c r="BG183" s="43">
        <v>2</v>
      </c>
      <c r="BH183" s="41">
        <v>2</v>
      </c>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row>
    <row r="184" spans="1:128" s="25" customFormat="1" ht="12.75" customHeight="1" x14ac:dyDescent="0.3">
      <c r="A184" s="643"/>
      <c r="B184" s="27"/>
      <c r="C184" s="350" t="str">
        <f>'CONTEXTO E IDENTIFICACIÓN'!D$88</f>
        <v>Gestión de Talento Humano</v>
      </c>
      <c r="D184" s="350" t="str">
        <f>'CONTEXTO E IDENTIFICACIÓN'!F$88</f>
        <v>Bienestar y Sistema de Gestión de Seguridad y Salud en el Trabajo</v>
      </c>
      <c r="E184" s="636"/>
      <c r="F184" s="616"/>
      <c r="G184" s="619"/>
      <c r="H184" s="302">
        <v>2</v>
      </c>
      <c r="I184" s="258"/>
      <c r="J184" s="259"/>
      <c r="K184" s="259"/>
      <c r="L184" s="259" t="str">
        <f t="shared" ref="L184:L247" si="57">+CONCATENATE(I184," ",J184," ",K184)</f>
        <v xml:space="preserve">  </v>
      </c>
      <c r="M184" s="258"/>
      <c r="N184" s="24"/>
      <c r="O184" s="239"/>
      <c r="P184" s="236" t="str">
        <f>+IF(O184=FÓRMULAS!$E$4,FÓRMULAS!$F$4,IF(O184=FÓRMULAS!$E$5,FÓRMULAS!$F$5,IF(O184=FÓRMULAS!$E$6,FÓRMULAS!$F$6,"")))</f>
        <v/>
      </c>
      <c r="Q184" s="236" t="str">
        <f>+IF(OR(O184=FÓRMULAS!$O$4,O184=FÓRMULAS!$O$5),FÓRMULAS!$P$5,IF(O184=FÓRMULAS!$O$6,FÓRMULAS!$P$6,""))</f>
        <v/>
      </c>
      <c r="R184" s="239"/>
      <c r="S184" s="236" t="str">
        <f>+IF(R184=FÓRMULAS!$H$4,FÓRMULAS!$I$4,IF(R184=FÓRMULAS!$H$5,FÓRMULAS!$I$5,""))</f>
        <v/>
      </c>
      <c r="T184" s="244"/>
      <c r="U184" s="244"/>
      <c r="V184" s="244"/>
      <c r="W184" s="236" t="str">
        <f t="shared" si="19"/>
        <v/>
      </c>
      <c r="X184" s="236">
        <f>IF(Q184=FÓRMULAS!$P$5,F$183-(F$183*W184),F$183)</f>
        <v>0.8</v>
      </c>
      <c r="Y184" s="306">
        <f>IF(Q184=FÓRMULAS!$P$6,G$183-(G$183*W184),G$183)</f>
        <v>0.6</v>
      </c>
      <c r="Z184" s="604"/>
      <c r="AA184" s="601"/>
      <c r="AB184" s="309"/>
      <c r="AC184" s="24"/>
      <c r="AD184" s="24"/>
      <c r="AE184" s="24"/>
      <c r="AF184" s="274"/>
      <c r="AG184" s="265"/>
      <c r="AH184" s="24"/>
      <c r="AI184" s="24"/>
      <c r="AJ184" s="24"/>
      <c r="AK184" s="24"/>
      <c r="AL184" s="24"/>
      <c r="AM184" s="24"/>
      <c r="AN184" s="24"/>
      <c r="AO184" s="24"/>
      <c r="AP184" s="24"/>
      <c r="AQ184" s="24"/>
      <c r="AR184" s="50"/>
      <c r="AS184" s="50"/>
      <c r="AT184" s="50"/>
      <c r="AU184" s="24"/>
      <c r="AV184" s="24"/>
      <c r="AW184" s="24"/>
      <c r="AX184" s="24"/>
      <c r="AY184" s="24"/>
      <c r="AZ184" s="24"/>
      <c r="BA184" s="24"/>
      <c r="BB184" s="48"/>
      <c r="BC184" s="26"/>
      <c r="BD184" s="26"/>
      <c r="BE184" s="47"/>
      <c r="BF184" s="49"/>
      <c r="BG184" s="47"/>
      <c r="BH184" s="49"/>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row>
    <row r="185" spans="1:128" s="25" customFormat="1" ht="15.75" customHeight="1" x14ac:dyDescent="0.3">
      <c r="A185" s="643"/>
      <c r="B185" s="27"/>
      <c r="C185" s="350" t="str">
        <f>'CONTEXTO E IDENTIFICACIÓN'!D$88</f>
        <v>Gestión de Talento Humano</v>
      </c>
      <c r="D185" s="350" t="str">
        <f>'CONTEXTO E IDENTIFICACIÓN'!F$88</f>
        <v>Bienestar y Sistema de Gestión de Seguridad y Salud en el Trabajo</v>
      </c>
      <c r="E185" s="636"/>
      <c r="F185" s="616"/>
      <c r="G185" s="619"/>
      <c r="H185" s="302">
        <v>3</v>
      </c>
      <c r="I185" s="258"/>
      <c r="J185" s="259"/>
      <c r="K185" s="259"/>
      <c r="L185" s="259" t="str">
        <f t="shared" si="57"/>
        <v xml:space="preserve">  </v>
      </c>
      <c r="M185" s="258"/>
      <c r="N185" s="24"/>
      <c r="O185" s="239"/>
      <c r="P185" s="236" t="str">
        <f>+IF(O185=FÓRMULAS!$E$4,FÓRMULAS!$F$4,IF(O185=FÓRMULAS!$E$5,FÓRMULAS!$F$5,IF(O185=FÓRMULAS!$E$6,FÓRMULAS!$F$6,"")))</f>
        <v/>
      </c>
      <c r="Q185" s="236" t="str">
        <f>+IF(OR(O185=FÓRMULAS!$O$4,O185=FÓRMULAS!$O$5),FÓRMULAS!$P$5,IF(O185=FÓRMULAS!$O$6,FÓRMULAS!$P$6,""))</f>
        <v/>
      </c>
      <c r="R185" s="239"/>
      <c r="S185" s="236" t="str">
        <f>+IF(R185=FÓRMULAS!$H$4,FÓRMULAS!$I$4,IF(R185=FÓRMULAS!$H$5,FÓRMULAS!$I$5,""))</f>
        <v/>
      </c>
      <c r="T185" s="244"/>
      <c r="U185" s="244"/>
      <c r="V185" s="244"/>
      <c r="W185" s="236" t="str">
        <f t="shared" ref="W185:W248" si="58">+IFERROR(P185+S185,"")</f>
        <v/>
      </c>
      <c r="X185" s="236">
        <f>IF(Q185=FÓRMULAS!$P$5,F$183-(F$183*W185),F$183)</f>
        <v>0.8</v>
      </c>
      <c r="Y185" s="306">
        <f>IF(Q185=FÓRMULAS!$P$6,G$183-(G$183*W185),G$183)</f>
        <v>0.6</v>
      </c>
      <c r="Z185" s="604"/>
      <c r="AA185" s="601"/>
      <c r="AB185" s="309"/>
      <c r="AC185" s="24"/>
      <c r="AD185" s="24"/>
      <c r="AE185" s="24"/>
      <c r="AF185" s="274"/>
      <c r="AG185" s="265"/>
      <c r="AH185" s="24"/>
      <c r="AI185" s="24"/>
      <c r="AJ185" s="24"/>
      <c r="AK185" s="24"/>
      <c r="AL185" s="24"/>
      <c r="AM185" s="24"/>
      <c r="AN185" s="24"/>
      <c r="AO185" s="24"/>
      <c r="AP185" s="24"/>
      <c r="AQ185" s="24"/>
      <c r="AR185" s="50"/>
      <c r="AS185" s="50"/>
      <c r="AT185" s="50"/>
      <c r="AU185" s="24"/>
      <c r="AV185" s="24"/>
      <c r="AW185" s="24"/>
      <c r="AX185" s="24"/>
      <c r="AY185" s="24"/>
      <c r="AZ185" s="24"/>
      <c r="BA185" s="24"/>
      <c r="BB185" s="48"/>
      <c r="BC185" s="26"/>
      <c r="BD185" s="26"/>
      <c r="BE185" s="47"/>
      <c r="BF185" s="49"/>
      <c r="BG185" s="47"/>
      <c r="BH185" s="49"/>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row>
    <row r="186" spans="1:128" s="25" customFormat="1" ht="17.25" customHeight="1" thickBot="1" x14ac:dyDescent="0.35">
      <c r="A186" s="644"/>
      <c r="B186" s="275"/>
      <c r="C186" s="351" t="str">
        <f>'CONTEXTO E IDENTIFICACIÓN'!D$88</f>
        <v>Gestión de Talento Humano</v>
      </c>
      <c r="D186" s="351" t="str">
        <f>'CONTEXTO E IDENTIFICACIÓN'!F$88</f>
        <v>Bienestar y Sistema de Gestión de Seguridad y Salud en el Trabajo</v>
      </c>
      <c r="E186" s="637"/>
      <c r="F186" s="617"/>
      <c r="G186" s="620"/>
      <c r="H186" s="303">
        <v>4</v>
      </c>
      <c r="I186" s="276"/>
      <c r="J186" s="277"/>
      <c r="K186" s="277"/>
      <c r="L186" s="277" t="str">
        <f t="shared" si="57"/>
        <v xml:space="preserve">  </v>
      </c>
      <c r="M186" s="276"/>
      <c r="N186" s="278"/>
      <c r="O186" s="240"/>
      <c r="P186" s="237" t="str">
        <f>+IF(O186=FÓRMULAS!$E$4,FÓRMULAS!$F$4,IF(O186=FÓRMULAS!$E$5,FÓRMULAS!$F$5,IF(O186=FÓRMULAS!$E$6,FÓRMULAS!$F$6,"")))</f>
        <v/>
      </c>
      <c r="Q186" s="237" t="str">
        <f>+IF(OR(O186=FÓRMULAS!$O$4,O186=FÓRMULAS!$O$5),FÓRMULAS!$P$5,IF(O186=FÓRMULAS!$O$6,FÓRMULAS!$P$6,""))</f>
        <v/>
      </c>
      <c r="R186" s="240"/>
      <c r="S186" s="237" t="str">
        <f>+IF(R186=FÓRMULAS!$H$4,FÓRMULAS!$I$4,IF(R186=FÓRMULAS!$H$5,FÓRMULAS!$I$5,""))</f>
        <v/>
      </c>
      <c r="T186" s="245"/>
      <c r="U186" s="245"/>
      <c r="V186" s="245"/>
      <c r="W186" s="237" t="str">
        <f t="shared" si="58"/>
        <v/>
      </c>
      <c r="X186" s="237">
        <f>IF(Q186=FÓRMULAS!$P$5,F$183-(F$183*W186),F$183)</f>
        <v>0.8</v>
      </c>
      <c r="Y186" s="307">
        <f>IF(Q186=FÓRMULAS!$P$6,G$183-(G$183*W186),G$183)</f>
        <v>0.6</v>
      </c>
      <c r="Z186" s="605"/>
      <c r="AA186" s="602"/>
      <c r="AB186" s="310"/>
      <c r="AC186" s="278"/>
      <c r="AD186" s="278"/>
      <c r="AE186" s="278"/>
      <c r="AF186" s="279"/>
      <c r="AG186" s="265"/>
      <c r="AH186" s="24"/>
      <c r="AI186" s="24"/>
      <c r="AJ186" s="24"/>
      <c r="AK186" s="24"/>
      <c r="AL186" s="24"/>
      <c r="AM186" s="24"/>
      <c r="AN186" s="24"/>
      <c r="AO186" s="24"/>
      <c r="AP186" s="24"/>
      <c r="AQ186" s="24"/>
      <c r="AR186" s="50"/>
      <c r="AS186" s="50"/>
      <c r="AT186" s="50"/>
      <c r="AU186" s="24"/>
      <c r="AV186" s="24"/>
      <c r="AW186" s="24"/>
      <c r="AX186" s="24"/>
      <c r="AY186" s="24"/>
      <c r="AZ186" s="24"/>
      <c r="BA186" s="24"/>
      <c r="BB186" s="48"/>
      <c r="BC186" s="26"/>
      <c r="BD186" s="26"/>
      <c r="BE186" s="47"/>
      <c r="BF186" s="49"/>
      <c r="BG186" s="47"/>
      <c r="BH186" s="49"/>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row>
    <row r="187" spans="1:128" s="25" customFormat="1" ht="84" customHeight="1" x14ac:dyDescent="0.3">
      <c r="A187" s="642" t="str">
        <f>'CONTEXTO E IDENTIFICACIÓN'!A89</f>
        <v>R35</v>
      </c>
      <c r="B187" s="269" t="s">
        <v>48</v>
      </c>
      <c r="C187" s="349" t="str">
        <f>'CONTEXTO E IDENTIFICACIÓN'!D$89</f>
        <v>Gestión de Talento Humano</v>
      </c>
      <c r="D187" s="349" t="str">
        <f>'CONTEXTO E IDENTIFICACIÓN'!F$89</f>
        <v>Provisión de Empleo y Compensación</v>
      </c>
      <c r="E187" s="635" t="str">
        <f>'CONTEXTO E IDENTIFICACIÓN'!N89</f>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F187" s="615">
        <f>'PROB E IMPACTO INHERENTE'!H42</f>
        <v>0.6</v>
      </c>
      <c r="G187" s="618">
        <f>'PROB E IMPACTO INHERENTE'!P42</f>
        <v>0.6</v>
      </c>
      <c r="H187" s="301">
        <v>1</v>
      </c>
      <c r="I187" s="270" t="s">
        <v>978</v>
      </c>
      <c r="J187" s="271" t="s">
        <v>979</v>
      </c>
      <c r="K187" s="271" t="s">
        <v>560</v>
      </c>
      <c r="L187" s="271" t="str">
        <f t="shared" si="57"/>
        <v xml:space="preserve">El Responsable del subproceso de provisión de empleos   realiza seguimiento mensual al Plan de Previsión de Recursos Humanos a través de la verificación y validación de la lista de documentos para la vinculación de funcionarios, contrastando el informe mensual con el soporte de las evidencias subidas en el Drive. En caso de no realizar la actividad se hará la  reprogramación correspondiente.                                                            
Evidencias:  Informe mensual soportado con las evidencias en DRIVE y/o reporte del indicador de cumplimiento. </v>
      </c>
      <c r="M187" s="270" t="s">
        <v>175</v>
      </c>
      <c r="N187" s="272" t="s">
        <v>7</v>
      </c>
      <c r="O187" s="238" t="s">
        <v>16</v>
      </c>
      <c r="P187" s="235">
        <f>+IF(O187=FÓRMULAS!$E$4,FÓRMULAS!$F$4,IF(O187=FÓRMULAS!$E$5,FÓRMULAS!$F$5,IF(O187=FÓRMULAS!$E$6,FÓRMULAS!$F$6,"")))</f>
        <v>0.25</v>
      </c>
      <c r="Q187" s="235" t="str">
        <f>+IF(OR(O187=FÓRMULAS!$O$4,O187=FÓRMULAS!$O$5),FÓRMULAS!$P$5,IF(O187=FÓRMULAS!$O$6,FÓRMULAS!$P$6,""))</f>
        <v>Probabilidad</v>
      </c>
      <c r="R187" s="238" t="s">
        <v>103</v>
      </c>
      <c r="S187" s="235">
        <f>+IF(R187=FÓRMULAS!$H$4,FÓRMULAS!$I$4,IF(R187=FÓRMULAS!$H$5,FÓRMULAS!$I$5,""))</f>
        <v>0.15</v>
      </c>
      <c r="T187" s="243" t="s">
        <v>897</v>
      </c>
      <c r="U187" s="243" t="s">
        <v>898</v>
      </c>
      <c r="V187" s="243" t="s">
        <v>899</v>
      </c>
      <c r="W187" s="235">
        <f t="shared" si="58"/>
        <v>0.4</v>
      </c>
      <c r="X187" s="235">
        <f>IF(Q187=FÓRMULAS!$P$5,F$187-(F$187*W187),F$187)</f>
        <v>0.36</v>
      </c>
      <c r="Y187" s="305">
        <f>IF(Q187=FÓRMULAS!$P$6,G$187-(G$187*W187),G$187)</f>
        <v>0.6</v>
      </c>
      <c r="Z187" s="603">
        <f t="shared" ref="Z187:AA187" si="59">+IF(X190="","",X190)</f>
        <v>0.6</v>
      </c>
      <c r="AA187" s="600">
        <f t="shared" si="59"/>
        <v>0.6</v>
      </c>
      <c r="AB187" s="308">
        <v>12</v>
      </c>
      <c r="AC187" s="272">
        <v>3</v>
      </c>
      <c r="AD187" s="272">
        <v>3</v>
      </c>
      <c r="AE187" s="272">
        <v>3</v>
      </c>
      <c r="AF187" s="273">
        <v>3</v>
      </c>
      <c r="AG187" s="265" t="s">
        <v>19</v>
      </c>
      <c r="AH187" s="24" t="s">
        <v>16</v>
      </c>
      <c r="AI187" s="24" t="s">
        <v>6</v>
      </c>
      <c r="AJ187" s="24" t="s">
        <v>6</v>
      </c>
      <c r="AK187" s="24" t="s">
        <v>6</v>
      </c>
      <c r="AL187" s="24" t="s">
        <v>23</v>
      </c>
      <c r="AM187" s="24" t="s">
        <v>103</v>
      </c>
      <c r="AN187" s="24" t="s">
        <v>87</v>
      </c>
      <c r="AO187" s="24" t="s">
        <v>89</v>
      </c>
      <c r="AP187" s="24" t="s">
        <v>91</v>
      </c>
      <c r="AQ187" s="24" t="s">
        <v>99</v>
      </c>
      <c r="AR187" s="44" t="s">
        <v>94</v>
      </c>
      <c r="AS187" s="44" t="s">
        <v>96</v>
      </c>
      <c r="AT187" s="44" t="s">
        <v>98</v>
      </c>
      <c r="AU187" s="24">
        <v>15</v>
      </c>
      <c r="AV187" s="24">
        <v>15</v>
      </c>
      <c r="AW187" s="24">
        <v>15</v>
      </c>
      <c r="AX187" s="24">
        <v>15</v>
      </c>
      <c r="AY187" s="24">
        <v>15</v>
      </c>
      <c r="AZ187" s="24">
        <v>15</v>
      </c>
      <c r="BA187" s="24">
        <v>10</v>
      </c>
      <c r="BB187" s="42">
        <v>100</v>
      </c>
      <c r="BC187" s="26" t="s">
        <v>138</v>
      </c>
      <c r="BD187" s="26" t="s">
        <v>138</v>
      </c>
      <c r="BE187" s="43">
        <v>2</v>
      </c>
      <c r="BF187" s="41">
        <v>2</v>
      </c>
      <c r="BG187" s="43">
        <v>2</v>
      </c>
      <c r="BH187" s="41">
        <v>2</v>
      </c>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row>
    <row r="188" spans="1:128" s="25" customFormat="1" ht="25" x14ac:dyDescent="0.3">
      <c r="A188" s="643"/>
      <c r="B188" s="27"/>
      <c r="C188" s="350" t="str">
        <f>'CONTEXTO E IDENTIFICACIÓN'!D$89</f>
        <v>Gestión de Talento Humano</v>
      </c>
      <c r="D188" s="350" t="str">
        <f>'CONTEXTO E IDENTIFICACIÓN'!F$89</f>
        <v>Provisión de Empleo y Compensación</v>
      </c>
      <c r="E188" s="636"/>
      <c r="F188" s="616"/>
      <c r="G188" s="619"/>
      <c r="H188" s="302">
        <v>2</v>
      </c>
      <c r="I188" s="258"/>
      <c r="J188" s="259"/>
      <c r="K188" s="259"/>
      <c r="L188" s="259" t="str">
        <f t="shared" si="57"/>
        <v xml:space="preserve">  </v>
      </c>
      <c r="M188" s="258"/>
      <c r="N188" s="24"/>
      <c r="O188" s="239"/>
      <c r="P188" s="236" t="str">
        <f>+IF(O188=FÓRMULAS!$E$4,FÓRMULAS!$F$4,IF(O188=FÓRMULAS!$E$5,FÓRMULAS!$F$5,IF(O188=FÓRMULAS!$E$6,FÓRMULAS!$F$6,"")))</f>
        <v/>
      </c>
      <c r="Q188" s="236" t="str">
        <f>+IF(OR(O188=FÓRMULAS!$O$4,O188=FÓRMULAS!$O$5),FÓRMULAS!$P$5,IF(O188=FÓRMULAS!$O$6,FÓRMULAS!$P$6,""))</f>
        <v/>
      </c>
      <c r="R188" s="239"/>
      <c r="S188" s="236" t="str">
        <f>+IF(R188=FÓRMULAS!$H$4,FÓRMULAS!$I$4,IF(R188=FÓRMULAS!$H$5,FÓRMULAS!$I$5,""))</f>
        <v/>
      </c>
      <c r="T188" s="244"/>
      <c r="U188" s="244"/>
      <c r="V188" s="244"/>
      <c r="W188" s="236" t="str">
        <f t="shared" si="58"/>
        <v/>
      </c>
      <c r="X188" s="236">
        <f>IF(Q188=FÓRMULAS!$P$5,F$187-(F$187*W188),F$187)</f>
        <v>0.6</v>
      </c>
      <c r="Y188" s="306">
        <f>IF(Q188=FÓRMULAS!$P$6,G$187-(G$187*W188),G$187)</f>
        <v>0.6</v>
      </c>
      <c r="Z188" s="604"/>
      <c r="AA188" s="601"/>
      <c r="AB188" s="309"/>
      <c r="AC188" s="24"/>
      <c r="AD188" s="24"/>
      <c r="AE188" s="24"/>
      <c r="AF188" s="274"/>
      <c r="AG188" s="265"/>
      <c r="AH188" s="24"/>
      <c r="AI188" s="24"/>
      <c r="AJ188" s="24"/>
      <c r="AK188" s="24"/>
      <c r="AL188" s="24"/>
      <c r="AM188" s="24"/>
      <c r="AN188" s="24"/>
      <c r="AO188" s="24"/>
      <c r="AP188" s="24"/>
      <c r="AQ188" s="24"/>
      <c r="AR188" s="50"/>
      <c r="AS188" s="50"/>
      <c r="AT188" s="50"/>
      <c r="AU188" s="24"/>
      <c r="AV188" s="24"/>
      <c r="AW188" s="24"/>
      <c r="AX188" s="24"/>
      <c r="AY188" s="24"/>
      <c r="AZ188" s="24"/>
      <c r="BA188" s="24"/>
      <c r="BB188" s="48"/>
      <c r="BC188" s="26"/>
      <c r="BD188" s="26"/>
      <c r="BE188" s="47"/>
      <c r="BF188" s="49"/>
      <c r="BG188" s="47"/>
      <c r="BH188" s="49"/>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row>
    <row r="189" spans="1:128" s="25" customFormat="1" ht="25" x14ac:dyDescent="0.3">
      <c r="A189" s="643"/>
      <c r="B189" s="27"/>
      <c r="C189" s="350" t="str">
        <f>'CONTEXTO E IDENTIFICACIÓN'!D$89</f>
        <v>Gestión de Talento Humano</v>
      </c>
      <c r="D189" s="350" t="str">
        <f>'CONTEXTO E IDENTIFICACIÓN'!F$89</f>
        <v>Provisión de Empleo y Compensación</v>
      </c>
      <c r="E189" s="636"/>
      <c r="F189" s="616"/>
      <c r="G189" s="619"/>
      <c r="H189" s="302">
        <v>3</v>
      </c>
      <c r="I189" s="258"/>
      <c r="J189" s="259"/>
      <c r="K189" s="259"/>
      <c r="L189" s="259" t="str">
        <f t="shared" si="57"/>
        <v xml:space="preserve">  </v>
      </c>
      <c r="M189" s="258"/>
      <c r="N189" s="24"/>
      <c r="O189" s="239"/>
      <c r="P189" s="236" t="str">
        <f>+IF(O189=FÓRMULAS!$E$4,FÓRMULAS!$F$4,IF(O189=FÓRMULAS!$E$5,FÓRMULAS!$F$5,IF(O189=FÓRMULAS!$E$6,FÓRMULAS!$F$6,"")))</f>
        <v/>
      </c>
      <c r="Q189" s="236" t="str">
        <f>+IF(OR(O189=FÓRMULAS!$O$4,O189=FÓRMULAS!$O$5),FÓRMULAS!$P$5,IF(O189=FÓRMULAS!$O$6,FÓRMULAS!$P$6,""))</f>
        <v/>
      </c>
      <c r="R189" s="239"/>
      <c r="S189" s="236" t="str">
        <f>+IF(R189=FÓRMULAS!$H$4,FÓRMULAS!$I$4,IF(R189=FÓRMULAS!$H$5,FÓRMULAS!$I$5,""))</f>
        <v/>
      </c>
      <c r="T189" s="244"/>
      <c r="U189" s="244"/>
      <c r="V189" s="244"/>
      <c r="W189" s="236" t="str">
        <f t="shared" si="58"/>
        <v/>
      </c>
      <c r="X189" s="236">
        <f>IF(Q189=FÓRMULAS!$P$5,F$187-(F$187*W189),F$187)</f>
        <v>0.6</v>
      </c>
      <c r="Y189" s="306">
        <f>IF(Q189=FÓRMULAS!$P$6,G$187-(G$187*W189),G$187)</f>
        <v>0.6</v>
      </c>
      <c r="Z189" s="604"/>
      <c r="AA189" s="601"/>
      <c r="AB189" s="309"/>
      <c r="AC189" s="24"/>
      <c r="AD189" s="24"/>
      <c r="AE189" s="24"/>
      <c r="AF189" s="274"/>
      <c r="AG189" s="265"/>
      <c r="AH189" s="24"/>
      <c r="AI189" s="24"/>
      <c r="AJ189" s="24"/>
      <c r="AK189" s="24"/>
      <c r="AL189" s="24"/>
      <c r="AM189" s="24"/>
      <c r="AN189" s="24"/>
      <c r="AO189" s="24"/>
      <c r="AP189" s="24"/>
      <c r="AQ189" s="24"/>
      <c r="AR189" s="50"/>
      <c r="AS189" s="50"/>
      <c r="AT189" s="50"/>
      <c r="AU189" s="24"/>
      <c r="AV189" s="24"/>
      <c r="AW189" s="24"/>
      <c r="AX189" s="24"/>
      <c r="AY189" s="24"/>
      <c r="AZ189" s="24"/>
      <c r="BA189" s="24"/>
      <c r="BB189" s="48"/>
      <c r="BC189" s="26"/>
      <c r="BD189" s="26"/>
      <c r="BE189" s="47"/>
      <c r="BF189" s="49"/>
      <c r="BG189" s="47"/>
      <c r="BH189" s="49"/>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row>
    <row r="190" spans="1:128" s="25" customFormat="1" ht="25.5" thickBot="1" x14ac:dyDescent="0.35">
      <c r="A190" s="644"/>
      <c r="B190" s="275"/>
      <c r="C190" s="351" t="str">
        <f>'CONTEXTO E IDENTIFICACIÓN'!D$89</f>
        <v>Gestión de Talento Humano</v>
      </c>
      <c r="D190" s="351" t="str">
        <f>'CONTEXTO E IDENTIFICACIÓN'!F$89</f>
        <v>Provisión de Empleo y Compensación</v>
      </c>
      <c r="E190" s="637"/>
      <c r="F190" s="617"/>
      <c r="G190" s="620"/>
      <c r="H190" s="303">
        <v>4</v>
      </c>
      <c r="I190" s="276"/>
      <c r="J190" s="277"/>
      <c r="K190" s="277"/>
      <c r="L190" s="277" t="str">
        <f t="shared" si="57"/>
        <v xml:space="preserve">  </v>
      </c>
      <c r="M190" s="276"/>
      <c r="N190" s="278"/>
      <c r="O190" s="240"/>
      <c r="P190" s="237" t="str">
        <f>+IF(O190=FÓRMULAS!$E$4,FÓRMULAS!$F$4,IF(O190=FÓRMULAS!$E$5,FÓRMULAS!$F$5,IF(O190=FÓRMULAS!$E$6,FÓRMULAS!$F$6,"")))</f>
        <v/>
      </c>
      <c r="Q190" s="237" t="str">
        <f>+IF(OR(O190=FÓRMULAS!$O$4,O190=FÓRMULAS!$O$5),FÓRMULAS!$P$5,IF(O190=FÓRMULAS!$O$6,FÓRMULAS!$P$6,""))</f>
        <v/>
      </c>
      <c r="R190" s="240"/>
      <c r="S190" s="237" t="str">
        <f>+IF(R190=FÓRMULAS!$H$4,FÓRMULAS!$I$4,IF(R190=FÓRMULAS!$H$5,FÓRMULAS!$I$5,""))</f>
        <v/>
      </c>
      <c r="T190" s="245"/>
      <c r="U190" s="245"/>
      <c r="V190" s="245"/>
      <c r="W190" s="237" t="str">
        <f t="shared" si="58"/>
        <v/>
      </c>
      <c r="X190" s="237">
        <f>IF(Q190=FÓRMULAS!$P$5,F$187-(F$187*W190),F$187)</f>
        <v>0.6</v>
      </c>
      <c r="Y190" s="307">
        <f>IF(Q190=FÓRMULAS!$P$6,G$187-(G$187*W190),G$187)</f>
        <v>0.6</v>
      </c>
      <c r="Z190" s="605"/>
      <c r="AA190" s="602"/>
      <c r="AB190" s="310"/>
      <c r="AC190" s="278"/>
      <c r="AD190" s="278"/>
      <c r="AE190" s="278"/>
      <c r="AF190" s="279"/>
      <c r="AG190" s="265"/>
      <c r="AH190" s="24"/>
      <c r="AI190" s="24"/>
      <c r="AJ190" s="24"/>
      <c r="AK190" s="24"/>
      <c r="AL190" s="24"/>
      <c r="AM190" s="24"/>
      <c r="AN190" s="24"/>
      <c r="AO190" s="24"/>
      <c r="AP190" s="24"/>
      <c r="AQ190" s="24"/>
      <c r="AR190" s="50"/>
      <c r="AS190" s="50"/>
      <c r="AT190" s="50"/>
      <c r="AU190" s="24"/>
      <c r="AV190" s="24"/>
      <c r="AW190" s="24"/>
      <c r="AX190" s="24"/>
      <c r="AY190" s="24"/>
      <c r="AZ190" s="24"/>
      <c r="BA190" s="24"/>
      <c r="BB190" s="48"/>
      <c r="BC190" s="26"/>
      <c r="BD190" s="26"/>
      <c r="BE190" s="47"/>
      <c r="BF190" s="49"/>
      <c r="BG190" s="47"/>
      <c r="BH190" s="49"/>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row>
    <row r="191" spans="1:128" s="25" customFormat="1" ht="99.75" customHeight="1" x14ac:dyDescent="0.3">
      <c r="A191" s="642" t="str">
        <f>'CONTEXTO E IDENTIFICACIÓN'!A90</f>
        <v>R36</v>
      </c>
      <c r="B191" s="269" t="s">
        <v>48</v>
      </c>
      <c r="C191" s="349" t="str">
        <f>'CONTEXTO E IDENTIFICACIÓN'!D$90</f>
        <v>Gestión de Talento Humano</v>
      </c>
      <c r="D191" s="349" t="str">
        <f>'CONTEXTO E IDENTIFICACIÓN'!F$90</f>
        <v>Formación y Gestión del Desempeño</v>
      </c>
      <c r="E191" s="635" t="str">
        <f>'CONTEXTO E IDENTIFICACIÓN'!N90</f>
        <v xml:space="preserve">Posibilidad de pérdida Económica y Reputacional por la generación de factores que afecten la no transferencia del conocimiento. debido a:
1. Incumplimiento del  Procedimiento
2. Retrasos en la ejecución de las estrategias para el cumplimiento de transferencia del conocimiento.
</v>
      </c>
      <c r="F191" s="615">
        <f>'PROB E IMPACTO INHERENTE'!H43</f>
        <v>0.4</v>
      </c>
      <c r="G191" s="618">
        <f>'PROB E IMPACTO INHERENTE'!P43</f>
        <v>0.6</v>
      </c>
      <c r="H191" s="301">
        <v>1</v>
      </c>
      <c r="I191" s="270" t="s">
        <v>982</v>
      </c>
      <c r="J191" s="271" t="s">
        <v>983</v>
      </c>
      <c r="K191" s="271" t="s">
        <v>984</v>
      </c>
      <c r="L191" s="271" t="str">
        <f t="shared" si="57"/>
        <v xml:space="preserve">El Responsable del subproceso de formación y Gestión del Desempeño, realiza seguimiento trimestral al proceso de transferencia del conocimiento a través de la verificación y validación de las actividades programada y su cumplimiento, contrastando con los  informes mensuales (PIC y bienestar e Incentivos), con el soporte de las evidencias subidas en el Drive y  en caso de no realizar la actividad  se hará la  reprogramación correspondiente. 
Evidencias:  Informe Trimestral  soportado con las evidencias en DRIVE y/o reporte del indicador de cumplimiento </v>
      </c>
      <c r="M191" s="270" t="s">
        <v>174</v>
      </c>
      <c r="N191" s="272" t="s">
        <v>7</v>
      </c>
      <c r="O191" s="238" t="s">
        <v>16</v>
      </c>
      <c r="P191" s="235">
        <f>+IF(O191=FÓRMULAS!$E$4,FÓRMULAS!$F$4,IF(O191=FÓRMULAS!$E$5,FÓRMULAS!$F$5,IF(O191=FÓRMULAS!$E$6,FÓRMULAS!$F$6,"")))</f>
        <v>0.25</v>
      </c>
      <c r="Q191" s="235" t="str">
        <f>+IF(OR(O191=FÓRMULAS!$O$4,O191=FÓRMULAS!$O$5),FÓRMULAS!$P$5,IF(O191=FÓRMULAS!$O$6,FÓRMULAS!$P$6,""))</f>
        <v>Probabilidad</v>
      </c>
      <c r="R191" s="238" t="s">
        <v>103</v>
      </c>
      <c r="S191" s="235">
        <f>+IF(R191=FÓRMULAS!$H$4,FÓRMULAS!$I$4,IF(R191=FÓRMULAS!$H$5,FÓRMULAS!$I$5,""))</f>
        <v>0.15</v>
      </c>
      <c r="T191" s="243" t="s">
        <v>897</v>
      </c>
      <c r="U191" s="243" t="s">
        <v>898</v>
      </c>
      <c r="V191" s="243" t="s">
        <v>899</v>
      </c>
      <c r="W191" s="235">
        <f t="shared" si="58"/>
        <v>0.4</v>
      </c>
      <c r="X191" s="235">
        <f>IF(Q191=FÓRMULAS!$P$5,F$191-(F$191*W191),F$191)</f>
        <v>0.24</v>
      </c>
      <c r="Y191" s="305">
        <f>IF(Q191=FÓRMULAS!$P$6,G$191-(G$191*W191),G$191)</f>
        <v>0.6</v>
      </c>
      <c r="Z191" s="603">
        <f t="shared" ref="Z191:AA191" si="60">+IF(X194="","",X194)</f>
        <v>0.4</v>
      </c>
      <c r="AA191" s="600">
        <f t="shared" si="60"/>
        <v>0.6</v>
      </c>
      <c r="AB191" s="308">
        <v>4</v>
      </c>
      <c r="AC191" s="272">
        <v>1</v>
      </c>
      <c r="AD191" s="272">
        <v>1</v>
      </c>
      <c r="AE191" s="272">
        <v>1</v>
      </c>
      <c r="AF191" s="273">
        <v>1</v>
      </c>
      <c r="AG191" s="265" t="s">
        <v>19</v>
      </c>
      <c r="AH191" s="24" t="s">
        <v>16</v>
      </c>
      <c r="AI191" s="24" t="s">
        <v>6</v>
      </c>
      <c r="AJ191" s="24" t="s">
        <v>6</v>
      </c>
      <c r="AK191" s="24" t="s">
        <v>6</v>
      </c>
      <c r="AL191" s="24" t="s">
        <v>23</v>
      </c>
      <c r="AM191" s="24" t="s">
        <v>103</v>
      </c>
      <c r="AN191" s="24" t="s">
        <v>87</v>
      </c>
      <c r="AO191" s="24" t="s">
        <v>89</v>
      </c>
      <c r="AP191" s="24" t="s">
        <v>91</v>
      </c>
      <c r="AQ191" s="24" t="s">
        <v>99</v>
      </c>
      <c r="AR191" s="44" t="s">
        <v>94</v>
      </c>
      <c r="AS191" s="44" t="s">
        <v>96</v>
      </c>
      <c r="AT191" s="44" t="s">
        <v>98</v>
      </c>
      <c r="AU191" s="24">
        <v>15</v>
      </c>
      <c r="AV191" s="24">
        <v>15</v>
      </c>
      <c r="AW191" s="24">
        <v>15</v>
      </c>
      <c r="AX191" s="24">
        <v>15</v>
      </c>
      <c r="AY191" s="24">
        <v>15</v>
      </c>
      <c r="AZ191" s="24">
        <v>15</v>
      </c>
      <c r="BA191" s="24">
        <v>10</v>
      </c>
      <c r="BB191" s="42">
        <v>100</v>
      </c>
      <c r="BC191" s="26" t="s">
        <v>138</v>
      </c>
      <c r="BD191" s="26" t="s">
        <v>138</v>
      </c>
      <c r="BE191" s="43">
        <v>2</v>
      </c>
      <c r="BF191" s="41">
        <v>2</v>
      </c>
      <c r="BG191" s="43">
        <v>2</v>
      </c>
      <c r="BH191" s="41">
        <v>2</v>
      </c>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row>
    <row r="192" spans="1:128" s="25" customFormat="1" ht="21" customHeight="1" x14ac:dyDescent="0.3">
      <c r="A192" s="643"/>
      <c r="B192" s="27"/>
      <c r="C192" s="350" t="str">
        <f>'CONTEXTO E IDENTIFICACIÓN'!D$90</f>
        <v>Gestión de Talento Humano</v>
      </c>
      <c r="D192" s="350" t="str">
        <f>'CONTEXTO E IDENTIFICACIÓN'!F$90</f>
        <v>Formación y Gestión del Desempeño</v>
      </c>
      <c r="E192" s="636"/>
      <c r="F192" s="616"/>
      <c r="G192" s="619"/>
      <c r="H192" s="302">
        <v>2</v>
      </c>
      <c r="I192" s="258"/>
      <c r="J192" s="259"/>
      <c r="K192" s="259"/>
      <c r="L192" s="259" t="str">
        <f t="shared" si="57"/>
        <v xml:space="preserve">  </v>
      </c>
      <c r="M192" s="258"/>
      <c r="N192" s="24"/>
      <c r="O192" s="239"/>
      <c r="P192" s="236" t="str">
        <f>+IF(O192=FÓRMULAS!$E$4,FÓRMULAS!$F$4,IF(O192=FÓRMULAS!$E$5,FÓRMULAS!$F$5,IF(O192=FÓRMULAS!$E$6,FÓRMULAS!$F$6,"")))</f>
        <v/>
      </c>
      <c r="Q192" s="236" t="str">
        <f>+IF(OR(O192=FÓRMULAS!$O$4,O192=FÓRMULAS!$O$5),FÓRMULAS!$P$5,IF(O192=FÓRMULAS!$O$6,FÓRMULAS!$P$6,""))</f>
        <v/>
      </c>
      <c r="R192" s="239"/>
      <c r="S192" s="236" t="str">
        <f>+IF(R192=FÓRMULAS!$H$4,FÓRMULAS!$I$4,IF(R192=FÓRMULAS!$H$5,FÓRMULAS!$I$5,""))</f>
        <v/>
      </c>
      <c r="T192" s="244"/>
      <c r="U192" s="244"/>
      <c r="V192" s="244"/>
      <c r="W192" s="236" t="str">
        <f t="shared" si="58"/>
        <v/>
      </c>
      <c r="X192" s="236">
        <f>IF(Q192=FÓRMULAS!$P$5,F$191-(F$191*W192),F$191)</f>
        <v>0.4</v>
      </c>
      <c r="Y192" s="306">
        <f>IF(Q192=FÓRMULAS!$P$6,G$191-(G$191*W192),G$191)</f>
        <v>0.6</v>
      </c>
      <c r="Z192" s="604"/>
      <c r="AA192" s="601"/>
      <c r="AB192" s="309"/>
      <c r="AC192" s="24"/>
      <c r="AD192" s="24"/>
      <c r="AE192" s="24"/>
      <c r="AF192" s="274"/>
      <c r="AG192" s="265"/>
      <c r="AH192" s="24"/>
      <c r="AI192" s="24"/>
      <c r="AJ192" s="24"/>
      <c r="AK192" s="24"/>
      <c r="AL192" s="24"/>
      <c r="AM192" s="24"/>
      <c r="AN192" s="24"/>
      <c r="AO192" s="24"/>
      <c r="AP192" s="24"/>
      <c r="AQ192" s="24"/>
      <c r="AR192" s="50"/>
      <c r="AS192" s="50"/>
      <c r="AT192" s="50"/>
      <c r="AU192" s="24"/>
      <c r="AV192" s="24"/>
      <c r="AW192" s="24"/>
      <c r="AX192" s="24"/>
      <c r="AY192" s="24"/>
      <c r="AZ192" s="24"/>
      <c r="BA192" s="24"/>
      <c r="BB192" s="48"/>
      <c r="BC192" s="26"/>
      <c r="BD192" s="26"/>
      <c r="BE192" s="47"/>
      <c r="BF192" s="49"/>
      <c r="BG192" s="47"/>
      <c r="BH192" s="49"/>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row>
    <row r="193" spans="1:128" s="25" customFormat="1" ht="18" customHeight="1" x14ac:dyDescent="0.3">
      <c r="A193" s="643"/>
      <c r="B193" s="27"/>
      <c r="C193" s="350" t="str">
        <f>'CONTEXTO E IDENTIFICACIÓN'!D$90</f>
        <v>Gestión de Talento Humano</v>
      </c>
      <c r="D193" s="350" t="str">
        <f>'CONTEXTO E IDENTIFICACIÓN'!F$90</f>
        <v>Formación y Gestión del Desempeño</v>
      </c>
      <c r="E193" s="636"/>
      <c r="F193" s="616"/>
      <c r="G193" s="619"/>
      <c r="H193" s="302">
        <v>3</v>
      </c>
      <c r="I193" s="258"/>
      <c r="J193" s="259"/>
      <c r="K193" s="259"/>
      <c r="L193" s="259" t="str">
        <f t="shared" si="57"/>
        <v xml:space="preserve">  </v>
      </c>
      <c r="M193" s="258"/>
      <c r="N193" s="24"/>
      <c r="O193" s="239"/>
      <c r="P193" s="236" t="str">
        <f>+IF(O193=FÓRMULAS!$E$4,FÓRMULAS!$F$4,IF(O193=FÓRMULAS!$E$5,FÓRMULAS!$F$5,IF(O193=FÓRMULAS!$E$6,FÓRMULAS!$F$6,"")))</f>
        <v/>
      </c>
      <c r="Q193" s="236" t="str">
        <f>+IF(OR(O193=FÓRMULAS!$O$4,O193=FÓRMULAS!$O$5),FÓRMULAS!$P$5,IF(O193=FÓRMULAS!$O$6,FÓRMULAS!$P$6,""))</f>
        <v/>
      </c>
      <c r="R193" s="239"/>
      <c r="S193" s="236" t="str">
        <f>+IF(R193=FÓRMULAS!$H$4,FÓRMULAS!$I$4,IF(R193=FÓRMULAS!$H$5,FÓRMULAS!$I$5,""))</f>
        <v/>
      </c>
      <c r="T193" s="244"/>
      <c r="U193" s="244"/>
      <c r="V193" s="244"/>
      <c r="W193" s="236" t="str">
        <f t="shared" si="58"/>
        <v/>
      </c>
      <c r="X193" s="236">
        <f>IF(Q193=FÓRMULAS!$P$5,F$191-(F$191*W193),F$191)</f>
        <v>0.4</v>
      </c>
      <c r="Y193" s="306">
        <f>IF(Q193=FÓRMULAS!$P$6,G$191-(G$191*W193),G$191)</f>
        <v>0.6</v>
      </c>
      <c r="Z193" s="604"/>
      <c r="AA193" s="601"/>
      <c r="AB193" s="309"/>
      <c r="AC193" s="24"/>
      <c r="AD193" s="24"/>
      <c r="AE193" s="24"/>
      <c r="AF193" s="274"/>
      <c r="AG193" s="265"/>
      <c r="AH193" s="24"/>
      <c r="AI193" s="24"/>
      <c r="AJ193" s="24"/>
      <c r="AK193" s="24"/>
      <c r="AL193" s="24"/>
      <c r="AM193" s="24"/>
      <c r="AN193" s="24"/>
      <c r="AO193" s="24"/>
      <c r="AP193" s="24"/>
      <c r="AQ193" s="24"/>
      <c r="AR193" s="50"/>
      <c r="AS193" s="50"/>
      <c r="AT193" s="50"/>
      <c r="AU193" s="24"/>
      <c r="AV193" s="24"/>
      <c r="AW193" s="24"/>
      <c r="AX193" s="24"/>
      <c r="AY193" s="24"/>
      <c r="AZ193" s="24"/>
      <c r="BA193" s="24"/>
      <c r="BB193" s="48"/>
      <c r="BC193" s="26"/>
      <c r="BD193" s="26"/>
      <c r="BE193" s="47"/>
      <c r="BF193" s="49"/>
      <c r="BG193" s="47"/>
      <c r="BH193" s="49"/>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row>
    <row r="194" spans="1:128" s="25" customFormat="1" ht="18" customHeight="1" thickBot="1" x14ac:dyDescent="0.35">
      <c r="A194" s="644"/>
      <c r="B194" s="275"/>
      <c r="C194" s="351" t="str">
        <f>'CONTEXTO E IDENTIFICACIÓN'!D$90</f>
        <v>Gestión de Talento Humano</v>
      </c>
      <c r="D194" s="351" t="str">
        <f>'CONTEXTO E IDENTIFICACIÓN'!F$90</f>
        <v>Formación y Gestión del Desempeño</v>
      </c>
      <c r="E194" s="637"/>
      <c r="F194" s="617"/>
      <c r="G194" s="620"/>
      <c r="H194" s="303">
        <v>4</v>
      </c>
      <c r="I194" s="276"/>
      <c r="J194" s="277"/>
      <c r="K194" s="277"/>
      <c r="L194" s="277" t="str">
        <f t="shared" si="57"/>
        <v xml:space="preserve">  </v>
      </c>
      <c r="M194" s="276"/>
      <c r="N194" s="278"/>
      <c r="O194" s="240"/>
      <c r="P194" s="237" t="str">
        <f>+IF(O194=FÓRMULAS!$E$4,FÓRMULAS!$F$4,IF(O194=FÓRMULAS!$E$5,FÓRMULAS!$F$5,IF(O194=FÓRMULAS!$E$6,FÓRMULAS!$F$6,"")))</f>
        <v/>
      </c>
      <c r="Q194" s="237" t="str">
        <f>+IF(OR(O194=FÓRMULAS!$O$4,O194=FÓRMULAS!$O$5),FÓRMULAS!$P$5,IF(O194=FÓRMULAS!$O$6,FÓRMULAS!$P$6,""))</f>
        <v/>
      </c>
      <c r="R194" s="240"/>
      <c r="S194" s="237" t="str">
        <f>+IF(R194=FÓRMULAS!$H$4,FÓRMULAS!$I$4,IF(R194=FÓRMULAS!$H$5,FÓRMULAS!$I$5,""))</f>
        <v/>
      </c>
      <c r="T194" s="245"/>
      <c r="U194" s="245"/>
      <c r="V194" s="245"/>
      <c r="W194" s="237" t="str">
        <f t="shared" si="58"/>
        <v/>
      </c>
      <c r="X194" s="237">
        <f>IF(Q194=FÓRMULAS!$P$5,F$191-(F$191*W194),F$191)</f>
        <v>0.4</v>
      </c>
      <c r="Y194" s="307">
        <f>IF(Q194=FÓRMULAS!$P$6,G$191-(G$191*W194),G$191)</f>
        <v>0.6</v>
      </c>
      <c r="Z194" s="605"/>
      <c r="AA194" s="602"/>
      <c r="AB194" s="310"/>
      <c r="AC194" s="278"/>
      <c r="AD194" s="278"/>
      <c r="AE194" s="278"/>
      <c r="AF194" s="279"/>
      <c r="AG194" s="265"/>
      <c r="AH194" s="24"/>
      <c r="AI194" s="24"/>
      <c r="AJ194" s="24"/>
      <c r="AK194" s="24"/>
      <c r="AL194" s="24"/>
      <c r="AM194" s="24"/>
      <c r="AN194" s="24"/>
      <c r="AO194" s="24"/>
      <c r="AP194" s="24"/>
      <c r="AQ194" s="24"/>
      <c r="AR194" s="50"/>
      <c r="AS194" s="50"/>
      <c r="AT194" s="50"/>
      <c r="AU194" s="24"/>
      <c r="AV194" s="24"/>
      <c r="AW194" s="24"/>
      <c r="AX194" s="24"/>
      <c r="AY194" s="24"/>
      <c r="AZ194" s="24"/>
      <c r="BA194" s="24"/>
      <c r="BB194" s="48"/>
      <c r="BC194" s="26"/>
      <c r="BD194" s="26"/>
      <c r="BE194" s="47"/>
      <c r="BF194" s="49"/>
      <c r="BG194" s="47"/>
      <c r="BH194" s="49"/>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row>
    <row r="195" spans="1:128" s="25" customFormat="1" ht="98.25" customHeight="1" x14ac:dyDescent="0.3">
      <c r="A195" s="642" t="str">
        <f>'CONTEXTO E IDENTIFICACIÓN'!A91</f>
        <v>R37</v>
      </c>
      <c r="B195" s="269" t="s">
        <v>49</v>
      </c>
      <c r="C195" s="349" t="str">
        <f>'CONTEXTO E IDENTIFICACIÓN'!D$91</f>
        <v>Gestión Financiera</v>
      </c>
      <c r="D195" s="349" t="str">
        <f>'CONTEXTO E IDENTIFICACIÓN'!F$91</f>
        <v>Gestión Presupuestal</v>
      </c>
      <c r="E195" s="635" t="str">
        <f>'CONTEXTO E IDENTIFICACIÓN'!N91</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F195" s="615">
        <f>'PROB E IMPACTO INHERENTE'!H44</f>
        <v>0.8</v>
      </c>
      <c r="G195" s="618">
        <f>'PROB E IMPACTO INHERENTE'!P44</f>
        <v>0.2</v>
      </c>
      <c r="H195" s="301">
        <v>1</v>
      </c>
      <c r="I195" s="270" t="s">
        <v>949</v>
      </c>
      <c r="J195" s="271" t="s">
        <v>562</v>
      </c>
      <c r="K195" s="271" t="s">
        <v>561</v>
      </c>
      <c r="L195" s="271" t="str">
        <f t="shared" si="57"/>
        <v>Los funcionarios y contratistas de presupuesto  ,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Documentos soporte de los registros presupuestales</v>
      </c>
      <c r="M195" s="270" t="s">
        <v>171</v>
      </c>
      <c r="N195" s="272" t="s">
        <v>7</v>
      </c>
      <c r="O195" s="238" t="s">
        <v>16</v>
      </c>
      <c r="P195" s="235">
        <f>+IF(O195=FÓRMULAS!$E$4,FÓRMULAS!$F$4,IF(O195=FÓRMULAS!$E$5,FÓRMULAS!$F$5,IF(O195=FÓRMULAS!$E$6,FÓRMULAS!$F$6,"")))</f>
        <v>0.25</v>
      </c>
      <c r="Q195" s="235" t="str">
        <f>+IF(OR(O195=FÓRMULAS!$O$4,O195=FÓRMULAS!$O$5),FÓRMULAS!$P$5,IF(O195=FÓRMULAS!$O$6,FÓRMULAS!$P$6,""))</f>
        <v>Probabilidad</v>
      </c>
      <c r="R195" s="238" t="s">
        <v>103</v>
      </c>
      <c r="S195" s="235">
        <f>+IF(R195=FÓRMULAS!$H$4,FÓRMULAS!$I$4,IF(R195=FÓRMULAS!$H$5,FÓRMULAS!$I$5,""))</f>
        <v>0.15</v>
      </c>
      <c r="T195" s="243" t="s">
        <v>897</v>
      </c>
      <c r="U195" s="243" t="s">
        <v>898</v>
      </c>
      <c r="V195" s="243" t="s">
        <v>899</v>
      </c>
      <c r="W195" s="235">
        <f t="shared" si="58"/>
        <v>0.4</v>
      </c>
      <c r="X195" s="235">
        <f>IF(Q195=FÓRMULAS!$P$5,F$195-(F$195*W195),F$195)</f>
        <v>0.48</v>
      </c>
      <c r="Y195" s="305">
        <f>IF(Q195=FÓRMULAS!$P$6,G$195-(G$195*W195),G$195)</f>
        <v>0.2</v>
      </c>
      <c r="Z195" s="603">
        <f t="shared" ref="Z195:AA195" si="61">+IF(X198="","",X198)</f>
        <v>0.8</v>
      </c>
      <c r="AA195" s="600">
        <f t="shared" si="61"/>
        <v>0.2</v>
      </c>
      <c r="AB195" s="308">
        <v>0</v>
      </c>
      <c r="AC195" s="272">
        <v>0</v>
      </c>
      <c r="AD195" s="272">
        <v>0</v>
      </c>
      <c r="AE195" s="272">
        <v>0</v>
      </c>
      <c r="AF195" s="273">
        <v>0</v>
      </c>
      <c r="AG195" s="265" t="s">
        <v>6</v>
      </c>
      <c r="AH195" s="24" t="s">
        <v>16</v>
      </c>
      <c r="AI195" s="24" t="s">
        <v>6</v>
      </c>
      <c r="AJ195" s="24" t="s">
        <v>6</v>
      </c>
      <c r="AK195" s="24" t="s">
        <v>6</v>
      </c>
      <c r="AL195" s="24" t="s">
        <v>25</v>
      </c>
      <c r="AM195" s="24" t="s">
        <v>103</v>
      </c>
      <c r="AN195" s="24" t="s">
        <v>87</v>
      </c>
      <c r="AO195" s="24" t="s">
        <v>89</v>
      </c>
      <c r="AP195" s="24" t="s">
        <v>91</v>
      </c>
      <c r="AQ195" s="24" t="s">
        <v>99</v>
      </c>
      <c r="AR195" s="44" t="s">
        <v>94</v>
      </c>
      <c r="AS195" s="44" t="s">
        <v>96</v>
      </c>
      <c r="AT195" s="44" t="s">
        <v>98</v>
      </c>
      <c r="AU195" s="24">
        <v>15</v>
      </c>
      <c r="AV195" s="24">
        <v>15</v>
      </c>
      <c r="AW195" s="24">
        <v>15</v>
      </c>
      <c r="AX195" s="24">
        <v>15</v>
      </c>
      <c r="AY195" s="24">
        <v>15</v>
      </c>
      <c r="AZ195" s="24">
        <v>15</v>
      </c>
      <c r="BA195" s="24">
        <v>10</v>
      </c>
      <c r="BB195" s="42">
        <v>100</v>
      </c>
      <c r="BC195" s="26" t="s">
        <v>138</v>
      </c>
      <c r="BD195" s="26" t="s">
        <v>138</v>
      </c>
      <c r="BE195" s="43">
        <v>1</v>
      </c>
      <c r="BF195" s="606">
        <v>1</v>
      </c>
      <c r="BG195" s="43">
        <v>1</v>
      </c>
      <c r="BH195" s="606">
        <v>1</v>
      </c>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row>
    <row r="196" spans="1:128" s="25" customFormat="1" ht="130.5" customHeight="1" x14ac:dyDescent="0.3">
      <c r="A196" s="643"/>
      <c r="B196" s="27" t="s">
        <v>49</v>
      </c>
      <c r="C196" s="350" t="str">
        <f>'CONTEXTO E IDENTIFICACIÓN'!D$91</f>
        <v>Gestión Financiera</v>
      </c>
      <c r="D196" s="350" t="str">
        <f>'CONTEXTO E IDENTIFICACIÓN'!F$91</f>
        <v>Gestión Presupuestal</v>
      </c>
      <c r="E196" s="636"/>
      <c r="F196" s="616"/>
      <c r="G196" s="619"/>
      <c r="H196" s="302">
        <v>2</v>
      </c>
      <c r="I196" s="258" t="s">
        <v>950</v>
      </c>
      <c r="J196" s="259" t="s">
        <v>564</v>
      </c>
      <c r="K196" s="259" t="s">
        <v>563</v>
      </c>
      <c r="L196" s="259" t="str">
        <f t="shared" si="57"/>
        <v xml:space="preserve">Los funcionarios y contratistas de tesorería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Evidencia: Listado de movimiento de bancos, informes de ventas, informe de cartera por edades y comunicaciones electrónicas. </v>
      </c>
      <c r="M196" s="258" t="s">
        <v>298</v>
      </c>
      <c r="N196" s="24" t="s">
        <v>7</v>
      </c>
      <c r="O196" s="239" t="s">
        <v>16</v>
      </c>
      <c r="P196" s="236">
        <f>+IF(O196=FÓRMULAS!$E$4,FÓRMULAS!$F$4,IF(O196=FÓRMULAS!$E$5,FÓRMULAS!$F$5,IF(O196=FÓRMULAS!$E$6,FÓRMULAS!$F$6,"")))</f>
        <v>0.25</v>
      </c>
      <c r="Q196" s="236" t="str">
        <f>+IF(OR(O196=FÓRMULAS!$O$4,O196=FÓRMULAS!$O$5),FÓRMULAS!$P$5,IF(O196=FÓRMULAS!$O$6,FÓRMULAS!$P$6,""))</f>
        <v>Probabilidad</v>
      </c>
      <c r="R196" s="239" t="s">
        <v>103</v>
      </c>
      <c r="S196" s="236">
        <f>+IF(R196=FÓRMULAS!$H$4,FÓRMULAS!$I$4,IF(R196=FÓRMULAS!$H$5,FÓRMULAS!$I$5,""))</f>
        <v>0.15</v>
      </c>
      <c r="T196" s="244" t="s">
        <v>897</v>
      </c>
      <c r="U196" s="244" t="s">
        <v>898</v>
      </c>
      <c r="V196" s="244" t="s">
        <v>899</v>
      </c>
      <c r="W196" s="236">
        <f t="shared" si="58"/>
        <v>0.4</v>
      </c>
      <c r="X196" s="236">
        <f>IF(Q196=FÓRMULAS!$P$5,F$195-(F$195*W196),F$195)</f>
        <v>0.48</v>
      </c>
      <c r="Y196" s="306">
        <f>IF(Q196=FÓRMULAS!$P$6,G$195-(G$195*W196),G$195)</f>
        <v>0.2</v>
      </c>
      <c r="Z196" s="604"/>
      <c r="AA196" s="601"/>
      <c r="AB196" s="309">
        <v>0</v>
      </c>
      <c r="AC196" s="24">
        <v>0</v>
      </c>
      <c r="AD196" s="24">
        <v>0</v>
      </c>
      <c r="AE196" s="24">
        <v>0</v>
      </c>
      <c r="AF196" s="274">
        <v>0</v>
      </c>
      <c r="AG196" s="265" t="s">
        <v>6</v>
      </c>
      <c r="AH196" s="24" t="s">
        <v>17</v>
      </c>
      <c r="AI196" s="24" t="s">
        <v>6</v>
      </c>
      <c r="AJ196" s="24" t="s">
        <v>6</v>
      </c>
      <c r="AK196" s="24" t="s">
        <v>6</v>
      </c>
      <c r="AL196" s="24" t="s">
        <v>25</v>
      </c>
      <c r="AM196" s="24" t="s">
        <v>103</v>
      </c>
      <c r="AN196" s="24" t="s">
        <v>87</v>
      </c>
      <c r="AO196" s="24" t="s">
        <v>89</v>
      </c>
      <c r="AP196" s="24" t="s">
        <v>91</v>
      </c>
      <c r="AQ196" s="24" t="s">
        <v>100</v>
      </c>
      <c r="AR196" s="44" t="s">
        <v>94</v>
      </c>
      <c r="AS196" s="44" t="s">
        <v>96</v>
      </c>
      <c r="AT196" s="44" t="s">
        <v>98</v>
      </c>
      <c r="AU196" s="24">
        <v>15</v>
      </c>
      <c r="AV196" s="24">
        <v>15</v>
      </c>
      <c r="AW196" s="24">
        <v>15</v>
      </c>
      <c r="AX196" s="24">
        <v>10</v>
      </c>
      <c r="AY196" s="24">
        <v>15</v>
      </c>
      <c r="AZ196" s="24">
        <v>15</v>
      </c>
      <c r="BA196" s="24">
        <v>10</v>
      </c>
      <c r="BB196" s="42">
        <v>95</v>
      </c>
      <c r="BC196" s="26" t="s">
        <v>138</v>
      </c>
      <c r="BD196" s="26" t="s">
        <v>138</v>
      </c>
      <c r="BE196" s="43">
        <v>1</v>
      </c>
      <c r="BF196" s="606"/>
      <c r="BG196" s="43">
        <v>1</v>
      </c>
      <c r="BH196" s="606"/>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row>
    <row r="197" spans="1:128" s="25" customFormat="1" ht="12.75" customHeight="1" x14ac:dyDescent="0.3">
      <c r="A197" s="643"/>
      <c r="B197" s="27"/>
      <c r="C197" s="350" t="str">
        <f>'CONTEXTO E IDENTIFICACIÓN'!D$91</f>
        <v>Gestión Financiera</v>
      </c>
      <c r="D197" s="350" t="str">
        <f>'CONTEXTO E IDENTIFICACIÓN'!F$91</f>
        <v>Gestión Presupuestal</v>
      </c>
      <c r="E197" s="636"/>
      <c r="F197" s="616"/>
      <c r="G197" s="619"/>
      <c r="H197" s="302">
        <v>3</v>
      </c>
      <c r="I197" s="258"/>
      <c r="J197" s="259"/>
      <c r="K197" s="259"/>
      <c r="L197" s="259" t="str">
        <f t="shared" si="57"/>
        <v xml:space="preserve">  </v>
      </c>
      <c r="M197" s="258"/>
      <c r="N197" s="24"/>
      <c r="O197" s="239"/>
      <c r="P197" s="236" t="str">
        <f>+IF(O197=FÓRMULAS!$E$4,FÓRMULAS!$F$4,IF(O197=FÓRMULAS!$E$5,FÓRMULAS!$F$5,IF(O197=FÓRMULAS!$E$6,FÓRMULAS!$F$6,"")))</f>
        <v/>
      </c>
      <c r="Q197" s="236" t="str">
        <f>+IF(OR(O197=FÓRMULAS!$O$4,O197=FÓRMULAS!$O$5),FÓRMULAS!$P$5,IF(O197=FÓRMULAS!$O$6,FÓRMULAS!$P$6,""))</f>
        <v/>
      </c>
      <c r="R197" s="239"/>
      <c r="S197" s="236" t="str">
        <f>+IF(R197=FÓRMULAS!$H$4,FÓRMULAS!$I$4,IF(R197=FÓRMULAS!$H$5,FÓRMULAS!$I$5,""))</f>
        <v/>
      </c>
      <c r="T197" s="244"/>
      <c r="U197" s="244"/>
      <c r="V197" s="244"/>
      <c r="W197" s="236" t="str">
        <f t="shared" si="58"/>
        <v/>
      </c>
      <c r="X197" s="236">
        <f>IF(Q197=FÓRMULAS!$P$5,F$195-(F$195*W197),F$195)</f>
        <v>0.8</v>
      </c>
      <c r="Y197" s="306">
        <f>IF(Q197=FÓRMULAS!$P$6,G$195-(G$195*W197),G$195)</f>
        <v>0.2</v>
      </c>
      <c r="Z197" s="604"/>
      <c r="AA197" s="601"/>
      <c r="AB197" s="309"/>
      <c r="AC197" s="24"/>
      <c r="AD197" s="24"/>
      <c r="AE197" s="24"/>
      <c r="AF197" s="274"/>
      <c r="AG197" s="265"/>
      <c r="AH197" s="24"/>
      <c r="AI197" s="24"/>
      <c r="AJ197" s="24"/>
      <c r="AK197" s="24"/>
      <c r="AL197" s="24"/>
      <c r="AM197" s="24"/>
      <c r="AN197" s="24"/>
      <c r="AO197" s="24"/>
      <c r="AP197" s="24"/>
      <c r="AQ197" s="24"/>
      <c r="AR197" s="50"/>
      <c r="AS197" s="50"/>
      <c r="AT197" s="50"/>
      <c r="AU197" s="24"/>
      <c r="AV197" s="24"/>
      <c r="AW197" s="24"/>
      <c r="AX197" s="24"/>
      <c r="AY197" s="24"/>
      <c r="AZ197" s="24"/>
      <c r="BA197" s="24"/>
      <c r="BB197" s="48"/>
      <c r="BC197" s="26"/>
      <c r="BD197" s="26"/>
      <c r="BE197" s="47"/>
      <c r="BF197" s="49"/>
      <c r="BG197" s="47"/>
      <c r="BH197" s="49"/>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row>
    <row r="198" spans="1:128" s="25" customFormat="1" ht="13.5" customHeight="1" thickBot="1" x14ac:dyDescent="0.35">
      <c r="A198" s="644"/>
      <c r="B198" s="275"/>
      <c r="C198" s="351" t="str">
        <f>'CONTEXTO E IDENTIFICACIÓN'!D$91</f>
        <v>Gestión Financiera</v>
      </c>
      <c r="D198" s="351" t="str">
        <f>'CONTEXTO E IDENTIFICACIÓN'!F$91</f>
        <v>Gestión Presupuestal</v>
      </c>
      <c r="E198" s="637"/>
      <c r="F198" s="617"/>
      <c r="G198" s="620"/>
      <c r="H198" s="303">
        <v>4</v>
      </c>
      <c r="I198" s="276"/>
      <c r="J198" s="277"/>
      <c r="K198" s="277"/>
      <c r="L198" s="277" t="str">
        <f t="shared" si="57"/>
        <v xml:space="preserve">  </v>
      </c>
      <c r="M198" s="276"/>
      <c r="N198" s="278"/>
      <c r="O198" s="240"/>
      <c r="P198" s="237" t="str">
        <f>+IF(O198=FÓRMULAS!$E$4,FÓRMULAS!$F$4,IF(O198=FÓRMULAS!$E$5,FÓRMULAS!$F$5,IF(O198=FÓRMULAS!$E$6,FÓRMULAS!$F$6,"")))</f>
        <v/>
      </c>
      <c r="Q198" s="237" t="str">
        <f>+IF(OR(O198=FÓRMULAS!$O$4,O198=FÓRMULAS!$O$5),FÓRMULAS!$P$5,IF(O198=FÓRMULAS!$O$6,FÓRMULAS!$P$6,""))</f>
        <v/>
      </c>
      <c r="R198" s="240"/>
      <c r="S198" s="237" t="str">
        <f>+IF(R198=FÓRMULAS!$H$4,FÓRMULAS!$I$4,IF(R198=FÓRMULAS!$H$5,FÓRMULAS!$I$5,""))</f>
        <v/>
      </c>
      <c r="T198" s="245"/>
      <c r="U198" s="245"/>
      <c r="V198" s="245"/>
      <c r="W198" s="237" t="str">
        <f t="shared" si="58"/>
        <v/>
      </c>
      <c r="X198" s="237">
        <f>IF(Q198=FÓRMULAS!$P$5,F$195-(F$195*W198),F$195)</f>
        <v>0.8</v>
      </c>
      <c r="Y198" s="307">
        <f>IF(Q198=FÓRMULAS!$P$6,G$195-(G$195*W198),G$195)</f>
        <v>0.2</v>
      </c>
      <c r="Z198" s="605"/>
      <c r="AA198" s="602"/>
      <c r="AB198" s="310"/>
      <c r="AC198" s="278"/>
      <c r="AD198" s="278"/>
      <c r="AE198" s="278"/>
      <c r="AF198" s="279"/>
      <c r="AG198" s="265"/>
      <c r="AH198" s="24"/>
      <c r="AI198" s="24"/>
      <c r="AJ198" s="24"/>
      <c r="AK198" s="24"/>
      <c r="AL198" s="24"/>
      <c r="AM198" s="24"/>
      <c r="AN198" s="24"/>
      <c r="AO198" s="24"/>
      <c r="AP198" s="24"/>
      <c r="AQ198" s="24"/>
      <c r="AR198" s="50"/>
      <c r="AS198" s="50"/>
      <c r="AT198" s="50"/>
      <c r="AU198" s="24"/>
      <c r="AV198" s="24"/>
      <c r="AW198" s="24"/>
      <c r="AX198" s="24"/>
      <c r="AY198" s="24"/>
      <c r="AZ198" s="24"/>
      <c r="BA198" s="24"/>
      <c r="BB198" s="48"/>
      <c r="BC198" s="26"/>
      <c r="BD198" s="26"/>
      <c r="BE198" s="47"/>
      <c r="BF198" s="49"/>
      <c r="BG198" s="47"/>
      <c r="BH198" s="49"/>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row>
    <row r="199" spans="1:128" s="25" customFormat="1" ht="152.25" customHeight="1" x14ac:dyDescent="0.3">
      <c r="A199" s="639" t="str">
        <f>'CONTEXTO E IDENTIFICACIÓN'!A92</f>
        <v>R38</v>
      </c>
      <c r="B199" s="262" t="s">
        <v>49</v>
      </c>
      <c r="C199" s="352" t="str">
        <f>'CONTEXTO E IDENTIFICACIÓN'!D$92</f>
        <v>Gestión Financiera</v>
      </c>
      <c r="D199" s="352" t="str">
        <f>'CONTEXTO E IDENTIFICACIÓN'!F$92</f>
        <v>Gestión Contable</v>
      </c>
      <c r="E199" s="639" t="str">
        <f>'CONTEXTO E IDENTIFICACIÓN'!N92</f>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F199" s="615" t="str">
        <f>'PROB E IMPACTO INHERENTE'!H45</f>
        <v/>
      </c>
      <c r="G199" s="618">
        <f>'PROB E IMPACTO INHERENTE'!P45</f>
        <v>0.6</v>
      </c>
      <c r="H199" s="301">
        <v>1</v>
      </c>
      <c r="I199" s="270" t="s">
        <v>565</v>
      </c>
      <c r="J199" s="271" t="s">
        <v>566</v>
      </c>
      <c r="K199" s="271" t="s">
        <v>567</v>
      </c>
      <c r="L199" s="271" t="str">
        <f t="shared" si="57"/>
        <v xml:space="preserve">El Coordinador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Evidencia: Cuadro de ingresos actualizado y/o comprobantes contables (si aplica). </v>
      </c>
      <c r="M199" s="270" t="s">
        <v>299</v>
      </c>
      <c r="N199" s="272" t="s">
        <v>7</v>
      </c>
      <c r="O199" s="238" t="s">
        <v>16</v>
      </c>
      <c r="P199" s="235">
        <f>+IF(O199=FÓRMULAS!$E$4,FÓRMULAS!$F$4,IF(O199=FÓRMULAS!$E$5,FÓRMULAS!$F$5,IF(O199=FÓRMULAS!$E$6,FÓRMULAS!$F$6,"")))</f>
        <v>0.25</v>
      </c>
      <c r="Q199" s="235" t="str">
        <f>+IF(OR(O199=FÓRMULAS!$O$4,O199=FÓRMULAS!$O$5),FÓRMULAS!$P$5,IF(O199=FÓRMULAS!$O$6,FÓRMULAS!$P$6,""))</f>
        <v>Probabilidad</v>
      </c>
      <c r="R199" s="238" t="s">
        <v>103</v>
      </c>
      <c r="S199" s="235">
        <f>+IF(R199=FÓRMULAS!$H$4,FÓRMULAS!$I$4,IF(R199=FÓRMULAS!$H$5,FÓRMULAS!$I$5,""))</f>
        <v>0.15</v>
      </c>
      <c r="T199" s="243" t="s">
        <v>897</v>
      </c>
      <c r="U199" s="243" t="s">
        <v>898</v>
      </c>
      <c r="V199" s="243" t="s">
        <v>899</v>
      </c>
      <c r="W199" s="235">
        <f t="shared" si="58"/>
        <v>0.4</v>
      </c>
      <c r="X199" s="235" t="e">
        <f>IF(Q199=FÓRMULAS!$P$5,F$199-(F$199*W199),F$199)</f>
        <v>#VALUE!</v>
      </c>
      <c r="Y199" s="305">
        <f>IF(Q199=FÓRMULAS!$P$6,G$199-(G$199*W199),G$199)</f>
        <v>0.6</v>
      </c>
      <c r="Z199" s="603" t="str">
        <f t="shared" ref="Z199:AA199" si="62">+IF(X202="","",X202)</f>
        <v/>
      </c>
      <c r="AA199" s="600">
        <f t="shared" si="62"/>
        <v>0.6</v>
      </c>
      <c r="AB199" s="308">
        <v>0</v>
      </c>
      <c r="AC199" s="272">
        <v>0</v>
      </c>
      <c r="AD199" s="272">
        <v>0</v>
      </c>
      <c r="AE199" s="272">
        <v>0</v>
      </c>
      <c r="AF199" s="273">
        <v>0</v>
      </c>
      <c r="AG199" s="265" t="s">
        <v>6</v>
      </c>
      <c r="AH199" s="24" t="s">
        <v>16</v>
      </c>
      <c r="AI199" s="24" t="s">
        <v>6</v>
      </c>
      <c r="AJ199" s="24" t="s">
        <v>6</v>
      </c>
      <c r="AK199" s="24" t="s">
        <v>6</v>
      </c>
      <c r="AL199" s="24" t="s">
        <v>25</v>
      </c>
      <c r="AM199" s="24" t="s">
        <v>103</v>
      </c>
      <c r="AN199" s="24" t="s">
        <v>87</v>
      </c>
      <c r="AO199" s="24" t="s">
        <v>89</v>
      </c>
      <c r="AP199" s="24" t="s">
        <v>91</v>
      </c>
      <c r="AQ199" s="24" t="s">
        <v>99</v>
      </c>
      <c r="AR199" s="44" t="s">
        <v>94</v>
      </c>
      <c r="AS199" s="44" t="s">
        <v>96</v>
      </c>
      <c r="AT199" s="44" t="s">
        <v>98</v>
      </c>
      <c r="AU199" s="24">
        <v>15</v>
      </c>
      <c r="AV199" s="24">
        <v>15</v>
      </c>
      <c r="AW199" s="24">
        <v>15</v>
      </c>
      <c r="AX199" s="24">
        <v>15</v>
      </c>
      <c r="AY199" s="24">
        <v>15</v>
      </c>
      <c r="AZ199" s="24">
        <v>15</v>
      </c>
      <c r="BA199" s="24">
        <v>10</v>
      </c>
      <c r="BB199" s="42">
        <v>100</v>
      </c>
      <c r="BC199" s="26" t="s">
        <v>138</v>
      </c>
      <c r="BD199" s="26" t="s">
        <v>138</v>
      </c>
      <c r="BE199" s="43">
        <v>2</v>
      </c>
      <c r="BF199" s="41">
        <v>2</v>
      </c>
      <c r="BG199" s="43">
        <v>2</v>
      </c>
      <c r="BH199" s="41">
        <v>2</v>
      </c>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row>
    <row r="200" spans="1:128" s="25" customFormat="1" ht="18" customHeight="1" x14ac:dyDescent="0.3">
      <c r="A200" s="640"/>
      <c r="B200" s="27"/>
      <c r="C200" s="350" t="str">
        <f>'CONTEXTO E IDENTIFICACIÓN'!D$92</f>
        <v>Gestión Financiera</v>
      </c>
      <c r="D200" s="350" t="str">
        <f>'CONTEXTO E IDENTIFICACIÓN'!F$92</f>
        <v>Gestión Contable</v>
      </c>
      <c r="E200" s="640"/>
      <c r="F200" s="616"/>
      <c r="G200" s="619"/>
      <c r="H200" s="302">
        <v>2</v>
      </c>
      <c r="I200" s="258"/>
      <c r="J200" s="259"/>
      <c r="K200" s="259"/>
      <c r="L200" s="259" t="str">
        <f t="shared" si="57"/>
        <v xml:space="preserve">  </v>
      </c>
      <c r="M200" s="258"/>
      <c r="N200" s="24"/>
      <c r="O200" s="239" t="s">
        <v>16</v>
      </c>
      <c r="P200" s="236">
        <f>+IF(O200=FÓRMULAS!$E$4,FÓRMULAS!$F$4,IF(O200=FÓRMULAS!$E$5,FÓRMULAS!$F$5,IF(O200=FÓRMULAS!$E$6,FÓRMULAS!$F$6,"")))</f>
        <v>0.25</v>
      </c>
      <c r="Q200" s="236" t="str">
        <f>+IF(OR(O200=FÓRMULAS!$O$4,O200=FÓRMULAS!$O$5),FÓRMULAS!$P$5,IF(O200=FÓRMULAS!$O$6,FÓRMULAS!$P$6,""))</f>
        <v>Probabilidad</v>
      </c>
      <c r="R200" s="239" t="s">
        <v>103</v>
      </c>
      <c r="S200" s="236">
        <f>+IF(R200=FÓRMULAS!$H$4,FÓRMULAS!$I$4,IF(R200=FÓRMULAS!$H$5,FÓRMULAS!$I$5,""))</f>
        <v>0.15</v>
      </c>
      <c r="T200" s="244" t="s">
        <v>897</v>
      </c>
      <c r="U200" s="244" t="s">
        <v>898</v>
      </c>
      <c r="V200" s="244" t="s">
        <v>899</v>
      </c>
      <c r="W200" s="236">
        <f t="shared" si="58"/>
        <v>0.4</v>
      </c>
      <c r="X200" s="236" t="e">
        <f>IF(Q200=FÓRMULAS!$P$5,F$199-(F$199*W200),F$199)</f>
        <v>#VALUE!</v>
      </c>
      <c r="Y200" s="306">
        <f>IF(Q200=FÓRMULAS!$P$6,G$199-(G$199*W200),G$199)</f>
        <v>0.6</v>
      </c>
      <c r="Z200" s="604"/>
      <c r="AA200" s="601"/>
      <c r="AB200" s="309"/>
      <c r="AC200" s="24"/>
      <c r="AD200" s="24"/>
      <c r="AE200" s="24"/>
      <c r="AF200" s="274"/>
      <c r="AG200" s="265"/>
      <c r="AH200" s="24"/>
      <c r="AI200" s="24"/>
      <c r="AJ200" s="24"/>
      <c r="AK200" s="24"/>
      <c r="AL200" s="24"/>
      <c r="AM200" s="24"/>
      <c r="AN200" s="24"/>
      <c r="AO200" s="24"/>
      <c r="AP200" s="24"/>
      <c r="AQ200" s="24"/>
      <c r="AR200" s="50"/>
      <c r="AS200" s="50"/>
      <c r="AT200" s="50"/>
      <c r="AU200" s="24"/>
      <c r="AV200" s="24"/>
      <c r="AW200" s="24"/>
      <c r="AX200" s="24"/>
      <c r="AY200" s="24"/>
      <c r="AZ200" s="24"/>
      <c r="BA200" s="24"/>
      <c r="BB200" s="48"/>
      <c r="BC200" s="26"/>
      <c r="BD200" s="26"/>
      <c r="BE200" s="47"/>
      <c r="BF200" s="49"/>
      <c r="BG200" s="47"/>
      <c r="BH200" s="49"/>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row>
    <row r="201" spans="1:128" s="25" customFormat="1" ht="17.25" customHeight="1" x14ac:dyDescent="0.3">
      <c r="A201" s="640"/>
      <c r="B201" s="27"/>
      <c r="C201" s="350" t="str">
        <f>'CONTEXTO E IDENTIFICACIÓN'!D$92</f>
        <v>Gestión Financiera</v>
      </c>
      <c r="D201" s="350" t="str">
        <f>'CONTEXTO E IDENTIFICACIÓN'!F$92</f>
        <v>Gestión Contable</v>
      </c>
      <c r="E201" s="640"/>
      <c r="F201" s="616"/>
      <c r="G201" s="619"/>
      <c r="H201" s="302">
        <v>3</v>
      </c>
      <c r="I201" s="258"/>
      <c r="J201" s="259"/>
      <c r="K201" s="259"/>
      <c r="L201" s="259" t="str">
        <f t="shared" si="57"/>
        <v xml:space="preserve">  </v>
      </c>
      <c r="M201" s="258"/>
      <c r="N201" s="24"/>
      <c r="O201" s="239"/>
      <c r="P201" s="236" t="str">
        <f>+IF(O201=FÓRMULAS!$E$4,FÓRMULAS!$F$4,IF(O201=FÓRMULAS!$E$5,FÓRMULAS!$F$5,IF(O201=FÓRMULAS!$E$6,FÓRMULAS!$F$6,"")))</f>
        <v/>
      </c>
      <c r="Q201" s="236" t="str">
        <f>+IF(OR(O201=FÓRMULAS!$O$4,O201=FÓRMULAS!$O$5),FÓRMULAS!$P$5,IF(O201=FÓRMULAS!$O$6,FÓRMULAS!$P$6,""))</f>
        <v/>
      </c>
      <c r="R201" s="239"/>
      <c r="S201" s="236" t="str">
        <f>+IF(R201=FÓRMULAS!$H$4,FÓRMULAS!$I$4,IF(R201=FÓRMULAS!$H$5,FÓRMULAS!$I$5,""))</f>
        <v/>
      </c>
      <c r="T201" s="244"/>
      <c r="U201" s="244"/>
      <c r="V201" s="244"/>
      <c r="W201" s="236" t="str">
        <f t="shared" si="58"/>
        <v/>
      </c>
      <c r="X201" s="236" t="str">
        <f>IF(Q201=FÓRMULAS!$P$5,F$199-(F$199*W201),F$199)</f>
        <v/>
      </c>
      <c r="Y201" s="306">
        <f>IF(Q201=FÓRMULAS!$P$6,G$199-(G$199*W201),G$199)</f>
        <v>0.6</v>
      </c>
      <c r="Z201" s="604"/>
      <c r="AA201" s="601"/>
      <c r="AB201" s="309"/>
      <c r="AC201" s="24"/>
      <c r="AD201" s="24"/>
      <c r="AE201" s="24"/>
      <c r="AF201" s="274"/>
      <c r="AG201" s="265"/>
      <c r="AH201" s="24"/>
      <c r="AI201" s="24"/>
      <c r="AJ201" s="24"/>
      <c r="AK201" s="24"/>
      <c r="AL201" s="24"/>
      <c r="AM201" s="24"/>
      <c r="AN201" s="24"/>
      <c r="AO201" s="24"/>
      <c r="AP201" s="24"/>
      <c r="AQ201" s="24"/>
      <c r="AR201" s="50"/>
      <c r="AS201" s="50"/>
      <c r="AT201" s="50"/>
      <c r="AU201" s="24"/>
      <c r="AV201" s="24"/>
      <c r="AW201" s="24"/>
      <c r="AX201" s="24"/>
      <c r="AY201" s="24"/>
      <c r="AZ201" s="24"/>
      <c r="BA201" s="24"/>
      <c r="BB201" s="48"/>
      <c r="BC201" s="26"/>
      <c r="BD201" s="26"/>
      <c r="BE201" s="47"/>
      <c r="BF201" s="49"/>
      <c r="BG201" s="47"/>
      <c r="BH201" s="49"/>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row>
    <row r="202" spans="1:128" s="25" customFormat="1" ht="14.25" customHeight="1" thickBot="1" x14ac:dyDescent="0.35">
      <c r="A202" s="641"/>
      <c r="B202" s="348"/>
      <c r="C202" s="353" t="str">
        <f>'CONTEXTO E IDENTIFICACIÓN'!D$92</f>
        <v>Gestión Financiera</v>
      </c>
      <c r="D202" s="353" t="str">
        <f>'CONTEXTO E IDENTIFICACIÓN'!F$92</f>
        <v>Gestión Contable</v>
      </c>
      <c r="E202" s="641"/>
      <c r="F202" s="617"/>
      <c r="G202" s="620"/>
      <c r="H202" s="303">
        <v>4</v>
      </c>
      <c r="I202" s="276"/>
      <c r="J202" s="277"/>
      <c r="K202" s="277"/>
      <c r="L202" s="277" t="str">
        <f t="shared" si="57"/>
        <v xml:space="preserve">  </v>
      </c>
      <c r="M202" s="276"/>
      <c r="N202" s="278"/>
      <c r="O202" s="240"/>
      <c r="P202" s="237" t="str">
        <f>+IF(O202=FÓRMULAS!$E$4,FÓRMULAS!$F$4,IF(O202=FÓRMULAS!$E$5,FÓRMULAS!$F$5,IF(O202=FÓRMULAS!$E$6,FÓRMULAS!$F$6,"")))</f>
        <v/>
      </c>
      <c r="Q202" s="237" t="str">
        <f>+IF(OR(O202=FÓRMULAS!$O$4,O202=FÓRMULAS!$O$5),FÓRMULAS!$P$5,IF(O202=FÓRMULAS!$O$6,FÓRMULAS!$P$6,""))</f>
        <v/>
      </c>
      <c r="R202" s="240"/>
      <c r="S202" s="237" t="str">
        <f>+IF(R202=FÓRMULAS!$H$4,FÓRMULAS!$I$4,IF(R202=FÓRMULAS!$H$5,FÓRMULAS!$I$5,""))</f>
        <v/>
      </c>
      <c r="T202" s="245"/>
      <c r="U202" s="245"/>
      <c r="V202" s="245"/>
      <c r="W202" s="237" t="str">
        <f t="shared" si="58"/>
        <v/>
      </c>
      <c r="X202" s="237" t="str">
        <f>IF(Q202=FÓRMULAS!$P$5,F$199-(F$199*W202),F$199)</f>
        <v/>
      </c>
      <c r="Y202" s="307">
        <f>IF(Q202=FÓRMULAS!$P$6,G$199-(G$199*W202),G$199)</f>
        <v>0.6</v>
      </c>
      <c r="Z202" s="605"/>
      <c r="AA202" s="602"/>
      <c r="AB202" s="310"/>
      <c r="AC202" s="278"/>
      <c r="AD202" s="278"/>
      <c r="AE202" s="278"/>
      <c r="AF202" s="279"/>
      <c r="AG202" s="265"/>
      <c r="AH202" s="24"/>
      <c r="AI202" s="24"/>
      <c r="AJ202" s="24"/>
      <c r="AK202" s="24"/>
      <c r="AL202" s="24"/>
      <c r="AM202" s="24"/>
      <c r="AN202" s="24"/>
      <c r="AO202" s="24"/>
      <c r="AP202" s="24"/>
      <c r="AQ202" s="24"/>
      <c r="AR202" s="50"/>
      <c r="AS202" s="50"/>
      <c r="AT202" s="50"/>
      <c r="AU202" s="24"/>
      <c r="AV202" s="24"/>
      <c r="AW202" s="24"/>
      <c r="AX202" s="24"/>
      <c r="AY202" s="24"/>
      <c r="AZ202" s="24"/>
      <c r="BA202" s="24"/>
      <c r="BB202" s="48"/>
      <c r="BC202" s="26"/>
      <c r="BD202" s="26"/>
      <c r="BE202" s="47"/>
      <c r="BF202" s="49"/>
      <c r="BG202" s="47"/>
      <c r="BH202" s="49"/>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row>
    <row r="203" spans="1:128" s="25" customFormat="1" ht="115.5" customHeight="1" x14ac:dyDescent="0.3">
      <c r="A203" s="642" t="str">
        <f>'CONTEXTO E IDENTIFICACIÓN'!A93</f>
        <v>R39</v>
      </c>
      <c r="B203" s="269" t="s">
        <v>49</v>
      </c>
      <c r="C203" s="349" t="str">
        <f>'CONTEXTO E IDENTIFICACIÓN'!D$93</f>
        <v>Gestión Financiera</v>
      </c>
      <c r="D203" s="349" t="str">
        <f>'CONTEXTO E IDENTIFICACIÓN'!F$93</f>
        <v>Gestión Contable</v>
      </c>
      <c r="E203" s="635" t="str">
        <f>'CONTEXTO E IDENTIFICACIÓN'!N93</f>
        <v>Posibilidad de pérdida Económica por manejo indebido de recursos financieros por parte de quienes los administran en la entidad, para beneficio propio o de terceros debido a manipulación de la información financiera.</v>
      </c>
      <c r="F203" s="615" t="str">
        <f>'PROB E IMPACTO INHERENTE'!H46</f>
        <v/>
      </c>
      <c r="G203" s="618">
        <f>'PROB E IMPACTO INHERENTE'!P46</f>
        <v>0.8</v>
      </c>
      <c r="H203" s="301">
        <v>1</v>
      </c>
      <c r="I203" s="270" t="s">
        <v>568</v>
      </c>
      <c r="J203" s="271" t="s">
        <v>569</v>
      </c>
      <c r="K203" s="271" t="s">
        <v>570</v>
      </c>
      <c r="L203" s="271" t="str">
        <f t="shared" si="57"/>
        <v>El Responsable en GIT de Contabilidad y GIT Tesorería y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Evidencia: Registros de depuración de saldos y Conciliaciones bancarias realizadas.</v>
      </c>
      <c r="M203" s="270" t="s">
        <v>248</v>
      </c>
      <c r="N203" s="272" t="s">
        <v>7</v>
      </c>
      <c r="O203" s="238" t="s">
        <v>16</v>
      </c>
      <c r="P203" s="235">
        <f>+IF(O203=FÓRMULAS!$E$4,FÓRMULAS!$F$4,IF(O203=FÓRMULAS!$E$5,FÓRMULAS!$F$5,IF(O203=FÓRMULAS!$E$6,FÓRMULAS!$F$6,"")))</f>
        <v>0.25</v>
      </c>
      <c r="Q203" s="235" t="str">
        <f>+IF(OR(O203=FÓRMULAS!$O$4,O203=FÓRMULAS!$O$5),FÓRMULAS!$P$5,IF(O203=FÓRMULAS!$O$6,FÓRMULAS!$P$6,""))</f>
        <v>Probabilidad</v>
      </c>
      <c r="R203" s="238" t="s">
        <v>103</v>
      </c>
      <c r="S203" s="235">
        <f>+IF(R203=FÓRMULAS!$H$4,FÓRMULAS!$I$4,IF(R203=FÓRMULAS!$H$5,FÓRMULAS!$I$5,""))</f>
        <v>0.15</v>
      </c>
      <c r="T203" s="243" t="s">
        <v>897</v>
      </c>
      <c r="U203" s="243" t="s">
        <v>898</v>
      </c>
      <c r="V203" s="243" t="s">
        <v>899</v>
      </c>
      <c r="W203" s="235">
        <f t="shared" si="58"/>
        <v>0.4</v>
      </c>
      <c r="X203" s="235" t="e">
        <f>IF(Q203=FÓRMULAS!$P$5,F$203-(F$203*W203),F$203)</f>
        <v>#VALUE!</v>
      </c>
      <c r="Y203" s="305">
        <f>IF(Q203=FÓRMULAS!$P$6,G$203-(G$203*W203),G$203)</f>
        <v>0.8</v>
      </c>
      <c r="Z203" s="603" t="str">
        <f t="shared" ref="Z203:AA203" si="63">+IF(X206="","",X206)</f>
        <v/>
      </c>
      <c r="AA203" s="600">
        <f t="shared" si="63"/>
        <v>0.8</v>
      </c>
      <c r="AB203" s="308">
        <v>12</v>
      </c>
      <c r="AC203" s="272">
        <v>3</v>
      </c>
      <c r="AD203" s="272">
        <v>3</v>
      </c>
      <c r="AE203" s="272">
        <v>3</v>
      </c>
      <c r="AF203" s="273">
        <v>3</v>
      </c>
      <c r="AG203" s="265" t="s">
        <v>19</v>
      </c>
      <c r="AH203" s="24" t="s">
        <v>16</v>
      </c>
      <c r="AI203" s="24" t="s">
        <v>6</v>
      </c>
      <c r="AJ203" s="24" t="s">
        <v>6</v>
      </c>
      <c r="AK203" s="24" t="s">
        <v>6</v>
      </c>
      <c r="AL203" s="24" t="s">
        <v>23</v>
      </c>
      <c r="AM203" s="24" t="s">
        <v>103</v>
      </c>
      <c r="AN203" s="24" t="s">
        <v>87</v>
      </c>
      <c r="AO203" s="24" t="s">
        <v>89</v>
      </c>
      <c r="AP203" s="24" t="s">
        <v>91</v>
      </c>
      <c r="AQ203" s="24" t="s">
        <v>99</v>
      </c>
      <c r="AR203" s="44" t="s">
        <v>94</v>
      </c>
      <c r="AS203" s="44" t="s">
        <v>96</v>
      </c>
      <c r="AT203" s="44" t="s">
        <v>98</v>
      </c>
      <c r="AU203" s="24">
        <v>15</v>
      </c>
      <c r="AV203" s="24">
        <v>15</v>
      </c>
      <c r="AW203" s="24">
        <v>15</v>
      </c>
      <c r="AX203" s="24">
        <v>15</v>
      </c>
      <c r="AY203" s="24">
        <v>15</v>
      </c>
      <c r="AZ203" s="24">
        <v>15</v>
      </c>
      <c r="BA203" s="24">
        <v>10</v>
      </c>
      <c r="BB203" s="42">
        <v>100</v>
      </c>
      <c r="BC203" s="26" t="s">
        <v>138</v>
      </c>
      <c r="BD203" s="26" t="s">
        <v>138</v>
      </c>
      <c r="BE203" s="43">
        <v>0</v>
      </c>
      <c r="BF203" s="606">
        <v>0.33333333333333331</v>
      </c>
      <c r="BG203" s="43">
        <v>1</v>
      </c>
      <c r="BH203" s="606">
        <v>0.66666666666666663</v>
      </c>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row>
    <row r="204" spans="1:128" s="25" customFormat="1" ht="66" customHeight="1" x14ac:dyDescent="0.3">
      <c r="A204" s="643"/>
      <c r="B204" s="27" t="s">
        <v>49</v>
      </c>
      <c r="C204" s="350" t="str">
        <f>'CONTEXTO E IDENTIFICACIÓN'!D$93</f>
        <v>Gestión Financiera</v>
      </c>
      <c r="D204" s="350" t="str">
        <f>'CONTEXTO E IDENTIFICACIÓN'!F$93</f>
        <v>Gestión Contable</v>
      </c>
      <c r="E204" s="636"/>
      <c r="F204" s="616"/>
      <c r="G204" s="619"/>
      <c r="H204" s="302">
        <v>2</v>
      </c>
      <c r="I204" s="258" t="s">
        <v>571</v>
      </c>
      <c r="J204" s="259" t="s">
        <v>572</v>
      </c>
      <c r="K204" s="259" t="s">
        <v>573</v>
      </c>
      <c r="L204" s="259" t="str">
        <f t="shared" si="57"/>
        <v>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Evidencia: Documento de legalización de caja menor.</v>
      </c>
      <c r="M204" s="258" t="s">
        <v>247</v>
      </c>
      <c r="N204" s="24" t="s">
        <v>7</v>
      </c>
      <c r="O204" s="239" t="s">
        <v>16</v>
      </c>
      <c r="P204" s="236">
        <f>+IF(O204=FÓRMULAS!$E$4,FÓRMULAS!$F$4,IF(O204=FÓRMULAS!$E$5,FÓRMULAS!$F$5,IF(O204=FÓRMULAS!$E$6,FÓRMULAS!$F$6,"")))</f>
        <v>0.25</v>
      </c>
      <c r="Q204" s="236" t="str">
        <f>+IF(OR(O204=FÓRMULAS!$O$4,O204=FÓRMULAS!$O$5),FÓRMULAS!$P$5,IF(O204=FÓRMULAS!$O$6,FÓRMULAS!$P$6,""))</f>
        <v>Probabilidad</v>
      </c>
      <c r="R204" s="239" t="s">
        <v>103</v>
      </c>
      <c r="S204" s="236">
        <f>+IF(R204=FÓRMULAS!$H$4,FÓRMULAS!$I$4,IF(R204=FÓRMULAS!$H$5,FÓRMULAS!$I$5,""))</f>
        <v>0.15</v>
      </c>
      <c r="T204" s="244" t="s">
        <v>897</v>
      </c>
      <c r="U204" s="244" t="s">
        <v>898</v>
      </c>
      <c r="V204" s="244" t="s">
        <v>899</v>
      </c>
      <c r="W204" s="236">
        <f t="shared" si="58"/>
        <v>0.4</v>
      </c>
      <c r="X204" s="236" t="e">
        <f>IF(Q204=FÓRMULAS!$P$5,F$203-(F$203*W204),F$203)</f>
        <v>#VALUE!</v>
      </c>
      <c r="Y204" s="306">
        <f>IF(Q204=FÓRMULAS!$P$6,G$203-(G$203*W204),G$203)</f>
        <v>0.8</v>
      </c>
      <c r="Z204" s="604"/>
      <c r="AA204" s="601"/>
      <c r="AB204" s="309">
        <v>0</v>
      </c>
      <c r="AC204" s="24">
        <v>0</v>
      </c>
      <c r="AD204" s="24">
        <v>0</v>
      </c>
      <c r="AE204" s="24">
        <v>0</v>
      </c>
      <c r="AF204" s="274">
        <v>0</v>
      </c>
      <c r="AG204" s="265" t="s">
        <v>6</v>
      </c>
      <c r="AH204" s="24" t="s">
        <v>17</v>
      </c>
      <c r="AI204" s="24" t="s">
        <v>6</v>
      </c>
      <c r="AJ204" s="24" t="s">
        <v>6</v>
      </c>
      <c r="AK204" s="24" t="s">
        <v>6</v>
      </c>
      <c r="AL204" s="24" t="s">
        <v>25</v>
      </c>
      <c r="AM204" s="24" t="s">
        <v>103</v>
      </c>
      <c r="AN204" s="24" t="s">
        <v>87</v>
      </c>
      <c r="AO204" s="24" t="s">
        <v>89</v>
      </c>
      <c r="AP204" s="24" t="s">
        <v>91</v>
      </c>
      <c r="AQ204" s="24" t="s">
        <v>100</v>
      </c>
      <c r="AR204" s="44" t="s">
        <v>94</v>
      </c>
      <c r="AS204" s="44" t="s">
        <v>96</v>
      </c>
      <c r="AT204" s="44" t="s">
        <v>98</v>
      </c>
      <c r="AU204" s="24">
        <v>15</v>
      </c>
      <c r="AV204" s="24">
        <v>15</v>
      </c>
      <c r="AW204" s="24">
        <v>15</v>
      </c>
      <c r="AX204" s="24">
        <v>10</v>
      </c>
      <c r="AY204" s="24">
        <v>15</v>
      </c>
      <c r="AZ204" s="24">
        <v>15</v>
      </c>
      <c r="BA204" s="24">
        <v>10</v>
      </c>
      <c r="BB204" s="42">
        <v>95</v>
      </c>
      <c r="BC204" s="26" t="s">
        <v>138</v>
      </c>
      <c r="BD204" s="26" t="s">
        <v>138</v>
      </c>
      <c r="BE204" s="43">
        <v>0</v>
      </c>
      <c r="BF204" s="606"/>
      <c r="BG204" s="43">
        <v>0</v>
      </c>
      <c r="BH204" s="606"/>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row>
    <row r="205" spans="1:128" s="25" customFormat="1" ht="81.75" customHeight="1" x14ac:dyDescent="0.3">
      <c r="A205" s="643"/>
      <c r="B205" s="27" t="s">
        <v>49</v>
      </c>
      <c r="C205" s="350" t="str">
        <f>'CONTEXTO E IDENTIFICACIÓN'!D$93</f>
        <v>Gestión Financiera</v>
      </c>
      <c r="D205" s="350" t="str">
        <f>'CONTEXTO E IDENTIFICACIÓN'!F$93</f>
        <v>Gestión Contable</v>
      </c>
      <c r="E205" s="636"/>
      <c r="F205" s="616"/>
      <c r="G205" s="619"/>
      <c r="H205" s="302">
        <v>3</v>
      </c>
      <c r="I205" s="258" t="s">
        <v>574</v>
      </c>
      <c r="J205" s="259" t="s">
        <v>575</v>
      </c>
      <c r="K205" s="259" t="s">
        <v>576</v>
      </c>
      <c r="L205" s="259" t="str">
        <f t="shared" si="57"/>
        <v>Los Responsables GIT de Presupuesto, GIT de Contabilidad y GIT de Tesorería y los Pagadores y Contadores de las Direcciones Territoriales , cada vez que se requiera, verifican que los documentos soporte que autorizan los gastos, vengan firmados por el ordenador del gasto. En caso contrario, devuelven el documento para que sea allegado con la firma respectiva.  
Evidencia: Documentos soporte de autorización de gastos con firmas.</v>
      </c>
      <c r="M205" s="258" t="s">
        <v>300</v>
      </c>
      <c r="N205" s="24" t="s">
        <v>7</v>
      </c>
      <c r="O205" s="239" t="s">
        <v>16</v>
      </c>
      <c r="P205" s="236">
        <f>+IF(O205=FÓRMULAS!$E$4,FÓRMULAS!$F$4,IF(O205=FÓRMULAS!$E$5,FÓRMULAS!$F$5,IF(O205=FÓRMULAS!$E$6,FÓRMULAS!$F$6,"")))</f>
        <v>0.25</v>
      </c>
      <c r="Q205" s="236" t="str">
        <f>+IF(OR(O205=FÓRMULAS!$O$4,O205=FÓRMULAS!$O$5),FÓRMULAS!$P$5,IF(O205=FÓRMULAS!$O$6,FÓRMULAS!$P$6,""))</f>
        <v>Probabilidad</v>
      </c>
      <c r="R205" s="239" t="s">
        <v>103</v>
      </c>
      <c r="S205" s="236">
        <f>+IF(R205=FÓRMULAS!$H$4,FÓRMULAS!$I$4,IF(R205=FÓRMULAS!$H$5,FÓRMULAS!$I$5,""))</f>
        <v>0.15</v>
      </c>
      <c r="T205" s="244" t="s">
        <v>897</v>
      </c>
      <c r="U205" s="244" t="s">
        <v>898</v>
      </c>
      <c r="V205" s="244" t="s">
        <v>899</v>
      </c>
      <c r="W205" s="236">
        <f t="shared" si="58"/>
        <v>0.4</v>
      </c>
      <c r="X205" s="236" t="e">
        <f>IF(Q205=FÓRMULAS!$P$5,F$203-(F$203*W205),F$203)</f>
        <v>#VALUE!</v>
      </c>
      <c r="Y205" s="306">
        <f>IF(Q205=FÓRMULAS!$P$6,G$203-(G$203*W205),G$203)</f>
        <v>0.8</v>
      </c>
      <c r="Z205" s="604"/>
      <c r="AA205" s="601"/>
      <c r="AB205" s="309">
        <v>0</v>
      </c>
      <c r="AC205" s="24">
        <v>0</v>
      </c>
      <c r="AD205" s="24">
        <v>0</v>
      </c>
      <c r="AE205" s="24">
        <v>0</v>
      </c>
      <c r="AF205" s="274">
        <v>0</v>
      </c>
      <c r="AG205" s="265" t="s">
        <v>6</v>
      </c>
      <c r="AH205" s="24" t="s">
        <v>17</v>
      </c>
      <c r="AI205" s="24" t="s">
        <v>6</v>
      </c>
      <c r="AJ205" s="24" t="s">
        <v>6</v>
      </c>
      <c r="AK205" s="24" t="s">
        <v>6</v>
      </c>
      <c r="AL205" s="24" t="s">
        <v>25</v>
      </c>
      <c r="AM205" s="24" t="s">
        <v>103</v>
      </c>
      <c r="AN205" s="24" t="s">
        <v>87</v>
      </c>
      <c r="AO205" s="24" t="s">
        <v>89</v>
      </c>
      <c r="AP205" s="24" t="s">
        <v>91</v>
      </c>
      <c r="AQ205" s="24" t="s">
        <v>100</v>
      </c>
      <c r="AR205" s="44" t="s">
        <v>94</v>
      </c>
      <c r="AS205" s="44" t="s">
        <v>96</v>
      </c>
      <c r="AT205" s="44" t="s">
        <v>98</v>
      </c>
      <c r="AU205" s="24">
        <v>15</v>
      </c>
      <c r="AV205" s="24">
        <v>15</v>
      </c>
      <c r="AW205" s="24">
        <v>15</v>
      </c>
      <c r="AX205" s="24">
        <v>10</v>
      </c>
      <c r="AY205" s="24">
        <v>15</v>
      </c>
      <c r="AZ205" s="24">
        <v>15</v>
      </c>
      <c r="BA205" s="24">
        <v>10</v>
      </c>
      <c r="BB205" s="42">
        <v>95</v>
      </c>
      <c r="BC205" s="26" t="s">
        <v>138</v>
      </c>
      <c r="BD205" s="26" t="s">
        <v>138</v>
      </c>
      <c r="BE205" s="43">
        <v>1</v>
      </c>
      <c r="BF205" s="606"/>
      <c r="BG205" s="43">
        <v>1</v>
      </c>
      <c r="BH205" s="606"/>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row>
    <row r="206" spans="1:128" s="25" customFormat="1" ht="15.75" customHeight="1" thickBot="1" x14ac:dyDescent="0.35">
      <c r="A206" s="644"/>
      <c r="B206" s="275"/>
      <c r="C206" s="351" t="str">
        <f>'CONTEXTO E IDENTIFICACIÓN'!D$93</f>
        <v>Gestión Financiera</v>
      </c>
      <c r="D206" s="351" t="str">
        <f>'CONTEXTO E IDENTIFICACIÓN'!F$93</f>
        <v>Gestión Contable</v>
      </c>
      <c r="E206" s="637"/>
      <c r="F206" s="617"/>
      <c r="G206" s="620"/>
      <c r="H206" s="303">
        <v>4</v>
      </c>
      <c r="I206" s="276"/>
      <c r="J206" s="277"/>
      <c r="K206" s="277"/>
      <c r="L206" s="277" t="str">
        <f t="shared" si="57"/>
        <v xml:space="preserve">  </v>
      </c>
      <c r="M206" s="276"/>
      <c r="N206" s="278"/>
      <c r="O206" s="240"/>
      <c r="P206" s="237" t="str">
        <f>+IF(O206=FÓRMULAS!$E$4,FÓRMULAS!$F$4,IF(O206=FÓRMULAS!$E$5,FÓRMULAS!$F$5,IF(O206=FÓRMULAS!$E$6,FÓRMULAS!$F$6,"")))</f>
        <v/>
      </c>
      <c r="Q206" s="237" t="str">
        <f>+IF(OR(O206=FÓRMULAS!$O$4,O206=FÓRMULAS!$O$5),FÓRMULAS!$P$5,IF(O206=FÓRMULAS!$O$6,FÓRMULAS!$P$6,""))</f>
        <v/>
      </c>
      <c r="R206" s="240"/>
      <c r="S206" s="237" t="str">
        <f>+IF(R206=FÓRMULAS!$H$4,FÓRMULAS!$I$4,IF(R206=FÓRMULAS!$H$5,FÓRMULAS!$I$5,""))</f>
        <v/>
      </c>
      <c r="T206" s="245"/>
      <c r="U206" s="245"/>
      <c r="V206" s="245"/>
      <c r="W206" s="237" t="str">
        <f t="shared" si="58"/>
        <v/>
      </c>
      <c r="X206" s="237" t="str">
        <f>IF(Q206=FÓRMULAS!$P$5,F$203-(F$203*W206),F$203)</f>
        <v/>
      </c>
      <c r="Y206" s="307">
        <f>IF(Q206=FÓRMULAS!$P$6,G$203-(G$203*W206),G$203)</f>
        <v>0.8</v>
      </c>
      <c r="Z206" s="605"/>
      <c r="AA206" s="602"/>
      <c r="AB206" s="310"/>
      <c r="AC206" s="278"/>
      <c r="AD206" s="278"/>
      <c r="AE206" s="278"/>
      <c r="AF206" s="279"/>
      <c r="AG206" s="265"/>
      <c r="AH206" s="24"/>
      <c r="AI206" s="24"/>
      <c r="AJ206" s="24"/>
      <c r="AK206" s="24"/>
      <c r="AL206" s="24"/>
      <c r="AM206" s="24"/>
      <c r="AN206" s="24"/>
      <c r="AO206" s="24"/>
      <c r="AP206" s="24"/>
      <c r="AQ206" s="24"/>
      <c r="AR206" s="50"/>
      <c r="AS206" s="50"/>
      <c r="AT206" s="50"/>
      <c r="AU206" s="24"/>
      <c r="AV206" s="24"/>
      <c r="AW206" s="24"/>
      <c r="AX206" s="24"/>
      <c r="AY206" s="24"/>
      <c r="AZ206" s="24"/>
      <c r="BA206" s="24"/>
      <c r="BB206" s="48"/>
      <c r="BC206" s="26"/>
      <c r="BD206" s="26"/>
      <c r="BE206" s="47"/>
      <c r="BF206" s="49"/>
      <c r="BG206" s="47"/>
      <c r="BH206" s="49"/>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row>
    <row r="207" spans="1:128" s="25" customFormat="1" ht="131.5" customHeight="1" x14ac:dyDescent="0.3">
      <c r="A207" s="642" t="str">
        <f>'CONTEXTO E IDENTIFICACIÓN'!A94</f>
        <v>R40</v>
      </c>
      <c r="B207" s="269" t="s">
        <v>52</v>
      </c>
      <c r="C207" s="349" t="str">
        <f>'CONTEXTO E IDENTIFICACIÓN'!D$94</f>
        <v>Gestión Jurídica</v>
      </c>
      <c r="D207" s="349" t="str">
        <f>'CONTEXTO E IDENTIFICACIÓN'!F$94</f>
        <v>Judicial</v>
      </c>
      <c r="E207" s="635" t="str">
        <f>'CONTEXTO E IDENTIFICACIÓN'!N94</f>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F207" s="615">
        <f>'PROB E IMPACTO INHERENTE'!H47</f>
        <v>0.6</v>
      </c>
      <c r="G207" s="618">
        <f>'PROB E IMPACTO INHERENTE'!P47</f>
        <v>0.8</v>
      </c>
      <c r="H207" s="301">
        <v>1</v>
      </c>
      <c r="I207" s="270" t="s">
        <v>577</v>
      </c>
      <c r="J207" s="271" t="s">
        <v>578</v>
      </c>
      <c r="K207" s="271" t="s">
        <v>579</v>
      </c>
      <c r="L207" s="271" t="str">
        <f t="shared" si="57"/>
        <v>El Responsable asignado de la Oficina Asesora Jurídica en Sede Central y el Abogado en las Direcciones Territoriales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Evidencia: 
1. Formato diligenciado "Control de estado de procesos judiciales" vigente y el informe consolidado con el estado de procesos judiciales (Sede central)
2. Formato diligenciado "Control de estado de procesos judiciales" vigente (Direcciones Territoriales)</v>
      </c>
      <c r="M207" s="270" t="s">
        <v>296</v>
      </c>
      <c r="N207" s="272" t="s">
        <v>7</v>
      </c>
      <c r="O207" s="238" t="s">
        <v>16</v>
      </c>
      <c r="P207" s="235">
        <f>+IF(O207=FÓRMULAS!$E$4,FÓRMULAS!$F$4,IF(O207=FÓRMULAS!$E$5,FÓRMULAS!$F$5,IF(O207=FÓRMULAS!$E$6,FÓRMULAS!$F$6,"")))</f>
        <v>0.25</v>
      </c>
      <c r="Q207" s="235" t="str">
        <f>+IF(OR(O207=FÓRMULAS!$O$4,O207=FÓRMULAS!$O$5),FÓRMULAS!$P$5,IF(O207=FÓRMULAS!$O$6,FÓRMULAS!$P$6,""))</f>
        <v>Probabilidad</v>
      </c>
      <c r="R207" s="238" t="s">
        <v>103</v>
      </c>
      <c r="S207" s="235">
        <f>+IF(R207=FÓRMULAS!$H$4,FÓRMULAS!$I$4,IF(R207=FÓRMULAS!$H$5,FÓRMULAS!$I$5,""))</f>
        <v>0.15</v>
      </c>
      <c r="T207" s="243" t="s">
        <v>897</v>
      </c>
      <c r="U207" s="243" t="s">
        <v>898</v>
      </c>
      <c r="V207" s="243" t="s">
        <v>899</v>
      </c>
      <c r="W207" s="235">
        <f t="shared" si="58"/>
        <v>0.4</v>
      </c>
      <c r="X207" s="235">
        <f>IF(Q207=FÓRMULAS!$P$5,F$207-(F$207*W207),F$207)</f>
        <v>0.36</v>
      </c>
      <c r="Y207" s="305">
        <f>IF(Q207=FÓRMULAS!$P$6,G$207-(G$207*W207),G$207)</f>
        <v>0.8</v>
      </c>
      <c r="Z207" s="603">
        <f t="shared" ref="Z207:AA207" si="64">+IF(X210="","",X210)</f>
        <v>0.6</v>
      </c>
      <c r="AA207" s="600">
        <f t="shared" si="64"/>
        <v>0.8</v>
      </c>
      <c r="AB207" s="308">
        <v>96</v>
      </c>
      <c r="AC207" s="272">
        <v>24</v>
      </c>
      <c r="AD207" s="272">
        <v>24</v>
      </c>
      <c r="AE207" s="272">
        <v>24</v>
      </c>
      <c r="AF207" s="273">
        <v>24</v>
      </c>
      <c r="AG207" s="265" t="s">
        <v>19</v>
      </c>
      <c r="AH207" s="24" t="s">
        <v>16</v>
      </c>
      <c r="AI207" s="24" t="s">
        <v>6</v>
      </c>
      <c r="AJ207" s="24" t="s">
        <v>6</v>
      </c>
      <c r="AK207" s="24" t="s">
        <v>6</v>
      </c>
      <c r="AL207" s="24" t="s">
        <v>21</v>
      </c>
      <c r="AM207" s="24" t="s">
        <v>103</v>
      </c>
      <c r="AN207" s="24" t="s">
        <v>87</v>
      </c>
      <c r="AO207" s="24" t="s">
        <v>89</v>
      </c>
      <c r="AP207" s="24" t="s">
        <v>91</v>
      </c>
      <c r="AQ207" s="24" t="s">
        <v>99</v>
      </c>
      <c r="AR207" s="44" t="s">
        <v>94</v>
      </c>
      <c r="AS207" s="44" t="s">
        <v>96</v>
      </c>
      <c r="AT207" s="44" t="s">
        <v>98</v>
      </c>
      <c r="AU207" s="24">
        <v>15</v>
      </c>
      <c r="AV207" s="24">
        <v>15</v>
      </c>
      <c r="AW207" s="24">
        <v>15</v>
      </c>
      <c r="AX207" s="24">
        <v>15</v>
      </c>
      <c r="AY207" s="24">
        <v>15</v>
      </c>
      <c r="AZ207" s="24">
        <v>15</v>
      </c>
      <c r="BA207" s="24">
        <v>10</v>
      </c>
      <c r="BB207" s="42">
        <v>100</v>
      </c>
      <c r="BC207" s="26" t="s">
        <v>138</v>
      </c>
      <c r="BD207" s="26" t="s">
        <v>138</v>
      </c>
      <c r="BE207" s="43">
        <v>2</v>
      </c>
      <c r="BF207" s="606">
        <v>2</v>
      </c>
      <c r="BG207" s="43">
        <v>2</v>
      </c>
      <c r="BH207" s="606">
        <v>2</v>
      </c>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row>
    <row r="208" spans="1:128" s="25" customFormat="1" ht="109.75" customHeight="1" x14ac:dyDescent="0.3">
      <c r="A208" s="643"/>
      <c r="B208" s="27" t="s">
        <v>52</v>
      </c>
      <c r="C208" s="350" t="str">
        <f>'CONTEXTO E IDENTIFICACIÓN'!D$94</f>
        <v>Gestión Jurídica</v>
      </c>
      <c r="D208" s="350" t="str">
        <f>'CONTEXTO E IDENTIFICACIÓN'!F$94</f>
        <v>Judicial</v>
      </c>
      <c r="E208" s="636"/>
      <c r="F208" s="616"/>
      <c r="G208" s="619"/>
      <c r="H208" s="302">
        <v>2</v>
      </c>
      <c r="I208" s="258" t="s">
        <v>577</v>
      </c>
      <c r="J208" s="259" t="s">
        <v>937</v>
      </c>
      <c r="K208" s="259" t="s">
        <v>580</v>
      </c>
      <c r="L208" s="259" t="str">
        <f t="shared" si="57"/>
        <v>El Responsable asignado de la Oficina Asesora Jurídica en Sede Central y el Abogado en las Direcciones Territoriales solicitan a través de memorando o correo electrónico los conceptos técnicos a los distintos procesos de la entidad, teniendo en cuenta los términos establecidos por el ente judicial en el requerimiento. 
Evidencia: Memorando y/o correo electrónico de solicitud de conceptos técnicos.</v>
      </c>
      <c r="M208" s="258" t="s">
        <v>166</v>
      </c>
      <c r="N208" s="24" t="s">
        <v>7</v>
      </c>
      <c r="O208" s="239" t="s">
        <v>16</v>
      </c>
      <c r="P208" s="236">
        <f>+IF(O208=FÓRMULAS!$E$4,FÓRMULAS!$F$4,IF(O208=FÓRMULAS!$E$5,FÓRMULAS!$F$5,IF(O208=FÓRMULAS!$E$6,FÓRMULAS!$F$6,"")))</f>
        <v>0.25</v>
      </c>
      <c r="Q208" s="236" t="str">
        <f>+IF(OR(O208=FÓRMULAS!$O$4,O208=FÓRMULAS!$O$5),FÓRMULAS!$P$5,IF(O208=FÓRMULAS!$O$6,FÓRMULAS!$P$6,""))</f>
        <v>Probabilidad</v>
      </c>
      <c r="R208" s="239" t="s">
        <v>103</v>
      </c>
      <c r="S208" s="236">
        <f>+IF(R208=FÓRMULAS!$H$4,FÓRMULAS!$I$4,IF(R208=FÓRMULAS!$H$5,FÓRMULAS!$I$5,""))</f>
        <v>0.15</v>
      </c>
      <c r="T208" s="244" t="s">
        <v>897</v>
      </c>
      <c r="U208" s="244" t="s">
        <v>898</v>
      </c>
      <c r="V208" s="244" t="s">
        <v>899</v>
      </c>
      <c r="W208" s="236">
        <f t="shared" si="58"/>
        <v>0.4</v>
      </c>
      <c r="X208" s="236">
        <f>IF(Q208=FÓRMULAS!$P$5,F$207-(F$207*W208),F$207)</f>
        <v>0.36</v>
      </c>
      <c r="Y208" s="306">
        <f>IF(Q208=FÓRMULAS!$P$6,G$207-(G$207*W208),G$207)</f>
        <v>0.8</v>
      </c>
      <c r="Z208" s="604"/>
      <c r="AA208" s="601"/>
      <c r="AB208" s="309">
        <v>0</v>
      </c>
      <c r="AC208" s="24">
        <v>0</v>
      </c>
      <c r="AD208" s="24">
        <v>0</v>
      </c>
      <c r="AE208" s="24">
        <v>0</v>
      </c>
      <c r="AF208" s="274">
        <v>0</v>
      </c>
      <c r="AG208" s="265" t="s">
        <v>6</v>
      </c>
      <c r="AH208" s="24" t="s">
        <v>16</v>
      </c>
      <c r="AI208" s="24" t="s">
        <v>6</v>
      </c>
      <c r="AJ208" s="24" t="s">
        <v>6</v>
      </c>
      <c r="AK208" s="24" t="s">
        <v>6</v>
      </c>
      <c r="AL208" s="24" t="s">
        <v>25</v>
      </c>
      <c r="AM208" s="24" t="s">
        <v>103</v>
      </c>
      <c r="AN208" s="24" t="s">
        <v>87</v>
      </c>
      <c r="AO208" s="24" t="s">
        <v>89</v>
      </c>
      <c r="AP208" s="24" t="s">
        <v>91</v>
      </c>
      <c r="AQ208" s="24" t="s">
        <v>99</v>
      </c>
      <c r="AR208" s="44" t="s">
        <v>94</v>
      </c>
      <c r="AS208" s="44" t="s">
        <v>96</v>
      </c>
      <c r="AT208" s="44" t="s">
        <v>98</v>
      </c>
      <c r="AU208" s="24">
        <v>15</v>
      </c>
      <c r="AV208" s="24">
        <v>15</v>
      </c>
      <c r="AW208" s="24">
        <v>15</v>
      </c>
      <c r="AX208" s="24">
        <v>15</v>
      </c>
      <c r="AY208" s="24">
        <v>15</v>
      </c>
      <c r="AZ208" s="24">
        <v>15</v>
      </c>
      <c r="BA208" s="24">
        <v>10</v>
      </c>
      <c r="BB208" s="42">
        <v>100</v>
      </c>
      <c r="BC208" s="26" t="s">
        <v>138</v>
      </c>
      <c r="BD208" s="26" t="s">
        <v>138</v>
      </c>
      <c r="BE208" s="43">
        <v>2</v>
      </c>
      <c r="BF208" s="606"/>
      <c r="BG208" s="43">
        <v>2</v>
      </c>
      <c r="BH208" s="606"/>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row>
    <row r="209" spans="1:128" s="25" customFormat="1" ht="97.5" customHeight="1" x14ac:dyDescent="0.3">
      <c r="A209" s="643"/>
      <c r="B209" s="27" t="s">
        <v>52</v>
      </c>
      <c r="C209" s="350" t="str">
        <f>'CONTEXTO E IDENTIFICACIÓN'!D$94</f>
        <v>Gestión Jurídica</v>
      </c>
      <c r="D209" s="350" t="str">
        <f>'CONTEXTO E IDENTIFICACIÓN'!F$94</f>
        <v>Judicial</v>
      </c>
      <c r="E209" s="636"/>
      <c r="F209" s="616"/>
      <c r="G209" s="619"/>
      <c r="H209" s="302">
        <v>3</v>
      </c>
      <c r="I209" s="258" t="s">
        <v>581</v>
      </c>
      <c r="J209" s="259" t="s">
        <v>938</v>
      </c>
      <c r="K209" s="259" t="s">
        <v>582</v>
      </c>
      <c r="L209" s="259" t="str">
        <f t="shared" si="57"/>
        <v>El Jefe de la Oficina Asesora Jurídica o a quien asigne en Sede Central  realiza no menos de dos reuniones mensuales de seguimiento a los abogados de las Direcciones Territoriales para casos específicos o cuando sea requerido, con la finalidad de retroalimentar, apoyar y controlar la gestión judicial de los procesos en curso.  Evidencia: Convocatoria a través de correo electrónico, acta de reunión, agenda y/o pantallazo de los participantes (convocatoria virtual)</v>
      </c>
      <c r="M209" s="258" t="s">
        <v>167</v>
      </c>
      <c r="N209" s="24" t="s">
        <v>7</v>
      </c>
      <c r="O209" s="239" t="s">
        <v>16</v>
      </c>
      <c r="P209" s="236">
        <f>+IF(O209=FÓRMULAS!$E$4,FÓRMULAS!$F$4,IF(O209=FÓRMULAS!$E$5,FÓRMULAS!$F$5,IF(O209=FÓRMULAS!$E$6,FÓRMULAS!$F$6,"")))</f>
        <v>0.25</v>
      </c>
      <c r="Q209" s="236" t="str">
        <f>+IF(OR(O209=FÓRMULAS!$O$4,O209=FÓRMULAS!$O$5),FÓRMULAS!$P$5,IF(O209=FÓRMULAS!$O$6,FÓRMULAS!$P$6,""))</f>
        <v>Probabilidad</v>
      </c>
      <c r="R209" s="239" t="s">
        <v>103</v>
      </c>
      <c r="S209" s="236">
        <f>+IF(R209=FÓRMULAS!$H$4,FÓRMULAS!$I$4,IF(R209=FÓRMULAS!$H$5,FÓRMULAS!$I$5,""))</f>
        <v>0.15</v>
      </c>
      <c r="T209" s="244" t="s">
        <v>897</v>
      </c>
      <c r="U209" s="244" t="s">
        <v>898</v>
      </c>
      <c r="V209" s="244" t="s">
        <v>899</v>
      </c>
      <c r="W209" s="236">
        <f t="shared" si="58"/>
        <v>0.4</v>
      </c>
      <c r="X209" s="236">
        <f>IF(Q209=FÓRMULAS!$P$5,F$207-(F$207*W209),F$207)</f>
        <v>0.36</v>
      </c>
      <c r="Y209" s="306">
        <f>IF(Q209=FÓRMULAS!$P$6,G$207-(G$207*W209),G$207)</f>
        <v>0.8</v>
      </c>
      <c r="Z209" s="604"/>
      <c r="AA209" s="601"/>
      <c r="AB209" s="309">
        <v>0</v>
      </c>
      <c r="AC209" s="24">
        <v>0</v>
      </c>
      <c r="AD209" s="24">
        <v>0</v>
      </c>
      <c r="AE209" s="24">
        <v>0</v>
      </c>
      <c r="AF209" s="274">
        <v>0</v>
      </c>
      <c r="AG209" s="265" t="s">
        <v>6</v>
      </c>
      <c r="AH209" s="24" t="s">
        <v>16</v>
      </c>
      <c r="AI209" s="24" t="s">
        <v>19</v>
      </c>
      <c r="AJ209" s="24" t="s">
        <v>19</v>
      </c>
      <c r="AK209" s="24" t="s">
        <v>6</v>
      </c>
      <c r="AL209" s="24" t="s">
        <v>25</v>
      </c>
      <c r="AM209" s="24" t="s">
        <v>103</v>
      </c>
      <c r="AN209" s="24" t="s">
        <v>87</v>
      </c>
      <c r="AO209" s="24" t="s">
        <v>89</v>
      </c>
      <c r="AP209" s="24" t="s">
        <v>91</v>
      </c>
      <c r="AQ209" s="24" t="s">
        <v>99</v>
      </c>
      <c r="AR209" s="44" t="s">
        <v>94</v>
      </c>
      <c r="AS209" s="44" t="s">
        <v>96</v>
      </c>
      <c r="AT209" s="44" t="s">
        <v>98</v>
      </c>
      <c r="AU209" s="24">
        <v>15</v>
      </c>
      <c r="AV209" s="24">
        <v>15</v>
      </c>
      <c r="AW209" s="24">
        <v>15</v>
      </c>
      <c r="AX209" s="24">
        <v>15</v>
      </c>
      <c r="AY209" s="24">
        <v>15</v>
      </c>
      <c r="AZ209" s="24">
        <v>15</v>
      </c>
      <c r="BA209" s="24">
        <v>10</v>
      </c>
      <c r="BB209" s="42">
        <v>100</v>
      </c>
      <c r="BC209" s="26" t="s">
        <v>138</v>
      </c>
      <c r="BD209" s="26" t="s">
        <v>138</v>
      </c>
      <c r="BE209" s="43">
        <v>2</v>
      </c>
      <c r="BF209" s="606"/>
      <c r="BG209" s="43">
        <v>2</v>
      </c>
      <c r="BH209" s="606"/>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38"/>
      <c r="DL209" s="38"/>
      <c r="DM209" s="38"/>
      <c r="DN209" s="38"/>
      <c r="DO209" s="38"/>
      <c r="DP209" s="38"/>
      <c r="DQ209" s="38"/>
      <c r="DR209" s="38"/>
      <c r="DS209" s="38"/>
      <c r="DT209" s="38"/>
      <c r="DU209" s="38"/>
      <c r="DV209" s="38"/>
      <c r="DW209" s="38"/>
      <c r="DX209" s="38"/>
    </row>
    <row r="210" spans="1:128" s="25" customFormat="1" ht="19.5" customHeight="1" thickBot="1" x14ac:dyDescent="0.35">
      <c r="A210" s="644"/>
      <c r="B210" s="275"/>
      <c r="C210" s="351" t="str">
        <f>'CONTEXTO E IDENTIFICACIÓN'!D$94</f>
        <v>Gestión Jurídica</v>
      </c>
      <c r="D210" s="351" t="str">
        <f>'CONTEXTO E IDENTIFICACIÓN'!F$94</f>
        <v>Judicial</v>
      </c>
      <c r="E210" s="637"/>
      <c r="F210" s="617"/>
      <c r="G210" s="620"/>
      <c r="H210" s="303">
        <v>4</v>
      </c>
      <c r="I210" s="276"/>
      <c r="J210" s="277"/>
      <c r="K210" s="277"/>
      <c r="L210" s="277" t="str">
        <f t="shared" si="57"/>
        <v xml:space="preserve">  </v>
      </c>
      <c r="M210" s="276"/>
      <c r="N210" s="278"/>
      <c r="O210" s="240"/>
      <c r="P210" s="237" t="str">
        <f>+IF(O210=FÓRMULAS!$E$4,FÓRMULAS!$F$4,IF(O210=FÓRMULAS!$E$5,FÓRMULAS!$F$5,IF(O210=FÓRMULAS!$E$6,FÓRMULAS!$F$6,"")))</f>
        <v/>
      </c>
      <c r="Q210" s="237" t="str">
        <f>+IF(OR(O210=FÓRMULAS!$O$4,O210=FÓRMULAS!$O$5),FÓRMULAS!$P$5,IF(O210=FÓRMULAS!$O$6,FÓRMULAS!$P$6,""))</f>
        <v/>
      </c>
      <c r="R210" s="240"/>
      <c r="S210" s="237" t="str">
        <f>+IF(R210=FÓRMULAS!$H$4,FÓRMULAS!$I$4,IF(R210=FÓRMULAS!$H$5,FÓRMULAS!$I$5,""))</f>
        <v/>
      </c>
      <c r="T210" s="245"/>
      <c r="U210" s="245"/>
      <c r="V210" s="245"/>
      <c r="W210" s="237" t="str">
        <f t="shared" si="58"/>
        <v/>
      </c>
      <c r="X210" s="237">
        <f>IF(Q210=FÓRMULAS!$P$5,F$207-(F$207*W210),F$207)</f>
        <v>0.6</v>
      </c>
      <c r="Y210" s="307">
        <f>IF(Q210=FÓRMULAS!$P$6,G$207-(G$207*W210),G$207)</f>
        <v>0.8</v>
      </c>
      <c r="Z210" s="605"/>
      <c r="AA210" s="602"/>
      <c r="AB210" s="310"/>
      <c r="AC210" s="278"/>
      <c r="AD210" s="278"/>
      <c r="AE210" s="278"/>
      <c r="AF210" s="279"/>
      <c r="AG210" s="265"/>
      <c r="AH210" s="24"/>
      <c r="AI210" s="24"/>
      <c r="AJ210" s="24"/>
      <c r="AK210" s="24"/>
      <c r="AL210" s="24"/>
      <c r="AM210" s="24"/>
      <c r="AN210" s="24"/>
      <c r="AO210" s="24"/>
      <c r="AP210" s="24"/>
      <c r="AQ210" s="24"/>
      <c r="AR210" s="50"/>
      <c r="AS210" s="50"/>
      <c r="AT210" s="50"/>
      <c r="AU210" s="24"/>
      <c r="AV210" s="24"/>
      <c r="AW210" s="24"/>
      <c r="AX210" s="24"/>
      <c r="AY210" s="24"/>
      <c r="AZ210" s="24"/>
      <c r="BA210" s="24"/>
      <c r="BB210" s="48"/>
      <c r="BC210" s="26"/>
      <c r="BD210" s="26"/>
      <c r="BE210" s="47"/>
      <c r="BF210" s="49"/>
      <c r="BG210" s="47"/>
      <c r="BH210" s="49"/>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row>
    <row r="211" spans="1:128" s="25" customFormat="1" ht="139.5" customHeight="1" x14ac:dyDescent="0.3">
      <c r="A211" s="642" t="str">
        <f>'CONTEXTO E IDENTIFICACIÓN'!A95</f>
        <v>R41</v>
      </c>
      <c r="B211" s="269" t="s">
        <v>52</v>
      </c>
      <c r="C211" s="349" t="str">
        <f>'CONTEXTO E IDENTIFICACIÓN'!D$95</f>
        <v>Gestión Jurídica</v>
      </c>
      <c r="D211" s="349" t="str">
        <f>'CONTEXTO E IDENTIFICACIÓN'!F$95</f>
        <v>Judicial</v>
      </c>
      <c r="E211" s="635" t="str">
        <f>'CONTEXTO E IDENTIFICACIÓN'!N95</f>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F211" s="615">
        <f>'PROB E IMPACTO INHERENTE'!H48</f>
        <v>0.6</v>
      </c>
      <c r="G211" s="618">
        <f>'PROB E IMPACTO INHERENTE'!P48</f>
        <v>1</v>
      </c>
      <c r="H211" s="301">
        <v>1</v>
      </c>
      <c r="I211" s="270" t="s">
        <v>577</v>
      </c>
      <c r="J211" s="271" t="s">
        <v>583</v>
      </c>
      <c r="K211" s="271" t="s">
        <v>579</v>
      </c>
      <c r="L211" s="271" t="str">
        <f>+CONCATENATE(I211," ",J211," ",K211)</f>
        <v>El Responsable asignado de la Oficina Asesora Jurídica en Sede Central y el Abogado en las Direcciones Territoriales ,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Evidencia: 
1. Formato diligenciado "Control de estado de procesos judiciales" vigente y el informe consolidado con el estado de procesos judiciales (Sede central)
2. Formato diligenciado "Control de estado de procesos judiciales" vigente (Direcciones Territoriales)</v>
      </c>
      <c r="M211" s="270" t="s">
        <v>296</v>
      </c>
      <c r="N211" s="272" t="s">
        <v>7</v>
      </c>
      <c r="O211" s="238" t="s">
        <v>17</v>
      </c>
      <c r="P211" s="235">
        <f>+IF(O211=FÓRMULAS!$E$4,FÓRMULAS!$F$4,IF(O211=FÓRMULAS!$E$5,FÓRMULAS!$F$5,IF(O211=FÓRMULAS!$E$6,FÓRMULAS!$F$6,"")))</f>
        <v>0.15</v>
      </c>
      <c r="Q211" s="235" t="str">
        <f>+IF(OR(O211=FÓRMULAS!$O$4,O211=FÓRMULAS!$O$5),FÓRMULAS!$P$5,IF(O211=FÓRMULAS!$O$6,FÓRMULAS!$P$6,""))</f>
        <v>Probabilidad</v>
      </c>
      <c r="R211" s="238" t="s">
        <v>103</v>
      </c>
      <c r="S211" s="235">
        <f>+IF(R211=FÓRMULAS!$H$4,FÓRMULAS!$I$4,IF(R211=FÓRMULAS!$H$5,FÓRMULAS!$I$5,""))</f>
        <v>0.15</v>
      </c>
      <c r="T211" s="243" t="s">
        <v>897</v>
      </c>
      <c r="U211" s="243" t="s">
        <v>898</v>
      </c>
      <c r="V211" s="243" t="s">
        <v>899</v>
      </c>
      <c r="W211" s="235">
        <f t="shared" si="58"/>
        <v>0.3</v>
      </c>
      <c r="X211" s="235">
        <f>IF(Q211=FÓRMULAS!$P$5,F$211-(F$211*W211),F$211)</f>
        <v>0.42</v>
      </c>
      <c r="Y211" s="305">
        <f>IF(Q211=FÓRMULAS!$P$6,G$211-(G$211*W211),G$211)</f>
        <v>1</v>
      </c>
      <c r="Z211" s="603">
        <f t="shared" ref="Z211:AA211" si="65">+IF(X214="","",X214)</f>
        <v>0.36</v>
      </c>
      <c r="AA211" s="600">
        <f t="shared" si="65"/>
        <v>1</v>
      </c>
      <c r="AB211" s="308">
        <v>96</v>
      </c>
      <c r="AC211" s="272">
        <v>24</v>
      </c>
      <c r="AD211" s="272">
        <v>24</v>
      </c>
      <c r="AE211" s="272">
        <v>24</v>
      </c>
      <c r="AF211" s="273">
        <v>24</v>
      </c>
      <c r="AG211" s="265" t="s">
        <v>19</v>
      </c>
      <c r="AH211" s="24" t="s">
        <v>16</v>
      </c>
      <c r="AI211" s="24" t="s">
        <v>6</v>
      </c>
      <c r="AJ211" s="24" t="s">
        <v>6</v>
      </c>
      <c r="AK211" s="24" t="s">
        <v>6</v>
      </c>
      <c r="AL211" s="24" t="s">
        <v>21</v>
      </c>
      <c r="AM211" s="24" t="s">
        <v>103</v>
      </c>
      <c r="AN211" s="24" t="s">
        <v>87</v>
      </c>
      <c r="AO211" s="24" t="s">
        <v>89</v>
      </c>
      <c r="AP211" s="24" t="s">
        <v>91</v>
      </c>
      <c r="AQ211" s="24" t="s">
        <v>99</v>
      </c>
      <c r="AR211" s="44" t="s">
        <v>94</v>
      </c>
      <c r="AS211" s="44" t="s">
        <v>96</v>
      </c>
      <c r="AT211" s="44" t="s">
        <v>98</v>
      </c>
      <c r="AU211" s="24">
        <v>15</v>
      </c>
      <c r="AV211" s="24">
        <v>15</v>
      </c>
      <c r="AW211" s="24">
        <v>15</v>
      </c>
      <c r="AX211" s="24">
        <v>15</v>
      </c>
      <c r="AY211" s="24">
        <v>15</v>
      </c>
      <c r="AZ211" s="24">
        <v>15</v>
      </c>
      <c r="BA211" s="24">
        <v>10</v>
      </c>
      <c r="BB211" s="42">
        <v>100</v>
      </c>
      <c r="BC211" s="26" t="s">
        <v>138</v>
      </c>
      <c r="BD211" s="26" t="s">
        <v>138</v>
      </c>
      <c r="BE211" s="43">
        <v>0</v>
      </c>
      <c r="BF211" s="606">
        <v>1.5</v>
      </c>
      <c r="BG211" s="43">
        <v>2</v>
      </c>
      <c r="BH211" s="606">
        <v>0</v>
      </c>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row>
    <row r="212" spans="1:128" s="25" customFormat="1" ht="109.75" customHeight="1" x14ac:dyDescent="0.3">
      <c r="A212" s="643"/>
      <c r="B212" s="27" t="s">
        <v>52</v>
      </c>
      <c r="C212" s="350" t="str">
        <f>'CONTEXTO E IDENTIFICACIÓN'!D$95</f>
        <v>Gestión Jurídica</v>
      </c>
      <c r="D212" s="350" t="str">
        <f>'CONTEXTO E IDENTIFICACIÓN'!F$95</f>
        <v>Judicial</v>
      </c>
      <c r="E212" s="636"/>
      <c r="F212" s="616"/>
      <c r="G212" s="619"/>
      <c r="H212" s="302">
        <v>2</v>
      </c>
      <c r="I212" s="258" t="s">
        <v>584</v>
      </c>
      <c r="J212" s="259" t="s">
        <v>936</v>
      </c>
      <c r="K212" s="259" t="s">
        <v>585</v>
      </c>
      <c r="L212" s="259" t="str">
        <f t="shared" si="57"/>
        <v>El Responsable asignado de la Oficina Asesora Jurídica en Sede Central realiza semestralmente la verificación en el sistema de información de la Rama Judicial  los antecedentes disciplinarios de la totalidad de los abogados que ejercen representación judicial en la entidad (Sede Central y Direcciones Territoriales). 
Evidencia: Certificados de antecedentes disciplinarios, correo electrónico remitido a la Jefe de la OAJ con el reporte.</v>
      </c>
      <c r="M212" s="258" t="s">
        <v>189</v>
      </c>
      <c r="N212" s="24" t="s">
        <v>7</v>
      </c>
      <c r="O212" s="239" t="s">
        <v>16</v>
      </c>
      <c r="P212" s="236">
        <f>+IF(O212=FÓRMULAS!$E$4,FÓRMULAS!$F$4,IF(O212=FÓRMULAS!$E$5,FÓRMULAS!$F$5,IF(O212=FÓRMULAS!$E$6,FÓRMULAS!$F$6,"")))</f>
        <v>0.25</v>
      </c>
      <c r="Q212" s="236" t="str">
        <f>+IF(OR(O212=FÓRMULAS!$O$4,O212=FÓRMULAS!$O$5),FÓRMULAS!$P$5,IF(O212=FÓRMULAS!$O$6,FÓRMULAS!$P$6,""))</f>
        <v>Probabilidad</v>
      </c>
      <c r="R212" s="239" t="s">
        <v>103</v>
      </c>
      <c r="S212" s="236">
        <f>+IF(R212=FÓRMULAS!$H$4,FÓRMULAS!$I$4,IF(R212=FÓRMULAS!$H$5,FÓRMULAS!$I$5,""))</f>
        <v>0.15</v>
      </c>
      <c r="T212" s="244" t="s">
        <v>897</v>
      </c>
      <c r="U212" s="244" t="s">
        <v>898</v>
      </c>
      <c r="V212" s="244" t="s">
        <v>899</v>
      </c>
      <c r="W212" s="236">
        <f t="shared" si="58"/>
        <v>0.4</v>
      </c>
      <c r="X212" s="236">
        <f>IF(Q212=FÓRMULAS!$P$5,F$211-(F$211*W212),F$211)</f>
        <v>0.36</v>
      </c>
      <c r="Y212" s="306">
        <f>IF(Q212=FÓRMULAS!$P$6,G$211-(G$211*W212),G$211)</f>
        <v>1</v>
      </c>
      <c r="Z212" s="604"/>
      <c r="AA212" s="601"/>
      <c r="AB212" s="309">
        <v>2</v>
      </c>
      <c r="AC212" s="24">
        <v>0</v>
      </c>
      <c r="AD212" s="24">
        <v>1</v>
      </c>
      <c r="AE212" s="24">
        <v>0</v>
      </c>
      <c r="AF212" s="274">
        <v>1</v>
      </c>
      <c r="AG212" s="265" t="s">
        <v>19</v>
      </c>
      <c r="AH212" s="24" t="s">
        <v>16</v>
      </c>
      <c r="AI212" s="24" t="s">
        <v>19</v>
      </c>
      <c r="AJ212" s="24" t="s">
        <v>19</v>
      </c>
      <c r="AK212" s="24" t="s">
        <v>6</v>
      </c>
      <c r="AL212" s="24" t="s">
        <v>27</v>
      </c>
      <c r="AM212" s="24" t="s">
        <v>103</v>
      </c>
      <c r="AN212" s="24" t="s">
        <v>87</v>
      </c>
      <c r="AO212" s="24" t="s">
        <v>89</v>
      </c>
      <c r="AP212" s="24" t="s">
        <v>91</v>
      </c>
      <c r="AQ212" s="24" t="s">
        <v>99</v>
      </c>
      <c r="AR212" s="44" t="s">
        <v>94</v>
      </c>
      <c r="AS212" s="44" t="s">
        <v>96</v>
      </c>
      <c r="AT212" s="44" t="s">
        <v>98</v>
      </c>
      <c r="AU212" s="24">
        <v>15</v>
      </c>
      <c r="AV212" s="24">
        <v>15</v>
      </c>
      <c r="AW212" s="24">
        <v>15</v>
      </c>
      <c r="AX212" s="24">
        <v>15</v>
      </c>
      <c r="AY212" s="24">
        <v>15</v>
      </c>
      <c r="AZ212" s="24">
        <v>15</v>
      </c>
      <c r="BA212" s="24">
        <v>10</v>
      </c>
      <c r="BB212" s="42">
        <v>100</v>
      </c>
      <c r="BC212" s="26" t="s">
        <v>138</v>
      </c>
      <c r="BD212" s="26" t="s">
        <v>138</v>
      </c>
      <c r="BE212" s="43">
        <v>2</v>
      </c>
      <c r="BF212" s="606"/>
      <c r="BG212" s="43">
        <v>2</v>
      </c>
      <c r="BH212" s="606"/>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row>
    <row r="213" spans="1:128" s="25" customFormat="1" ht="107.25" customHeight="1" x14ac:dyDescent="0.3">
      <c r="A213" s="643"/>
      <c r="B213" s="27" t="s">
        <v>52</v>
      </c>
      <c r="C213" s="350" t="str">
        <f>'CONTEXTO E IDENTIFICACIÓN'!D$95</f>
        <v>Gestión Jurídica</v>
      </c>
      <c r="D213" s="350" t="str">
        <f>'CONTEXTO E IDENTIFICACIÓN'!F$95</f>
        <v>Judicial</v>
      </c>
      <c r="E213" s="636"/>
      <c r="F213" s="616"/>
      <c r="G213" s="619"/>
      <c r="H213" s="302">
        <v>3</v>
      </c>
      <c r="I213" s="258" t="s">
        <v>577</v>
      </c>
      <c r="J213" s="259" t="s">
        <v>586</v>
      </c>
      <c r="K213" s="259" t="s">
        <v>582</v>
      </c>
      <c r="L213" s="259" t="str">
        <f t="shared" si="57"/>
        <v>El Responsable asignado de la Oficina Asesora Jurídica en Sede Central y el Abogado en las Direcciones Territoriales realiza no menos de tres reuniones mensuales de seguimiento a los abogados de las Direcciones Territoriales para casos específicos o cuando sea requerido, con la finalidad de retroalimentar, apoyar y controlar la gestión judicial de los procesos en curso. 
 Evidencia: Convocatoria a través de correo electrónico, acta de reunión, agenda y/o pantallazo de los participantes (convocatoria virtual)</v>
      </c>
      <c r="M213" s="258" t="s">
        <v>167</v>
      </c>
      <c r="N213" s="24" t="s">
        <v>7</v>
      </c>
      <c r="O213" s="239" t="s">
        <v>16</v>
      </c>
      <c r="P213" s="236">
        <f>+IF(O213=FÓRMULAS!$E$4,FÓRMULAS!$F$4,IF(O213=FÓRMULAS!$E$5,FÓRMULAS!$F$5,IF(O213=FÓRMULAS!$E$6,FÓRMULAS!$F$6,"")))</f>
        <v>0.25</v>
      </c>
      <c r="Q213" s="236" t="str">
        <f>+IF(OR(O213=FÓRMULAS!$O$4,O213=FÓRMULAS!$O$5),FÓRMULAS!$P$5,IF(O213=FÓRMULAS!$O$6,FÓRMULAS!$P$6,""))</f>
        <v>Probabilidad</v>
      </c>
      <c r="R213" s="239" t="s">
        <v>103</v>
      </c>
      <c r="S213" s="236">
        <f>+IF(R213=FÓRMULAS!$H$4,FÓRMULAS!$I$4,IF(R213=FÓRMULAS!$H$5,FÓRMULAS!$I$5,""))</f>
        <v>0.15</v>
      </c>
      <c r="T213" s="244" t="s">
        <v>897</v>
      </c>
      <c r="U213" s="244" t="s">
        <v>898</v>
      </c>
      <c r="V213" s="244" t="s">
        <v>899</v>
      </c>
      <c r="W213" s="236">
        <f t="shared" si="58"/>
        <v>0.4</v>
      </c>
      <c r="X213" s="236">
        <f>IF(Q213=FÓRMULAS!$P$5,F$211-(F$211*W213),F$211)</f>
        <v>0.36</v>
      </c>
      <c r="Y213" s="306">
        <f>IF(Q213=FÓRMULAS!$P$6,G$211-(G$211*W213),G$211)</f>
        <v>1</v>
      </c>
      <c r="Z213" s="604"/>
      <c r="AA213" s="601"/>
      <c r="AB213" s="309">
        <v>0</v>
      </c>
      <c r="AC213" s="24">
        <v>0</v>
      </c>
      <c r="AD213" s="24">
        <v>0</v>
      </c>
      <c r="AE213" s="24">
        <v>0</v>
      </c>
      <c r="AF213" s="274">
        <v>0</v>
      </c>
      <c r="AG213" s="265" t="s">
        <v>6</v>
      </c>
      <c r="AH213" s="24" t="s">
        <v>16</v>
      </c>
      <c r="AI213" s="24" t="s">
        <v>19</v>
      </c>
      <c r="AJ213" s="24" t="s">
        <v>19</v>
      </c>
      <c r="AK213" s="24" t="s">
        <v>6</v>
      </c>
      <c r="AL213" s="24" t="s">
        <v>25</v>
      </c>
      <c r="AM213" s="24" t="s">
        <v>103</v>
      </c>
      <c r="AN213" s="24" t="s">
        <v>87</v>
      </c>
      <c r="AO213" s="24" t="s">
        <v>89</v>
      </c>
      <c r="AP213" s="24" t="s">
        <v>91</v>
      </c>
      <c r="AQ213" s="24" t="s">
        <v>99</v>
      </c>
      <c r="AR213" s="44" t="s">
        <v>94</v>
      </c>
      <c r="AS213" s="44" t="s">
        <v>96</v>
      </c>
      <c r="AT213" s="44" t="s">
        <v>98</v>
      </c>
      <c r="AU213" s="24">
        <v>15</v>
      </c>
      <c r="AV213" s="24">
        <v>15</v>
      </c>
      <c r="AW213" s="24">
        <v>15</v>
      </c>
      <c r="AX213" s="24">
        <v>15</v>
      </c>
      <c r="AY213" s="24">
        <v>15</v>
      </c>
      <c r="AZ213" s="24">
        <v>15</v>
      </c>
      <c r="BA213" s="24">
        <v>10</v>
      </c>
      <c r="BB213" s="42">
        <v>100</v>
      </c>
      <c r="BC213" s="26" t="s">
        <v>138</v>
      </c>
      <c r="BD213" s="26" t="s">
        <v>138</v>
      </c>
      <c r="BE213" s="43">
        <v>2</v>
      </c>
      <c r="BF213" s="606"/>
      <c r="BG213" s="43">
        <v>2</v>
      </c>
      <c r="BH213" s="606"/>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row>
    <row r="214" spans="1:128" s="25" customFormat="1" ht="96" customHeight="1" thickBot="1" x14ac:dyDescent="0.35">
      <c r="A214" s="644"/>
      <c r="B214" s="275" t="s">
        <v>52</v>
      </c>
      <c r="C214" s="351" t="str">
        <f>'CONTEXTO E IDENTIFICACIÓN'!D$95</f>
        <v>Gestión Jurídica</v>
      </c>
      <c r="D214" s="351" t="str">
        <f>'CONTEXTO E IDENTIFICACIÓN'!F$95</f>
        <v>Judicial</v>
      </c>
      <c r="E214" s="637"/>
      <c r="F214" s="617"/>
      <c r="G214" s="620"/>
      <c r="H214" s="303">
        <v>4</v>
      </c>
      <c r="I214" s="276" t="s">
        <v>584</v>
      </c>
      <c r="J214" s="277" t="s">
        <v>587</v>
      </c>
      <c r="K214" s="277" t="s">
        <v>588</v>
      </c>
      <c r="L214" s="277" t="str">
        <f t="shared" si="57"/>
        <v xml:space="preserve">El Responsable asignado de la Oficina Asesora Jurídica en Sede Central , realiza, junto con el reparto del proceso judicial o extrajudicial al abogado, la solicitud de manifestación de conflicto de interés, inhabilidad o incompatibilidad para actuar en el proceso judicial, con la finalidad de que la OAJ determine su existencia.  
Evidencia: Correo electrónico remitido al abogado y recibido con la manifestación. </v>
      </c>
      <c r="M214" s="276" t="s">
        <v>190</v>
      </c>
      <c r="N214" s="278" t="s">
        <v>7</v>
      </c>
      <c r="O214" s="240" t="s">
        <v>16</v>
      </c>
      <c r="P214" s="237">
        <f>+IF(O214=FÓRMULAS!$E$4,FÓRMULAS!$F$4,IF(O214=FÓRMULAS!$E$5,FÓRMULAS!$F$5,IF(O214=FÓRMULAS!$E$6,FÓRMULAS!$F$6,"")))</f>
        <v>0.25</v>
      </c>
      <c r="Q214" s="237" t="str">
        <f>+IF(OR(O214=FÓRMULAS!$O$4,O214=FÓRMULAS!$O$5),FÓRMULAS!$P$5,IF(O214=FÓRMULAS!$O$6,FÓRMULAS!$P$6,""))</f>
        <v>Probabilidad</v>
      </c>
      <c r="R214" s="240" t="s">
        <v>103</v>
      </c>
      <c r="S214" s="237">
        <f>+IF(R214=FÓRMULAS!$H$4,FÓRMULAS!$I$4,IF(R214=FÓRMULAS!$H$5,FÓRMULAS!$I$5,""))</f>
        <v>0.15</v>
      </c>
      <c r="T214" s="245" t="s">
        <v>897</v>
      </c>
      <c r="U214" s="245" t="s">
        <v>898</v>
      </c>
      <c r="V214" s="245" t="s">
        <v>899</v>
      </c>
      <c r="W214" s="237">
        <f t="shared" si="58"/>
        <v>0.4</v>
      </c>
      <c r="X214" s="237">
        <f>IF(Q214=FÓRMULAS!$P$5,F$211-(F$211*W214),F$211)</f>
        <v>0.36</v>
      </c>
      <c r="Y214" s="307">
        <f>IF(Q214=FÓRMULAS!$P$6,G$211-(G$211*W214),G$211)</f>
        <v>1</v>
      </c>
      <c r="Z214" s="605"/>
      <c r="AA214" s="602"/>
      <c r="AB214" s="310">
        <v>0</v>
      </c>
      <c r="AC214" s="278">
        <v>0</v>
      </c>
      <c r="AD214" s="278">
        <v>0</v>
      </c>
      <c r="AE214" s="278">
        <v>0</v>
      </c>
      <c r="AF214" s="279">
        <v>0</v>
      </c>
      <c r="AG214" s="265" t="s">
        <v>6</v>
      </c>
      <c r="AH214" s="24" t="s">
        <v>16</v>
      </c>
      <c r="AI214" s="24" t="s">
        <v>19</v>
      </c>
      <c r="AJ214" s="24" t="s">
        <v>19</v>
      </c>
      <c r="AK214" s="24" t="s">
        <v>6</v>
      </c>
      <c r="AL214" s="24" t="s">
        <v>25</v>
      </c>
      <c r="AM214" s="24" t="s">
        <v>103</v>
      </c>
      <c r="AN214" s="24" t="s">
        <v>87</v>
      </c>
      <c r="AO214" s="24" t="s">
        <v>89</v>
      </c>
      <c r="AP214" s="24" t="s">
        <v>91</v>
      </c>
      <c r="AQ214" s="24" t="s">
        <v>99</v>
      </c>
      <c r="AR214" s="44" t="s">
        <v>94</v>
      </c>
      <c r="AS214" s="44" t="s">
        <v>96</v>
      </c>
      <c r="AT214" s="44" t="s">
        <v>98</v>
      </c>
      <c r="AU214" s="24">
        <v>15</v>
      </c>
      <c r="AV214" s="24">
        <v>15</v>
      </c>
      <c r="AW214" s="24">
        <v>15</v>
      </c>
      <c r="AX214" s="24">
        <v>15</v>
      </c>
      <c r="AY214" s="24">
        <v>15</v>
      </c>
      <c r="AZ214" s="24">
        <v>15</v>
      </c>
      <c r="BA214" s="24">
        <v>10</v>
      </c>
      <c r="BB214" s="42">
        <v>100</v>
      </c>
      <c r="BC214" s="26" t="s">
        <v>138</v>
      </c>
      <c r="BD214" s="26" t="s">
        <v>138</v>
      </c>
      <c r="BE214" s="43">
        <v>2</v>
      </c>
      <c r="BF214" s="606"/>
      <c r="BG214" s="43">
        <v>2</v>
      </c>
      <c r="BH214" s="606"/>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row>
    <row r="215" spans="1:128" s="25" customFormat="1" ht="124" customHeight="1" x14ac:dyDescent="0.25">
      <c r="A215" s="642" t="str">
        <f>'CONTEXTO E IDENTIFICACIÓN'!A96</f>
        <v>R42</v>
      </c>
      <c r="B215" s="281" t="s">
        <v>51</v>
      </c>
      <c r="C215" s="349" t="str">
        <f>'CONTEXTO E IDENTIFICACIÓN'!D$96</f>
        <v>Gestión Contractual</v>
      </c>
      <c r="D215" s="349" t="str">
        <f>'CONTEXTO E IDENTIFICACIÓN'!F$96</f>
        <v>Gestión Contractual</v>
      </c>
      <c r="E215" s="635" t="str">
        <f>'CONTEXTO E IDENTIFICACIÓN'!N96</f>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F215" s="615">
        <f>'PROB E IMPACTO INHERENTE'!H49</f>
        <v>0.8</v>
      </c>
      <c r="G215" s="618">
        <f>'PROB E IMPACTO INHERENTE'!P49</f>
        <v>0.6</v>
      </c>
      <c r="H215" s="301">
        <v>1</v>
      </c>
      <c r="I215" s="270" t="s">
        <v>1051</v>
      </c>
      <c r="J215" s="271" t="s">
        <v>1052</v>
      </c>
      <c r="K215" s="271" t="s">
        <v>1053</v>
      </c>
      <c r="L215" s="271" t="str">
        <f t="shared" si="57"/>
        <v>El equipo de Profesionales del GIT gestión Contractual realiza una difusión o socialización en temas inherentes a la función de supervisión con el fin de afianzar los conocimientos técnicos que permitan mejorar la supervisión de los contratos. Evidencia: Soprte de lña difusión o socialización (Tips, capacitaciones, entre otros)</v>
      </c>
      <c r="M215" s="270" t="s">
        <v>249</v>
      </c>
      <c r="N215" s="272" t="s">
        <v>7</v>
      </c>
      <c r="O215" s="238" t="s">
        <v>16</v>
      </c>
      <c r="P215" s="235">
        <f>+IF(O215=FÓRMULAS!$E$4,FÓRMULAS!$F$4,IF(O215=FÓRMULAS!$E$5,FÓRMULAS!$F$5,IF(O215=FÓRMULAS!$E$6,FÓRMULAS!$F$6,"")))</f>
        <v>0.25</v>
      </c>
      <c r="Q215" s="235" t="str">
        <f>+IF(OR(O215=FÓRMULAS!$O$4,O215=FÓRMULAS!$O$5),FÓRMULAS!$P$5,IF(O215=FÓRMULAS!$O$6,FÓRMULAS!$P$6,""))</f>
        <v>Probabilidad</v>
      </c>
      <c r="R215" s="238" t="s">
        <v>103</v>
      </c>
      <c r="S215" s="235">
        <f>+IF(R215=FÓRMULAS!$H$4,FÓRMULAS!$I$4,IF(R215=FÓRMULAS!$H$5,FÓRMULAS!$I$5,""))</f>
        <v>0.15</v>
      </c>
      <c r="T215" s="243" t="s">
        <v>897</v>
      </c>
      <c r="U215" s="243" t="s">
        <v>898</v>
      </c>
      <c r="V215" s="243" t="s">
        <v>899</v>
      </c>
      <c r="W215" s="235">
        <f t="shared" si="58"/>
        <v>0.4</v>
      </c>
      <c r="X215" s="235">
        <f>IF(Q215=FÓRMULAS!$P$5,F$215-(F$215*W215),F$215)</f>
        <v>0.48</v>
      </c>
      <c r="Y215" s="305">
        <f>IF(Q215=FÓRMULAS!$P$6,G$215-(G$215*W215),G$215)</f>
        <v>0.6</v>
      </c>
      <c r="Z215" s="603">
        <f t="shared" ref="Z215:AA215" si="66">+IF(X218="","",X218)</f>
        <v>0.8</v>
      </c>
      <c r="AA215" s="600">
        <f t="shared" si="66"/>
        <v>0.6</v>
      </c>
      <c r="AB215" s="308">
        <v>4</v>
      </c>
      <c r="AC215" s="272">
        <v>1</v>
      </c>
      <c r="AD215" s="272">
        <v>1</v>
      </c>
      <c r="AE215" s="272">
        <v>1</v>
      </c>
      <c r="AF215" s="273">
        <v>1</v>
      </c>
      <c r="AG215" s="265" t="s">
        <v>6</v>
      </c>
      <c r="AH215" s="44" t="s">
        <v>17</v>
      </c>
      <c r="AI215" s="44" t="s">
        <v>6</v>
      </c>
      <c r="AJ215" s="44" t="s">
        <v>6</v>
      </c>
      <c r="AK215" s="44" t="s">
        <v>6</v>
      </c>
      <c r="AL215" s="44" t="s">
        <v>25</v>
      </c>
      <c r="AM215" s="24" t="s">
        <v>103</v>
      </c>
      <c r="AN215" s="24" t="s">
        <v>87</v>
      </c>
      <c r="AO215" s="24" t="s">
        <v>89</v>
      </c>
      <c r="AP215" s="24" t="s">
        <v>91</v>
      </c>
      <c r="AQ215" s="24" t="s">
        <v>100</v>
      </c>
      <c r="AR215" s="44" t="s">
        <v>94</v>
      </c>
      <c r="AS215" s="44" t="s">
        <v>96</v>
      </c>
      <c r="AT215" s="44" t="s">
        <v>98</v>
      </c>
      <c r="AU215" s="24">
        <v>15</v>
      </c>
      <c r="AV215" s="24">
        <v>15</v>
      </c>
      <c r="AW215" s="24">
        <v>15</v>
      </c>
      <c r="AX215" s="24">
        <v>10</v>
      </c>
      <c r="AY215" s="24">
        <v>15</v>
      </c>
      <c r="AZ215" s="24">
        <v>15</v>
      </c>
      <c r="BA215" s="24">
        <v>10</v>
      </c>
      <c r="BB215" s="42">
        <v>95</v>
      </c>
      <c r="BC215" s="26" t="s">
        <v>138</v>
      </c>
      <c r="BD215" s="26" t="s">
        <v>140</v>
      </c>
      <c r="BE215" s="43">
        <v>1</v>
      </c>
      <c r="BF215" s="606">
        <v>1</v>
      </c>
      <c r="BG215" s="43">
        <v>1</v>
      </c>
      <c r="BH215" s="606">
        <v>1</v>
      </c>
    </row>
    <row r="216" spans="1:128" s="25" customFormat="1" ht="99.25" customHeight="1" x14ac:dyDescent="0.25">
      <c r="A216" s="643"/>
      <c r="B216" s="40" t="s">
        <v>51</v>
      </c>
      <c r="C216" s="350" t="str">
        <f>'CONTEXTO E IDENTIFICACIÓN'!D$96</f>
        <v>Gestión Contractual</v>
      </c>
      <c r="D216" s="350" t="str">
        <f>'CONTEXTO E IDENTIFICACIÓN'!F$96</f>
        <v>Gestión Contractual</v>
      </c>
      <c r="E216" s="636"/>
      <c r="F216" s="616"/>
      <c r="G216" s="619"/>
      <c r="H216" s="302"/>
      <c r="I216" s="258"/>
      <c r="J216" s="259"/>
      <c r="K216" s="259"/>
      <c r="L216" s="259" t="str">
        <f t="shared" si="57"/>
        <v xml:space="preserve">  </v>
      </c>
      <c r="M216" s="258" t="s">
        <v>182</v>
      </c>
      <c r="N216" s="24" t="s">
        <v>7</v>
      </c>
      <c r="O216" s="239"/>
      <c r="P216" s="236" t="str">
        <f>+IF(O216=FÓRMULAS!$E$4,FÓRMULAS!$F$4,IF(O216=FÓRMULAS!$E$5,FÓRMULAS!$F$5,IF(O216=FÓRMULAS!$E$6,FÓRMULAS!$F$6,"")))</f>
        <v/>
      </c>
      <c r="Q216" s="236" t="str">
        <f>+IF(OR(O216=FÓRMULAS!$O$4,O216=FÓRMULAS!$O$5),FÓRMULAS!$P$5,IF(O216=FÓRMULAS!$O$6,FÓRMULAS!$P$6,""))</f>
        <v/>
      </c>
      <c r="R216" s="239"/>
      <c r="S216" s="236" t="str">
        <f>+IF(R216=FÓRMULAS!$H$4,FÓRMULAS!$I$4,IF(R216=FÓRMULAS!$H$5,FÓRMULAS!$I$5,""))</f>
        <v/>
      </c>
      <c r="T216" s="244"/>
      <c r="U216" s="244"/>
      <c r="V216" s="244"/>
      <c r="W216" s="236" t="str">
        <f t="shared" si="58"/>
        <v/>
      </c>
      <c r="X216" s="236">
        <f>IF(Q216=FÓRMULAS!$P$5,F$215-(F$215*W216),F$215)</f>
        <v>0.8</v>
      </c>
      <c r="Y216" s="306">
        <f>IF(Q216=FÓRMULAS!$P$6,G$215-(G$215*W216),G$215)</f>
        <v>0.6</v>
      </c>
      <c r="Z216" s="604"/>
      <c r="AA216" s="601"/>
      <c r="AB216" s="309"/>
      <c r="AC216" s="24"/>
      <c r="AD216" s="24"/>
      <c r="AE216" s="24"/>
      <c r="AF216" s="274"/>
      <c r="AG216" s="265" t="s">
        <v>19</v>
      </c>
      <c r="AH216" s="44" t="s">
        <v>16</v>
      </c>
      <c r="AI216" s="44" t="s">
        <v>6</v>
      </c>
      <c r="AJ216" s="44" t="s">
        <v>6</v>
      </c>
      <c r="AK216" s="44" t="s">
        <v>6</v>
      </c>
      <c r="AL216" s="44" t="s">
        <v>25</v>
      </c>
      <c r="AM216" s="24" t="s">
        <v>103</v>
      </c>
      <c r="AN216" s="24" t="s">
        <v>87</v>
      </c>
      <c r="AO216" s="24" t="s">
        <v>89</v>
      </c>
      <c r="AP216" s="24" t="s">
        <v>91</v>
      </c>
      <c r="AQ216" s="24" t="s">
        <v>99</v>
      </c>
      <c r="AR216" s="44" t="s">
        <v>94</v>
      </c>
      <c r="AS216" s="44" t="s">
        <v>96</v>
      </c>
      <c r="AT216" s="44" t="s">
        <v>98</v>
      </c>
      <c r="AU216" s="24">
        <v>15</v>
      </c>
      <c r="AV216" s="24">
        <v>15</v>
      </c>
      <c r="AW216" s="24">
        <v>15</v>
      </c>
      <c r="AX216" s="24">
        <v>15</v>
      </c>
      <c r="AY216" s="24">
        <v>15</v>
      </c>
      <c r="AZ216" s="24">
        <v>15</v>
      </c>
      <c r="BA216" s="24">
        <v>10</v>
      </c>
      <c r="BB216" s="42">
        <v>100</v>
      </c>
      <c r="BC216" s="26" t="s">
        <v>138</v>
      </c>
      <c r="BD216" s="26" t="s">
        <v>138</v>
      </c>
      <c r="BE216" s="43">
        <v>1</v>
      </c>
      <c r="BF216" s="606"/>
      <c r="BG216" s="43">
        <v>1</v>
      </c>
      <c r="BH216" s="606"/>
    </row>
    <row r="217" spans="1:128" s="25" customFormat="1" ht="21" customHeight="1" x14ac:dyDescent="0.25">
      <c r="A217" s="643"/>
      <c r="B217" s="40"/>
      <c r="C217" s="350" t="str">
        <f>'CONTEXTO E IDENTIFICACIÓN'!D$96</f>
        <v>Gestión Contractual</v>
      </c>
      <c r="D217" s="350" t="str">
        <f>'CONTEXTO E IDENTIFICACIÓN'!F$96</f>
        <v>Gestión Contractual</v>
      </c>
      <c r="E217" s="636"/>
      <c r="F217" s="616"/>
      <c r="G217" s="619"/>
      <c r="H217" s="302">
        <v>3</v>
      </c>
      <c r="I217" s="258"/>
      <c r="J217" s="259"/>
      <c r="K217" s="259"/>
      <c r="L217" s="259" t="str">
        <f t="shared" si="57"/>
        <v xml:space="preserve">  </v>
      </c>
      <c r="M217" s="258"/>
      <c r="N217" s="24"/>
      <c r="O217" s="239"/>
      <c r="P217" s="236" t="str">
        <f>+IF(O217=FÓRMULAS!$E$4,FÓRMULAS!$F$4,IF(O217=FÓRMULAS!$E$5,FÓRMULAS!$F$5,IF(O217=FÓRMULAS!$E$6,FÓRMULAS!$F$6,"")))</f>
        <v/>
      </c>
      <c r="Q217" s="236" t="str">
        <f>+IF(OR(O217=FÓRMULAS!$O$4,O217=FÓRMULAS!$O$5),FÓRMULAS!$P$5,IF(O217=FÓRMULAS!$O$6,FÓRMULAS!$P$6,""))</f>
        <v/>
      </c>
      <c r="R217" s="239"/>
      <c r="S217" s="236" t="str">
        <f>+IF(R217=FÓRMULAS!$H$4,FÓRMULAS!$I$4,IF(R217=FÓRMULAS!$H$5,FÓRMULAS!$I$5,""))</f>
        <v/>
      </c>
      <c r="T217" s="244"/>
      <c r="U217" s="244"/>
      <c r="V217" s="244"/>
      <c r="W217" s="236" t="str">
        <f t="shared" si="58"/>
        <v/>
      </c>
      <c r="X217" s="236">
        <f>IF(Q217=FÓRMULAS!$P$5,F$215-(F$215*W217),F$215)</f>
        <v>0.8</v>
      </c>
      <c r="Y217" s="306">
        <f>IF(Q217=FÓRMULAS!$P$6,G$215-(G$215*W217),G$215)</f>
        <v>0.6</v>
      </c>
      <c r="Z217" s="604"/>
      <c r="AA217" s="601"/>
      <c r="AB217" s="309"/>
      <c r="AC217" s="24"/>
      <c r="AD217" s="24"/>
      <c r="AE217" s="24"/>
      <c r="AF217" s="274"/>
      <c r="AG217" s="265"/>
      <c r="AH217" s="50"/>
      <c r="AI217" s="50"/>
      <c r="AJ217" s="50"/>
      <c r="AK217" s="50"/>
      <c r="AL217" s="50"/>
      <c r="AM217" s="24"/>
      <c r="AN217" s="24"/>
      <c r="AO217" s="24"/>
      <c r="AP217" s="24"/>
      <c r="AQ217" s="24"/>
      <c r="AR217" s="50"/>
      <c r="AS217" s="50"/>
      <c r="AT217" s="50"/>
      <c r="AU217" s="24"/>
      <c r="AV217" s="24"/>
      <c r="AW217" s="24"/>
      <c r="AX217" s="24"/>
      <c r="AY217" s="24"/>
      <c r="AZ217" s="24"/>
      <c r="BA217" s="24"/>
      <c r="BB217" s="48"/>
      <c r="BC217" s="26"/>
      <c r="BD217" s="26"/>
      <c r="BE217" s="47"/>
      <c r="BF217" s="49"/>
      <c r="BG217" s="47"/>
      <c r="BH217" s="49"/>
    </row>
    <row r="218" spans="1:128" s="25" customFormat="1" ht="18.75" customHeight="1" thickBot="1" x14ac:dyDescent="0.3">
      <c r="A218" s="644"/>
      <c r="B218" s="282"/>
      <c r="C218" s="351" t="str">
        <f>'CONTEXTO E IDENTIFICACIÓN'!D$96</f>
        <v>Gestión Contractual</v>
      </c>
      <c r="D218" s="351" t="str">
        <f>'CONTEXTO E IDENTIFICACIÓN'!F$96</f>
        <v>Gestión Contractual</v>
      </c>
      <c r="E218" s="637"/>
      <c r="F218" s="617"/>
      <c r="G218" s="620"/>
      <c r="H218" s="303">
        <v>4</v>
      </c>
      <c r="I218" s="276"/>
      <c r="J218" s="277"/>
      <c r="K218" s="277"/>
      <c r="L218" s="277" t="str">
        <f t="shared" si="57"/>
        <v xml:space="preserve">  </v>
      </c>
      <c r="M218" s="276"/>
      <c r="N218" s="278"/>
      <c r="O218" s="240"/>
      <c r="P218" s="237" t="str">
        <f>+IF(O218=FÓRMULAS!$E$4,FÓRMULAS!$F$4,IF(O218=FÓRMULAS!$E$5,FÓRMULAS!$F$5,IF(O218=FÓRMULAS!$E$6,FÓRMULAS!$F$6,"")))</f>
        <v/>
      </c>
      <c r="Q218" s="237" t="str">
        <f>+IF(OR(O218=FÓRMULAS!$O$4,O218=FÓRMULAS!$O$5),FÓRMULAS!$P$5,IF(O218=FÓRMULAS!$O$6,FÓRMULAS!$P$6,""))</f>
        <v/>
      </c>
      <c r="R218" s="240"/>
      <c r="S218" s="237" t="str">
        <f>+IF(R218=FÓRMULAS!$H$4,FÓRMULAS!$I$4,IF(R218=FÓRMULAS!$H$5,FÓRMULAS!$I$5,""))</f>
        <v/>
      </c>
      <c r="T218" s="245"/>
      <c r="U218" s="245"/>
      <c r="V218" s="245"/>
      <c r="W218" s="237" t="str">
        <f t="shared" si="58"/>
        <v/>
      </c>
      <c r="X218" s="237">
        <f>IF(Q218=FÓRMULAS!$P$5,F$215-(F$215*W218),F$215)</f>
        <v>0.8</v>
      </c>
      <c r="Y218" s="307">
        <f>IF(Q218=FÓRMULAS!$P$6,G$215-(G$215*W218),G$215)</f>
        <v>0.6</v>
      </c>
      <c r="Z218" s="605"/>
      <c r="AA218" s="602"/>
      <c r="AB218" s="310"/>
      <c r="AC218" s="278"/>
      <c r="AD218" s="278"/>
      <c r="AE218" s="278"/>
      <c r="AF218" s="279"/>
      <c r="AG218" s="265"/>
      <c r="AH218" s="50"/>
      <c r="AI218" s="50"/>
      <c r="AJ218" s="50"/>
      <c r="AK218" s="50"/>
      <c r="AL218" s="50"/>
      <c r="AM218" s="24"/>
      <c r="AN218" s="24"/>
      <c r="AO218" s="24"/>
      <c r="AP218" s="24"/>
      <c r="AQ218" s="24"/>
      <c r="AR218" s="50"/>
      <c r="AS218" s="50"/>
      <c r="AT218" s="50"/>
      <c r="AU218" s="24"/>
      <c r="AV218" s="24"/>
      <c r="AW218" s="24"/>
      <c r="AX218" s="24"/>
      <c r="AY218" s="24"/>
      <c r="AZ218" s="24"/>
      <c r="BA218" s="24"/>
      <c r="BB218" s="48"/>
      <c r="BC218" s="26"/>
      <c r="BD218" s="26"/>
      <c r="BE218" s="47"/>
      <c r="BF218" s="49"/>
      <c r="BG218" s="47"/>
      <c r="BH218" s="49"/>
    </row>
    <row r="219" spans="1:128" s="25" customFormat="1" ht="127.75" customHeight="1" x14ac:dyDescent="0.25">
      <c r="A219" s="642" t="str">
        <f>'CONTEXTO E IDENTIFICACIÓN'!A97</f>
        <v>R43</v>
      </c>
      <c r="B219" s="281" t="s">
        <v>51</v>
      </c>
      <c r="C219" s="349" t="str">
        <f>'CONTEXTO E IDENTIFICACIÓN'!D$97</f>
        <v>Gestión Contractual</v>
      </c>
      <c r="D219" s="349" t="str">
        <f>'CONTEXTO E IDENTIFICACIÓN'!F$97</f>
        <v>Gestión Contractual</v>
      </c>
      <c r="E219" s="635" t="str">
        <f>'CONTEXTO E IDENTIFICACIÓN'!N97</f>
        <v>Posibilidad de pérdida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F219" s="615">
        <f>'PROB E IMPACTO INHERENTE'!H50</f>
        <v>0.8</v>
      </c>
      <c r="G219" s="618">
        <f>'PROB E IMPACTO INHERENTE'!P50</f>
        <v>0.6</v>
      </c>
      <c r="H219" s="301">
        <v>1</v>
      </c>
      <c r="I219" s="270" t="s">
        <v>590</v>
      </c>
      <c r="J219" s="271" t="s">
        <v>591</v>
      </c>
      <c r="K219" s="271" t="s">
        <v>592</v>
      </c>
      <c r="L219" s="271" t="str">
        <f t="shared" si="57"/>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Evidencia: 
1. Sede Central y Direcciones Territoriales: Consolidado de observaciones del proceso en la plataforma SECOP II (si aplica).</v>
      </c>
      <c r="M219" s="270" t="s">
        <v>309</v>
      </c>
      <c r="N219" s="272" t="s">
        <v>7</v>
      </c>
      <c r="O219" s="238" t="s">
        <v>16</v>
      </c>
      <c r="P219" s="235">
        <f>+IF(O219=FÓRMULAS!$E$4,FÓRMULAS!$F$4,IF(O219=FÓRMULAS!$E$5,FÓRMULAS!$F$5,IF(O219=FÓRMULAS!$E$6,FÓRMULAS!$F$6,"")))</f>
        <v>0.25</v>
      </c>
      <c r="Q219" s="235" t="str">
        <f>+IF(OR(O219=FÓRMULAS!$O$4,O219=FÓRMULAS!$O$5),FÓRMULAS!$P$5,IF(O219=FÓRMULAS!$O$6,FÓRMULAS!$P$6,""))</f>
        <v>Probabilidad</v>
      </c>
      <c r="R219" s="238" t="s">
        <v>103</v>
      </c>
      <c r="S219" s="235">
        <f>+IF(R219=FÓRMULAS!$H$4,FÓRMULAS!$I$4,IF(R219=FÓRMULAS!$H$5,FÓRMULAS!$I$5,""))</f>
        <v>0.15</v>
      </c>
      <c r="T219" s="243" t="s">
        <v>897</v>
      </c>
      <c r="U219" s="243" t="s">
        <v>898</v>
      </c>
      <c r="V219" s="243" t="s">
        <v>899</v>
      </c>
      <c r="W219" s="235">
        <f t="shared" si="58"/>
        <v>0.4</v>
      </c>
      <c r="X219" s="235">
        <f>IF(Q219=FÓRMULAS!$P$5,F$219-(F$219*W219),F$219)</f>
        <v>0.48</v>
      </c>
      <c r="Y219" s="305">
        <f>IF(Q219=FÓRMULAS!$P$6,G$219-(G$219*W219),G$219)</f>
        <v>0.6</v>
      </c>
      <c r="Z219" s="603">
        <f t="shared" ref="Z219:AA219" si="67">+IF(X222="","",X222)</f>
        <v>0.8</v>
      </c>
      <c r="AA219" s="600">
        <f t="shared" si="67"/>
        <v>0.6</v>
      </c>
      <c r="AB219" s="308">
        <v>0</v>
      </c>
      <c r="AC219" s="272">
        <v>0</v>
      </c>
      <c r="AD219" s="272">
        <v>0</v>
      </c>
      <c r="AE219" s="272">
        <v>0</v>
      </c>
      <c r="AF219" s="273">
        <v>0</v>
      </c>
      <c r="AG219" s="265" t="s">
        <v>6</v>
      </c>
      <c r="AH219" s="44" t="s">
        <v>16</v>
      </c>
      <c r="AI219" s="44" t="s">
        <v>6</v>
      </c>
      <c r="AJ219" s="44" t="s">
        <v>6</v>
      </c>
      <c r="AK219" s="44" t="s">
        <v>6</v>
      </c>
      <c r="AL219" s="44" t="s">
        <v>25</v>
      </c>
      <c r="AM219" s="24" t="s">
        <v>103</v>
      </c>
      <c r="AN219" s="24" t="s">
        <v>87</v>
      </c>
      <c r="AO219" s="24" t="s">
        <v>89</v>
      </c>
      <c r="AP219" s="24" t="s">
        <v>91</v>
      </c>
      <c r="AQ219" s="24" t="s">
        <v>99</v>
      </c>
      <c r="AR219" s="44" t="s">
        <v>94</v>
      </c>
      <c r="AS219" s="44" t="s">
        <v>96</v>
      </c>
      <c r="AT219" s="44" t="s">
        <v>98</v>
      </c>
      <c r="AU219" s="24">
        <v>15</v>
      </c>
      <c r="AV219" s="24">
        <v>15</v>
      </c>
      <c r="AW219" s="24">
        <v>15</v>
      </c>
      <c r="AX219" s="24">
        <v>15</v>
      </c>
      <c r="AY219" s="24">
        <v>15</v>
      </c>
      <c r="AZ219" s="24">
        <v>15</v>
      </c>
      <c r="BA219" s="24">
        <v>10</v>
      </c>
      <c r="BB219" s="42">
        <v>100</v>
      </c>
      <c r="BC219" s="26" t="s">
        <v>138</v>
      </c>
      <c r="BD219" s="26" t="s">
        <v>138</v>
      </c>
      <c r="BE219" s="43">
        <v>0</v>
      </c>
      <c r="BF219" s="606">
        <v>1</v>
      </c>
      <c r="BG219" s="43">
        <v>2</v>
      </c>
      <c r="BH219" s="606">
        <v>0</v>
      </c>
    </row>
    <row r="220" spans="1:128" s="25" customFormat="1" ht="80.25" customHeight="1" x14ac:dyDescent="0.25">
      <c r="A220" s="643"/>
      <c r="B220" s="40" t="s">
        <v>51</v>
      </c>
      <c r="C220" s="350" t="str">
        <f>'CONTEXTO E IDENTIFICACIÓN'!D$97</f>
        <v>Gestión Contractual</v>
      </c>
      <c r="D220" s="350" t="str">
        <f>'CONTEXTO E IDENTIFICACIÓN'!F$97</f>
        <v>Gestión Contractual</v>
      </c>
      <c r="E220" s="636"/>
      <c r="F220" s="616"/>
      <c r="G220" s="619"/>
      <c r="H220" s="302">
        <v>2</v>
      </c>
      <c r="I220" s="258" t="s">
        <v>589</v>
      </c>
      <c r="J220" s="259" t="s">
        <v>1071</v>
      </c>
      <c r="K220" s="259" t="s">
        <v>593</v>
      </c>
      <c r="L220" s="259" t="str">
        <f t="shared" si="57"/>
        <v xml:space="preserve">El Responsable en el GIT de Gestión Contractual  verificará el cumplimiento de los requisitos de la contratación y en caso de presentar inconsistencias se devolverá mediante lista de chequeo para las respectivas correcciones.                                                                                         
Evidencia: Correo remitido (si aplica) o lista de chequeo.                                                                                              </v>
      </c>
      <c r="M220" s="258" t="s">
        <v>183</v>
      </c>
      <c r="N220" s="24" t="s">
        <v>7</v>
      </c>
      <c r="O220" s="239" t="s">
        <v>16</v>
      </c>
      <c r="P220" s="236">
        <f>+IF(O220=FÓRMULAS!$E$4,FÓRMULAS!$F$4,IF(O220=FÓRMULAS!$E$5,FÓRMULAS!$F$5,IF(O220=FÓRMULAS!$E$6,FÓRMULAS!$F$6,"")))</f>
        <v>0.25</v>
      </c>
      <c r="Q220" s="236" t="str">
        <f>+IF(OR(O220=FÓRMULAS!$O$4,O220=FÓRMULAS!$O$5),FÓRMULAS!$P$5,IF(O220=FÓRMULAS!$O$6,FÓRMULAS!$P$6,""))</f>
        <v>Probabilidad</v>
      </c>
      <c r="R220" s="239" t="s">
        <v>103</v>
      </c>
      <c r="S220" s="236">
        <f>+IF(R220=FÓRMULAS!$H$4,FÓRMULAS!$I$4,IF(R220=FÓRMULAS!$H$5,FÓRMULAS!$I$5,""))</f>
        <v>0.15</v>
      </c>
      <c r="T220" s="244" t="s">
        <v>897</v>
      </c>
      <c r="U220" s="244" t="s">
        <v>898</v>
      </c>
      <c r="V220" s="244" t="s">
        <v>899</v>
      </c>
      <c r="W220" s="236">
        <f t="shared" si="58"/>
        <v>0.4</v>
      </c>
      <c r="X220" s="236">
        <f>IF(Q220=FÓRMULAS!$P$5,F$219-(F$219*W220),F$219)</f>
        <v>0.48</v>
      </c>
      <c r="Y220" s="306">
        <f>IF(Q220=FÓRMULAS!$P$6,G$219-(G$219*W220),G$219)</f>
        <v>0.6</v>
      </c>
      <c r="Z220" s="604"/>
      <c r="AA220" s="601"/>
      <c r="AB220" s="309">
        <v>0</v>
      </c>
      <c r="AC220" s="24">
        <v>0</v>
      </c>
      <c r="AD220" s="24">
        <v>0</v>
      </c>
      <c r="AE220" s="24">
        <v>0</v>
      </c>
      <c r="AF220" s="274">
        <v>0</v>
      </c>
      <c r="AG220" s="265" t="s">
        <v>6</v>
      </c>
      <c r="AH220" s="44" t="s">
        <v>16</v>
      </c>
      <c r="AI220" s="44" t="s">
        <v>6</v>
      </c>
      <c r="AJ220" s="44" t="s">
        <v>6</v>
      </c>
      <c r="AK220" s="44" t="s">
        <v>6</v>
      </c>
      <c r="AL220" s="44" t="s">
        <v>25</v>
      </c>
      <c r="AM220" s="24" t="s">
        <v>103</v>
      </c>
      <c r="AN220" s="24" t="s">
        <v>87</v>
      </c>
      <c r="AO220" s="24" t="s">
        <v>89</v>
      </c>
      <c r="AP220" s="24" t="s">
        <v>91</v>
      </c>
      <c r="AQ220" s="24" t="s">
        <v>99</v>
      </c>
      <c r="AR220" s="44" t="s">
        <v>94</v>
      </c>
      <c r="AS220" s="44" t="s">
        <v>96</v>
      </c>
      <c r="AT220" s="44" t="s">
        <v>98</v>
      </c>
      <c r="AU220" s="24">
        <v>15</v>
      </c>
      <c r="AV220" s="24">
        <v>15</v>
      </c>
      <c r="AW220" s="24">
        <v>15</v>
      </c>
      <c r="AX220" s="24">
        <v>15</v>
      </c>
      <c r="AY220" s="24">
        <v>15</v>
      </c>
      <c r="AZ220" s="24">
        <v>15</v>
      </c>
      <c r="BA220" s="24">
        <v>10</v>
      </c>
      <c r="BB220" s="42">
        <v>100</v>
      </c>
      <c r="BC220" s="26" t="s">
        <v>138</v>
      </c>
      <c r="BD220" s="26" t="s">
        <v>138</v>
      </c>
      <c r="BE220" s="43">
        <v>2</v>
      </c>
      <c r="BF220" s="606"/>
      <c r="BG220" s="43">
        <v>2</v>
      </c>
      <c r="BH220" s="606"/>
    </row>
    <row r="221" spans="1:128" s="25" customFormat="1" ht="20.25" customHeight="1" x14ac:dyDescent="0.25">
      <c r="A221" s="643"/>
      <c r="B221" s="40"/>
      <c r="C221" s="350" t="str">
        <f>'CONTEXTO E IDENTIFICACIÓN'!D$97</f>
        <v>Gestión Contractual</v>
      </c>
      <c r="D221" s="350" t="str">
        <f>'CONTEXTO E IDENTIFICACIÓN'!F$97</f>
        <v>Gestión Contractual</v>
      </c>
      <c r="E221" s="636"/>
      <c r="F221" s="616"/>
      <c r="G221" s="619"/>
      <c r="H221" s="302">
        <v>3</v>
      </c>
      <c r="I221" s="258"/>
      <c r="J221" s="259"/>
      <c r="K221" s="259"/>
      <c r="L221" s="259" t="str">
        <f t="shared" si="57"/>
        <v xml:space="preserve">  </v>
      </c>
      <c r="M221" s="258"/>
      <c r="N221" s="24"/>
      <c r="O221" s="239"/>
      <c r="P221" s="236" t="str">
        <f>+IF(O221=FÓRMULAS!$E$4,FÓRMULAS!$F$4,IF(O221=FÓRMULAS!$E$5,FÓRMULAS!$F$5,IF(O221=FÓRMULAS!$E$6,FÓRMULAS!$F$6,"")))</f>
        <v/>
      </c>
      <c r="Q221" s="236" t="str">
        <f>+IF(OR(O221=FÓRMULAS!$O$4,O221=FÓRMULAS!$O$5),FÓRMULAS!$P$5,IF(O221=FÓRMULAS!$O$6,FÓRMULAS!$P$6,""))</f>
        <v/>
      </c>
      <c r="R221" s="239"/>
      <c r="S221" s="236" t="str">
        <f>+IF(R221=FÓRMULAS!$H$4,FÓRMULAS!$I$4,IF(R221=FÓRMULAS!$H$5,FÓRMULAS!$I$5,""))</f>
        <v/>
      </c>
      <c r="T221" s="244"/>
      <c r="U221" s="244"/>
      <c r="V221" s="244"/>
      <c r="W221" s="236" t="str">
        <f t="shared" si="58"/>
        <v/>
      </c>
      <c r="X221" s="236">
        <f>IF(Q221=FÓRMULAS!$P$5,F$219-(F$219*W221),F$219)</f>
        <v>0.8</v>
      </c>
      <c r="Y221" s="306">
        <f>IF(Q221=FÓRMULAS!$P$6,G$219-(G$219*W221),G$219)</f>
        <v>0.6</v>
      </c>
      <c r="Z221" s="604"/>
      <c r="AA221" s="601"/>
      <c r="AB221" s="309"/>
      <c r="AC221" s="24"/>
      <c r="AD221" s="24"/>
      <c r="AE221" s="24"/>
      <c r="AF221" s="274"/>
      <c r="AG221" s="265"/>
      <c r="AH221" s="50"/>
      <c r="AI221" s="50"/>
      <c r="AJ221" s="50"/>
      <c r="AK221" s="50"/>
      <c r="AL221" s="50"/>
      <c r="AM221" s="24"/>
      <c r="AN221" s="24"/>
      <c r="AO221" s="24"/>
      <c r="AP221" s="24"/>
      <c r="AQ221" s="24"/>
      <c r="AR221" s="50"/>
      <c r="AS221" s="50"/>
      <c r="AT221" s="50"/>
      <c r="AU221" s="24"/>
      <c r="AV221" s="24"/>
      <c r="AW221" s="24"/>
      <c r="AX221" s="24"/>
      <c r="AY221" s="24"/>
      <c r="AZ221" s="24"/>
      <c r="BA221" s="24"/>
      <c r="BB221" s="48"/>
      <c r="BC221" s="26"/>
      <c r="BD221" s="26"/>
      <c r="BE221" s="47"/>
      <c r="BF221" s="49"/>
      <c r="BG221" s="47"/>
      <c r="BH221" s="49"/>
    </row>
    <row r="222" spans="1:128" s="25" customFormat="1" ht="16.5" customHeight="1" thickBot="1" x14ac:dyDescent="0.3">
      <c r="A222" s="644"/>
      <c r="B222" s="282"/>
      <c r="C222" s="351" t="str">
        <f>'CONTEXTO E IDENTIFICACIÓN'!D$97</f>
        <v>Gestión Contractual</v>
      </c>
      <c r="D222" s="351" t="str">
        <f>'CONTEXTO E IDENTIFICACIÓN'!F$97</f>
        <v>Gestión Contractual</v>
      </c>
      <c r="E222" s="637"/>
      <c r="F222" s="617"/>
      <c r="G222" s="620"/>
      <c r="H222" s="303">
        <v>4</v>
      </c>
      <c r="I222" s="276"/>
      <c r="J222" s="277"/>
      <c r="K222" s="277"/>
      <c r="L222" s="277" t="str">
        <f t="shared" si="57"/>
        <v xml:space="preserve">  </v>
      </c>
      <c r="M222" s="276"/>
      <c r="N222" s="278"/>
      <c r="O222" s="240"/>
      <c r="P222" s="237" t="str">
        <f>+IF(O222=FÓRMULAS!$E$4,FÓRMULAS!$F$4,IF(O222=FÓRMULAS!$E$5,FÓRMULAS!$F$5,IF(O222=FÓRMULAS!$E$6,FÓRMULAS!$F$6,"")))</f>
        <v/>
      </c>
      <c r="Q222" s="237" t="str">
        <f>+IF(OR(O222=FÓRMULAS!$O$4,O222=FÓRMULAS!$O$5),FÓRMULAS!$P$5,IF(O222=FÓRMULAS!$O$6,FÓRMULAS!$P$6,""))</f>
        <v/>
      </c>
      <c r="R222" s="240"/>
      <c r="S222" s="237" t="str">
        <f>+IF(R222=FÓRMULAS!$H$4,FÓRMULAS!$I$4,IF(R222=FÓRMULAS!$H$5,FÓRMULAS!$I$5,""))</f>
        <v/>
      </c>
      <c r="T222" s="245"/>
      <c r="U222" s="245"/>
      <c r="V222" s="245"/>
      <c r="W222" s="237" t="str">
        <f t="shared" si="58"/>
        <v/>
      </c>
      <c r="X222" s="237">
        <f>IF(Q222=FÓRMULAS!$P$5,F$219-(F$219*W222),F$219)</f>
        <v>0.8</v>
      </c>
      <c r="Y222" s="307">
        <f>IF(Q222=FÓRMULAS!$P$6,G$219-(G$219*W222),G$219)</f>
        <v>0.6</v>
      </c>
      <c r="Z222" s="605"/>
      <c r="AA222" s="602"/>
      <c r="AB222" s="310"/>
      <c r="AC222" s="278"/>
      <c r="AD222" s="278"/>
      <c r="AE222" s="278"/>
      <c r="AF222" s="279"/>
      <c r="AG222" s="265"/>
      <c r="AH222" s="50"/>
      <c r="AI222" s="50"/>
      <c r="AJ222" s="50"/>
      <c r="AK222" s="50"/>
      <c r="AL222" s="50"/>
      <c r="AM222" s="24"/>
      <c r="AN222" s="24"/>
      <c r="AO222" s="24"/>
      <c r="AP222" s="24"/>
      <c r="AQ222" s="24"/>
      <c r="AR222" s="50"/>
      <c r="AS222" s="50"/>
      <c r="AT222" s="50"/>
      <c r="AU222" s="24"/>
      <c r="AV222" s="24"/>
      <c r="AW222" s="24"/>
      <c r="AX222" s="24"/>
      <c r="AY222" s="24"/>
      <c r="AZ222" s="24"/>
      <c r="BA222" s="24"/>
      <c r="BB222" s="48"/>
      <c r="BC222" s="26"/>
      <c r="BD222" s="26"/>
      <c r="BE222" s="47"/>
      <c r="BF222" s="49"/>
      <c r="BG222" s="47"/>
      <c r="BH222" s="49"/>
    </row>
    <row r="223" spans="1:128" s="25" customFormat="1" ht="117.75" customHeight="1" x14ac:dyDescent="0.3">
      <c r="A223" s="642" t="str">
        <f>'CONTEXTO E IDENTIFICACIÓN'!A98</f>
        <v>R44</v>
      </c>
      <c r="B223" s="269" t="s">
        <v>50</v>
      </c>
      <c r="C223" s="349" t="str">
        <f>'CONTEXTO E IDENTIFICACIÓN'!D$98</f>
        <v>Gestión Documental</v>
      </c>
      <c r="D223" s="349" t="str">
        <f>'CONTEXTO E IDENTIFICACIÓN'!F$98</f>
        <v>Gestión de Archivos</v>
      </c>
      <c r="E223" s="635" t="str">
        <f>'CONTEXTO E IDENTIFICACIÓN'!N98</f>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F223" s="615">
        <f>'PROB E IMPACTO INHERENTE'!H51</f>
        <v>0.6</v>
      </c>
      <c r="G223" s="618">
        <f>'PROB E IMPACTO INHERENTE'!P51</f>
        <v>0.8</v>
      </c>
      <c r="H223" s="301">
        <v>1</v>
      </c>
      <c r="I223" s="270" t="s">
        <v>594</v>
      </c>
      <c r="J223" s="271" t="s">
        <v>595</v>
      </c>
      <c r="K223" s="271" t="s">
        <v>596</v>
      </c>
      <c r="L223" s="271" t="str">
        <f t="shared" si="57"/>
        <v>Los Tecnólogos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Evidencias: Registros de asistencia y actas de reunión. Para el caso de incumplimiento envío correos electrónicos.</v>
      </c>
      <c r="M223" s="270" t="s">
        <v>172</v>
      </c>
      <c r="N223" s="272" t="s">
        <v>7</v>
      </c>
      <c r="O223" s="238" t="s">
        <v>16</v>
      </c>
      <c r="P223" s="235">
        <f>+IF(O223=FÓRMULAS!$E$4,FÓRMULAS!$F$4,IF(O223=FÓRMULAS!$E$5,FÓRMULAS!$F$5,IF(O223=FÓRMULAS!$E$6,FÓRMULAS!$F$6,"")))</f>
        <v>0.25</v>
      </c>
      <c r="Q223" s="235" t="str">
        <f>+IF(OR(O223=FÓRMULAS!$O$4,O223=FÓRMULAS!$O$5),FÓRMULAS!$P$5,IF(O223=FÓRMULAS!$O$6,FÓRMULAS!$P$6,""))</f>
        <v>Probabilidad</v>
      </c>
      <c r="R223" s="238" t="s">
        <v>103</v>
      </c>
      <c r="S223" s="235">
        <f>+IF(R223=FÓRMULAS!$H$4,FÓRMULAS!$I$4,IF(R223=FÓRMULAS!$H$5,FÓRMULAS!$I$5,""))</f>
        <v>0.15</v>
      </c>
      <c r="T223" s="243" t="s">
        <v>897</v>
      </c>
      <c r="U223" s="243" t="s">
        <v>898</v>
      </c>
      <c r="V223" s="243" t="s">
        <v>899</v>
      </c>
      <c r="W223" s="235">
        <f t="shared" si="58"/>
        <v>0.4</v>
      </c>
      <c r="X223" s="235">
        <f>IF(Q223=FÓRMULAS!$P$5,F$223-(F$223*W223),F$223)</f>
        <v>0.36</v>
      </c>
      <c r="Y223" s="305">
        <f>IF(Q223=FÓRMULAS!$P$6,G$223-(G$223*W223),G$223)</f>
        <v>0.8</v>
      </c>
      <c r="Z223" s="603">
        <f t="shared" ref="Z223:AA223" si="68">+IF(X226="","",X226)</f>
        <v>0.6</v>
      </c>
      <c r="AA223" s="600">
        <f t="shared" si="68"/>
        <v>0.8</v>
      </c>
      <c r="AB223" s="308">
        <v>2</v>
      </c>
      <c r="AC223" s="272">
        <v>0</v>
      </c>
      <c r="AD223" s="272">
        <v>1</v>
      </c>
      <c r="AE223" s="272">
        <v>0</v>
      </c>
      <c r="AF223" s="273">
        <v>1</v>
      </c>
      <c r="AG223" s="265" t="s">
        <v>19</v>
      </c>
      <c r="AH223" s="24" t="s">
        <v>17</v>
      </c>
      <c r="AI223" s="24" t="s">
        <v>6</v>
      </c>
      <c r="AJ223" s="24" t="s">
        <v>6</v>
      </c>
      <c r="AK223" s="24" t="s">
        <v>6</v>
      </c>
      <c r="AL223" s="24" t="s">
        <v>27</v>
      </c>
      <c r="AM223" s="24" t="s">
        <v>103</v>
      </c>
      <c r="AN223" s="24" t="s">
        <v>87</v>
      </c>
      <c r="AO223" s="24" t="s">
        <v>89</v>
      </c>
      <c r="AP223" s="24" t="s">
        <v>91</v>
      </c>
      <c r="AQ223" s="24" t="s">
        <v>100</v>
      </c>
      <c r="AR223" s="44" t="s">
        <v>94</v>
      </c>
      <c r="AS223" s="44" t="s">
        <v>96</v>
      </c>
      <c r="AT223" s="44" t="s">
        <v>98</v>
      </c>
      <c r="AU223" s="24">
        <v>15</v>
      </c>
      <c r="AV223" s="24">
        <v>15</v>
      </c>
      <c r="AW223" s="24">
        <v>15</v>
      </c>
      <c r="AX223" s="24">
        <v>10</v>
      </c>
      <c r="AY223" s="24">
        <v>15</v>
      </c>
      <c r="AZ223" s="24">
        <v>15</v>
      </c>
      <c r="BA223" s="24">
        <v>10</v>
      </c>
      <c r="BB223" s="42">
        <v>95</v>
      </c>
      <c r="BC223" s="26" t="s">
        <v>138</v>
      </c>
      <c r="BD223" s="26" t="s">
        <v>138</v>
      </c>
      <c r="BE223" s="43">
        <v>1</v>
      </c>
      <c r="BF223" s="606">
        <v>1</v>
      </c>
      <c r="BG223" s="43">
        <v>1</v>
      </c>
      <c r="BH223" s="606">
        <v>1</v>
      </c>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row>
    <row r="224" spans="1:128" s="25" customFormat="1" ht="117.75" customHeight="1" x14ac:dyDescent="0.3">
      <c r="A224" s="643"/>
      <c r="B224" s="27" t="s">
        <v>50</v>
      </c>
      <c r="C224" s="350" t="str">
        <f>'CONTEXTO E IDENTIFICACIÓN'!D$98</f>
        <v>Gestión Documental</v>
      </c>
      <c r="D224" s="350" t="str">
        <f>'CONTEXTO E IDENTIFICACIÓN'!F$98</f>
        <v>Gestión de Archivos</v>
      </c>
      <c r="E224" s="636"/>
      <c r="F224" s="616"/>
      <c r="G224" s="619"/>
      <c r="H224" s="302">
        <v>2</v>
      </c>
      <c r="I224" s="258" t="s">
        <v>597</v>
      </c>
      <c r="J224" s="259" t="s">
        <v>598</v>
      </c>
      <c r="K224" s="259" t="s">
        <v>599</v>
      </c>
      <c r="L224" s="259" t="str">
        <f t="shared" si="57"/>
        <v>El Responsable en el GIT de Gestión Documental verifica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Evidencias: Presentación de las Tablas de Retención Documental para el proceso de convalidadas.</v>
      </c>
      <c r="M224" s="258" t="s">
        <v>313</v>
      </c>
      <c r="N224" s="24" t="s">
        <v>7</v>
      </c>
      <c r="O224" s="239" t="s">
        <v>16</v>
      </c>
      <c r="P224" s="236">
        <f>+IF(O224=FÓRMULAS!$E$4,FÓRMULAS!$F$4,IF(O224=FÓRMULAS!$E$5,FÓRMULAS!$F$5,IF(O224=FÓRMULAS!$E$6,FÓRMULAS!$F$6,"")))</f>
        <v>0.25</v>
      </c>
      <c r="Q224" s="236" t="str">
        <f>+IF(OR(O224=FÓRMULAS!$O$4,O224=FÓRMULAS!$O$5),FÓRMULAS!$P$5,IF(O224=FÓRMULAS!$O$6,FÓRMULAS!$P$6,""))</f>
        <v>Probabilidad</v>
      </c>
      <c r="R224" s="239" t="s">
        <v>103</v>
      </c>
      <c r="S224" s="236">
        <f>+IF(R224=FÓRMULAS!$H$4,FÓRMULAS!$I$4,IF(R224=FÓRMULAS!$H$5,FÓRMULAS!$I$5,""))</f>
        <v>0.15</v>
      </c>
      <c r="T224" s="244" t="s">
        <v>897</v>
      </c>
      <c r="U224" s="244" t="s">
        <v>898</v>
      </c>
      <c r="V224" s="244" t="s">
        <v>899</v>
      </c>
      <c r="W224" s="236">
        <f t="shared" si="58"/>
        <v>0.4</v>
      </c>
      <c r="X224" s="236">
        <f>IF(Q224=FÓRMULAS!$P$5,F$223-(F$223*W224),F$223)</f>
        <v>0.36</v>
      </c>
      <c r="Y224" s="306">
        <f>IF(Q224=FÓRMULAS!$P$6,G$223-(G$223*W224),G$223)</f>
        <v>0.8</v>
      </c>
      <c r="Z224" s="604"/>
      <c r="AA224" s="601"/>
      <c r="AB224" s="309">
        <v>0</v>
      </c>
      <c r="AC224" s="24">
        <v>0</v>
      </c>
      <c r="AD224" s="24">
        <v>0</v>
      </c>
      <c r="AE224" s="24">
        <v>0</v>
      </c>
      <c r="AF224" s="274">
        <v>0</v>
      </c>
      <c r="AG224" s="265" t="s">
        <v>6</v>
      </c>
      <c r="AH224" s="24" t="s">
        <v>17</v>
      </c>
      <c r="AI224" s="24" t="s">
        <v>6</v>
      </c>
      <c r="AJ224" s="24" t="s">
        <v>6</v>
      </c>
      <c r="AK224" s="24" t="s">
        <v>6</v>
      </c>
      <c r="AL224" s="24" t="s">
        <v>25</v>
      </c>
      <c r="AM224" s="24" t="s">
        <v>103</v>
      </c>
      <c r="AN224" s="24" t="s">
        <v>87</v>
      </c>
      <c r="AO224" s="24" t="s">
        <v>89</v>
      </c>
      <c r="AP224" s="24" t="s">
        <v>91</v>
      </c>
      <c r="AQ224" s="24" t="s">
        <v>100</v>
      </c>
      <c r="AR224" s="44" t="s">
        <v>94</v>
      </c>
      <c r="AS224" s="44" t="s">
        <v>96</v>
      </c>
      <c r="AT224" s="44" t="s">
        <v>98</v>
      </c>
      <c r="AU224" s="24">
        <v>15</v>
      </c>
      <c r="AV224" s="24">
        <v>15</v>
      </c>
      <c r="AW224" s="24">
        <v>15</v>
      </c>
      <c r="AX224" s="24">
        <v>10</v>
      </c>
      <c r="AY224" s="24">
        <v>15</v>
      </c>
      <c r="AZ224" s="24">
        <v>15</v>
      </c>
      <c r="BA224" s="24">
        <v>10</v>
      </c>
      <c r="BB224" s="42">
        <v>95</v>
      </c>
      <c r="BC224" s="26" t="s">
        <v>138</v>
      </c>
      <c r="BD224" s="26" t="s">
        <v>138</v>
      </c>
      <c r="BE224" s="43">
        <v>1</v>
      </c>
      <c r="BF224" s="606"/>
      <c r="BG224" s="43">
        <v>1</v>
      </c>
      <c r="BH224" s="606"/>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row>
    <row r="225" spans="1:128" s="25" customFormat="1" ht="21" customHeight="1" x14ac:dyDescent="0.3">
      <c r="A225" s="643"/>
      <c r="B225" s="27"/>
      <c r="C225" s="350" t="str">
        <f>'CONTEXTO E IDENTIFICACIÓN'!D$98</f>
        <v>Gestión Documental</v>
      </c>
      <c r="D225" s="350" t="str">
        <f>'CONTEXTO E IDENTIFICACIÓN'!F$98</f>
        <v>Gestión de Archivos</v>
      </c>
      <c r="E225" s="636"/>
      <c r="F225" s="616"/>
      <c r="G225" s="619"/>
      <c r="H225" s="302">
        <v>3</v>
      </c>
      <c r="I225" s="258"/>
      <c r="J225" s="259"/>
      <c r="K225" s="259"/>
      <c r="L225" s="259" t="str">
        <f t="shared" si="57"/>
        <v xml:space="preserve">  </v>
      </c>
      <c r="M225" s="258"/>
      <c r="N225" s="24"/>
      <c r="O225" s="239"/>
      <c r="P225" s="236" t="str">
        <f>+IF(O225=FÓRMULAS!$E$4,FÓRMULAS!$F$4,IF(O225=FÓRMULAS!$E$5,FÓRMULAS!$F$5,IF(O225=FÓRMULAS!$E$6,FÓRMULAS!$F$6,"")))</f>
        <v/>
      </c>
      <c r="Q225" s="236" t="str">
        <f>+IF(OR(O225=FÓRMULAS!$O$4,O225=FÓRMULAS!$O$5),FÓRMULAS!$P$5,IF(O225=FÓRMULAS!$O$6,FÓRMULAS!$P$6,""))</f>
        <v/>
      </c>
      <c r="R225" s="239"/>
      <c r="S225" s="236" t="str">
        <f>+IF(R225=FÓRMULAS!$H$4,FÓRMULAS!$I$4,IF(R225=FÓRMULAS!$H$5,FÓRMULAS!$I$5,""))</f>
        <v/>
      </c>
      <c r="T225" s="244"/>
      <c r="U225" s="244"/>
      <c r="V225" s="244"/>
      <c r="W225" s="236" t="str">
        <f t="shared" si="58"/>
        <v/>
      </c>
      <c r="X225" s="236">
        <f>IF(Q225=FÓRMULAS!$P$5,F$223-(F$223*W225),F$223)</f>
        <v>0.6</v>
      </c>
      <c r="Y225" s="306">
        <f>IF(Q225=FÓRMULAS!$P$6,G$223-(G$223*W225),G$223)</f>
        <v>0.8</v>
      </c>
      <c r="Z225" s="604"/>
      <c r="AA225" s="601"/>
      <c r="AB225" s="309"/>
      <c r="AC225" s="24"/>
      <c r="AD225" s="24"/>
      <c r="AE225" s="24"/>
      <c r="AF225" s="274"/>
      <c r="AG225" s="265"/>
      <c r="AH225" s="24"/>
      <c r="AI225" s="24"/>
      <c r="AJ225" s="24"/>
      <c r="AK225" s="24"/>
      <c r="AL225" s="24"/>
      <c r="AM225" s="24"/>
      <c r="AN225" s="24"/>
      <c r="AO225" s="24"/>
      <c r="AP225" s="24"/>
      <c r="AQ225" s="24"/>
      <c r="AR225" s="50"/>
      <c r="AS225" s="50"/>
      <c r="AT225" s="50"/>
      <c r="AU225" s="24"/>
      <c r="AV225" s="24"/>
      <c r="AW225" s="24"/>
      <c r="AX225" s="24"/>
      <c r="AY225" s="24"/>
      <c r="AZ225" s="24"/>
      <c r="BA225" s="24"/>
      <c r="BB225" s="48"/>
      <c r="BC225" s="26"/>
      <c r="BD225" s="26"/>
      <c r="BE225" s="47"/>
      <c r="BF225" s="49"/>
      <c r="BG225" s="47"/>
      <c r="BH225" s="49"/>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row>
    <row r="226" spans="1:128" s="25" customFormat="1" ht="21" customHeight="1" thickBot="1" x14ac:dyDescent="0.35">
      <c r="A226" s="644"/>
      <c r="B226" s="275"/>
      <c r="C226" s="351" t="str">
        <f>'CONTEXTO E IDENTIFICACIÓN'!D$98</f>
        <v>Gestión Documental</v>
      </c>
      <c r="D226" s="351" t="str">
        <f>'CONTEXTO E IDENTIFICACIÓN'!F$98</f>
        <v>Gestión de Archivos</v>
      </c>
      <c r="E226" s="637"/>
      <c r="F226" s="617"/>
      <c r="G226" s="620"/>
      <c r="H226" s="303">
        <v>4</v>
      </c>
      <c r="I226" s="276"/>
      <c r="J226" s="277"/>
      <c r="K226" s="277"/>
      <c r="L226" s="277" t="str">
        <f t="shared" si="57"/>
        <v xml:space="preserve">  </v>
      </c>
      <c r="M226" s="276"/>
      <c r="N226" s="278"/>
      <c r="O226" s="240"/>
      <c r="P226" s="237" t="str">
        <f>+IF(O226=FÓRMULAS!$E$4,FÓRMULAS!$F$4,IF(O226=FÓRMULAS!$E$5,FÓRMULAS!$F$5,IF(O226=FÓRMULAS!$E$6,FÓRMULAS!$F$6,"")))</f>
        <v/>
      </c>
      <c r="Q226" s="237" t="str">
        <f>+IF(OR(O226=FÓRMULAS!$O$4,O226=FÓRMULAS!$O$5),FÓRMULAS!$P$5,IF(O226=FÓRMULAS!$O$6,FÓRMULAS!$P$6,""))</f>
        <v/>
      </c>
      <c r="R226" s="240"/>
      <c r="S226" s="237" t="str">
        <f>+IF(R226=FÓRMULAS!$H$4,FÓRMULAS!$I$4,IF(R226=FÓRMULAS!$H$5,FÓRMULAS!$I$5,""))</f>
        <v/>
      </c>
      <c r="T226" s="245"/>
      <c r="U226" s="245"/>
      <c r="V226" s="245"/>
      <c r="W226" s="237" t="str">
        <f t="shared" si="58"/>
        <v/>
      </c>
      <c r="X226" s="237">
        <f>IF(Q226=FÓRMULAS!$P$5,F$223-(F$223*W226),F$223)</f>
        <v>0.6</v>
      </c>
      <c r="Y226" s="307">
        <f>IF(Q226=FÓRMULAS!$P$6,G$223-(G$223*W226),G$223)</f>
        <v>0.8</v>
      </c>
      <c r="Z226" s="605"/>
      <c r="AA226" s="602"/>
      <c r="AB226" s="310"/>
      <c r="AC226" s="278"/>
      <c r="AD226" s="278"/>
      <c r="AE226" s="278"/>
      <c r="AF226" s="279"/>
      <c r="AG226" s="265"/>
      <c r="AH226" s="24"/>
      <c r="AI226" s="24"/>
      <c r="AJ226" s="24"/>
      <c r="AK226" s="24"/>
      <c r="AL226" s="24"/>
      <c r="AM226" s="24"/>
      <c r="AN226" s="24"/>
      <c r="AO226" s="24"/>
      <c r="AP226" s="24"/>
      <c r="AQ226" s="24"/>
      <c r="AR226" s="50"/>
      <c r="AS226" s="50"/>
      <c r="AT226" s="50"/>
      <c r="AU226" s="24"/>
      <c r="AV226" s="24"/>
      <c r="AW226" s="24"/>
      <c r="AX226" s="24"/>
      <c r="AY226" s="24"/>
      <c r="AZ226" s="24"/>
      <c r="BA226" s="24"/>
      <c r="BB226" s="48"/>
      <c r="BC226" s="26"/>
      <c r="BD226" s="26"/>
      <c r="BE226" s="47"/>
      <c r="BF226" s="49"/>
      <c r="BG226" s="47"/>
      <c r="BH226" s="49"/>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row>
    <row r="227" spans="1:128" s="25" customFormat="1" ht="108" customHeight="1" x14ac:dyDescent="0.3">
      <c r="A227" s="642" t="str">
        <f>'CONTEXTO E IDENTIFICACIÓN'!A99</f>
        <v>R45</v>
      </c>
      <c r="B227" s="269" t="s">
        <v>50</v>
      </c>
      <c r="C227" s="349" t="str">
        <f>'CONTEXTO E IDENTIFICACIÓN'!D$99</f>
        <v>Gestión Documental</v>
      </c>
      <c r="D227" s="349" t="str">
        <f>'CONTEXTO E IDENTIFICACIÓN'!F$99</f>
        <v>Gestión de Archivos</v>
      </c>
      <c r="E227" s="635" t="str">
        <f>'CONTEXTO E IDENTIFICACIÓN'!N99</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F227" s="615">
        <f>'PROB E IMPACTO INHERENTE'!H52</f>
        <v>0.6</v>
      </c>
      <c r="G227" s="618">
        <f>'PROB E IMPACTO INHERENTE'!P52</f>
        <v>0.8</v>
      </c>
      <c r="H227" s="301">
        <v>1</v>
      </c>
      <c r="I227" s="284" t="s">
        <v>594</v>
      </c>
      <c r="J227" s="285" t="s">
        <v>600</v>
      </c>
      <c r="K227" s="285" t="s">
        <v>596</v>
      </c>
      <c r="L227" s="271" t="str">
        <f t="shared" si="57"/>
        <v>Los Tecnólogos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Evidencias: Registros de asistencia y actas de reunión. Para el caso de incumplimiento envío correos electrónicos.</v>
      </c>
      <c r="M227" s="270" t="s">
        <v>172</v>
      </c>
      <c r="N227" s="272" t="s">
        <v>7</v>
      </c>
      <c r="O227" s="238" t="s">
        <v>16</v>
      </c>
      <c r="P227" s="235">
        <f>+IF(O227=FÓRMULAS!$E$4,FÓRMULAS!$F$4,IF(O227=FÓRMULAS!$E$5,FÓRMULAS!$F$5,IF(O227=FÓRMULAS!$E$6,FÓRMULAS!$F$6,"")))</f>
        <v>0.25</v>
      </c>
      <c r="Q227" s="235" t="str">
        <f>+IF(OR(O227=FÓRMULAS!$O$4,O227=FÓRMULAS!$O$5),FÓRMULAS!$P$5,IF(O227=FÓRMULAS!$O$6,FÓRMULAS!$P$6,""))</f>
        <v>Probabilidad</v>
      </c>
      <c r="R227" s="238" t="s">
        <v>103</v>
      </c>
      <c r="S227" s="235">
        <f>+IF(R227=FÓRMULAS!$H$4,FÓRMULAS!$I$4,IF(R227=FÓRMULAS!$H$5,FÓRMULAS!$I$5,""))</f>
        <v>0.15</v>
      </c>
      <c r="T227" s="243" t="s">
        <v>897</v>
      </c>
      <c r="U227" s="243" t="s">
        <v>898</v>
      </c>
      <c r="V227" s="243" t="s">
        <v>899</v>
      </c>
      <c r="W227" s="235">
        <f t="shared" si="58"/>
        <v>0.4</v>
      </c>
      <c r="X227" s="235">
        <f>IF(Q227=FÓRMULAS!$P$5,F$227-(F$227*W227),F$227)</f>
        <v>0.36</v>
      </c>
      <c r="Y227" s="305">
        <f>IF(Q227=FÓRMULAS!$P$6,G$227-(G$227*W227),G$227)</f>
        <v>0.8</v>
      </c>
      <c r="Z227" s="603">
        <f t="shared" ref="Z227:AA227" si="69">+IF(X230="","",X230)</f>
        <v>0.6</v>
      </c>
      <c r="AA227" s="600">
        <f t="shared" si="69"/>
        <v>0.8</v>
      </c>
      <c r="AB227" s="308">
        <v>2</v>
      </c>
      <c r="AC227" s="272">
        <v>0</v>
      </c>
      <c r="AD227" s="272">
        <v>1</v>
      </c>
      <c r="AE227" s="272">
        <v>0</v>
      </c>
      <c r="AF227" s="273">
        <v>1</v>
      </c>
      <c r="AG227" s="265" t="s">
        <v>19</v>
      </c>
      <c r="AH227" s="24" t="s">
        <v>17</v>
      </c>
      <c r="AI227" s="24" t="s">
        <v>6</v>
      </c>
      <c r="AJ227" s="24" t="s">
        <v>6</v>
      </c>
      <c r="AK227" s="24" t="s">
        <v>6</v>
      </c>
      <c r="AL227" s="24" t="s">
        <v>27</v>
      </c>
      <c r="AM227" s="24" t="s">
        <v>103</v>
      </c>
      <c r="AN227" s="24" t="s">
        <v>87</v>
      </c>
      <c r="AO227" s="24" t="s">
        <v>89</v>
      </c>
      <c r="AP227" s="24" t="s">
        <v>91</v>
      </c>
      <c r="AQ227" s="24" t="s">
        <v>100</v>
      </c>
      <c r="AR227" s="44" t="s">
        <v>94</v>
      </c>
      <c r="AS227" s="44" t="s">
        <v>96</v>
      </c>
      <c r="AT227" s="44" t="s">
        <v>98</v>
      </c>
      <c r="AU227" s="24">
        <v>15</v>
      </c>
      <c r="AV227" s="24">
        <v>15</v>
      </c>
      <c r="AW227" s="24">
        <v>15</v>
      </c>
      <c r="AX227" s="24">
        <v>10</v>
      </c>
      <c r="AY227" s="24">
        <v>15</v>
      </c>
      <c r="AZ227" s="24">
        <v>15</v>
      </c>
      <c r="BA227" s="24">
        <v>10</v>
      </c>
      <c r="BB227" s="42">
        <v>95</v>
      </c>
      <c r="BC227" s="26" t="s">
        <v>138</v>
      </c>
      <c r="BD227" s="26" t="s">
        <v>138</v>
      </c>
      <c r="BE227" s="43">
        <v>1</v>
      </c>
      <c r="BF227" s="606">
        <v>1</v>
      </c>
      <c r="BG227" s="43">
        <v>1</v>
      </c>
      <c r="BH227" s="606">
        <v>1</v>
      </c>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row>
    <row r="228" spans="1:128" s="25" customFormat="1" ht="104.25" customHeight="1" x14ac:dyDescent="0.3">
      <c r="A228" s="643"/>
      <c r="B228" s="27" t="s">
        <v>50</v>
      </c>
      <c r="C228" s="350" t="str">
        <f>'CONTEXTO E IDENTIFICACIÓN'!D$99</f>
        <v>Gestión Documental</v>
      </c>
      <c r="D228" s="350" t="str">
        <f>'CONTEXTO E IDENTIFICACIÓN'!F$99</f>
        <v>Gestión de Archivos</v>
      </c>
      <c r="E228" s="636"/>
      <c r="F228" s="616"/>
      <c r="G228" s="619"/>
      <c r="H228" s="302">
        <v>2</v>
      </c>
      <c r="I228" s="33" t="s">
        <v>597</v>
      </c>
      <c r="J228" s="32" t="s">
        <v>601</v>
      </c>
      <c r="K228" s="32" t="s">
        <v>602</v>
      </c>
      <c r="L228" s="259" t="str">
        <f t="shared" si="57"/>
        <v>El Responsable en 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Evidencias: Lista de asistencia y material presentado</v>
      </c>
      <c r="M228" s="258" t="s">
        <v>314</v>
      </c>
      <c r="N228" s="24" t="s">
        <v>7</v>
      </c>
      <c r="O228" s="239" t="s">
        <v>16</v>
      </c>
      <c r="P228" s="236">
        <f>+IF(O228=FÓRMULAS!$E$4,FÓRMULAS!$F$4,IF(O228=FÓRMULAS!$E$5,FÓRMULAS!$F$5,IF(O228=FÓRMULAS!$E$6,FÓRMULAS!$F$6,"")))</f>
        <v>0.25</v>
      </c>
      <c r="Q228" s="236" t="str">
        <f>+IF(OR(O228=FÓRMULAS!$O$4,O228=FÓRMULAS!$O$5),FÓRMULAS!$P$5,IF(O228=FÓRMULAS!$O$6,FÓRMULAS!$P$6,""))</f>
        <v>Probabilidad</v>
      </c>
      <c r="R228" s="239" t="s">
        <v>103</v>
      </c>
      <c r="S228" s="236">
        <f>+IF(R228=FÓRMULAS!$H$4,FÓRMULAS!$I$4,IF(R228=FÓRMULAS!$H$5,FÓRMULAS!$I$5,""))</f>
        <v>0.15</v>
      </c>
      <c r="T228" s="244" t="s">
        <v>897</v>
      </c>
      <c r="U228" s="244" t="s">
        <v>898</v>
      </c>
      <c r="V228" s="244" t="s">
        <v>899</v>
      </c>
      <c r="W228" s="236">
        <f t="shared" si="58"/>
        <v>0.4</v>
      </c>
      <c r="X228" s="236">
        <f>IF(Q228=FÓRMULAS!$P$5,F$227-(F$227*W228),F$227)</f>
        <v>0.36</v>
      </c>
      <c r="Y228" s="306">
        <f>IF(Q228=FÓRMULAS!$P$6,G$227-(G$227*W228),G$227)</f>
        <v>0.8</v>
      </c>
      <c r="Z228" s="604"/>
      <c r="AA228" s="601"/>
      <c r="AB228" s="309">
        <v>0</v>
      </c>
      <c r="AC228" s="24">
        <v>0</v>
      </c>
      <c r="AD228" s="24">
        <v>0</v>
      </c>
      <c r="AE228" s="24">
        <v>0</v>
      </c>
      <c r="AF228" s="274">
        <v>0</v>
      </c>
      <c r="AG228" s="265" t="s">
        <v>6</v>
      </c>
      <c r="AH228" s="24" t="s">
        <v>17</v>
      </c>
      <c r="AI228" s="24" t="s">
        <v>6</v>
      </c>
      <c r="AJ228" s="24" t="s">
        <v>6</v>
      </c>
      <c r="AK228" s="24" t="s">
        <v>6</v>
      </c>
      <c r="AL228" s="24" t="s">
        <v>25</v>
      </c>
      <c r="AM228" s="24" t="s">
        <v>103</v>
      </c>
      <c r="AN228" s="24" t="s">
        <v>87</v>
      </c>
      <c r="AO228" s="24" t="s">
        <v>89</v>
      </c>
      <c r="AP228" s="24" t="s">
        <v>91</v>
      </c>
      <c r="AQ228" s="24" t="s">
        <v>100</v>
      </c>
      <c r="AR228" s="44" t="s">
        <v>94</v>
      </c>
      <c r="AS228" s="44" t="s">
        <v>96</v>
      </c>
      <c r="AT228" s="44" t="s">
        <v>98</v>
      </c>
      <c r="AU228" s="24">
        <v>15</v>
      </c>
      <c r="AV228" s="24">
        <v>15</v>
      </c>
      <c r="AW228" s="24">
        <v>15</v>
      </c>
      <c r="AX228" s="24">
        <v>10</v>
      </c>
      <c r="AY228" s="24">
        <v>15</v>
      </c>
      <c r="AZ228" s="24">
        <v>15</v>
      </c>
      <c r="BA228" s="24">
        <v>10</v>
      </c>
      <c r="BB228" s="42">
        <v>95</v>
      </c>
      <c r="BC228" s="26" t="s">
        <v>138</v>
      </c>
      <c r="BD228" s="26" t="s">
        <v>138</v>
      </c>
      <c r="BE228" s="43">
        <v>1</v>
      </c>
      <c r="BF228" s="606"/>
      <c r="BG228" s="43">
        <v>1</v>
      </c>
      <c r="BH228" s="606"/>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38"/>
      <c r="CO228" s="38"/>
      <c r="CP228" s="38"/>
      <c r="CQ228" s="38"/>
      <c r="CR228" s="38"/>
      <c r="CS228" s="38"/>
      <c r="CT228" s="38"/>
      <c r="CU228" s="38"/>
      <c r="CV228" s="38"/>
      <c r="CW228" s="38"/>
      <c r="CX228" s="38"/>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row>
    <row r="229" spans="1:128" s="25" customFormat="1" x14ac:dyDescent="0.3">
      <c r="A229" s="643"/>
      <c r="B229" s="27"/>
      <c r="C229" s="350" t="str">
        <f>'CONTEXTO E IDENTIFICACIÓN'!D$99</f>
        <v>Gestión Documental</v>
      </c>
      <c r="D229" s="350" t="str">
        <f>'CONTEXTO E IDENTIFICACIÓN'!F$99</f>
        <v>Gestión de Archivos</v>
      </c>
      <c r="E229" s="636"/>
      <c r="F229" s="616"/>
      <c r="G229" s="619"/>
      <c r="H229" s="302">
        <v>3</v>
      </c>
      <c r="I229" s="33"/>
      <c r="J229" s="32"/>
      <c r="K229" s="32"/>
      <c r="L229" s="259" t="str">
        <f t="shared" si="57"/>
        <v xml:space="preserve">  </v>
      </c>
      <c r="M229" s="258"/>
      <c r="N229" s="24"/>
      <c r="O229" s="239" t="s">
        <v>16</v>
      </c>
      <c r="P229" s="236">
        <f>+IF(O229=FÓRMULAS!$E$4,FÓRMULAS!$F$4,IF(O229=FÓRMULAS!$E$5,FÓRMULAS!$F$5,IF(O229=FÓRMULAS!$E$6,FÓRMULAS!$F$6,"")))</f>
        <v>0.25</v>
      </c>
      <c r="Q229" s="236" t="str">
        <f>+IF(OR(O229=FÓRMULAS!$O$4,O229=FÓRMULAS!$O$5),FÓRMULAS!$P$5,IF(O229=FÓRMULAS!$O$6,FÓRMULAS!$P$6,""))</f>
        <v>Probabilidad</v>
      </c>
      <c r="R229" s="239" t="s">
        <v>103</v>
      </c>
      <c r="S229" s="236">
        <f>+IF(R229=FÓRMULAS!$H$4,FÓRMULAS!$I$4,IF(R229=FÓRMULAS!$H$5,FÓRMULAS!$I$5,""))</f>
        <v>0.15</v>
      </c>
      <c r="T229" s="244" t="s">
        <v>897</v>
      </c>
      <c r="U229" s="244" t="s">
        <v>898</v>
      </c>
      <c r="V229" s="244" t="s">
        <v>899</v>
      </c>
      <c r="W229" s="236">
        <f t="shared" si="58"/>
        <v>0.4</v>
      </c>
      <c r="X229" s="236">
        <f>IF(Q229=FÓRMULAS!$P$5,F$227-(F$227*W229),F$227)</f>
        <v>0.36</v>
      </c>
      <c r="Y229" s="306">
        <f>IF(Q229=FÓRMULAS!$P$6,G$227-(G$227*W229),G$227)</f>
        <v>0.8</v>
      </c>
      <c r="Z229" s="604"/>
      <c r="AA229" s="601"/>
      <c r="AB229" s="309"/>
      <c r="AC229" s="24"/>
      <c r="AD229" s="24"/>
      <c r="AE229" s="24"/>
      <c r="AF229" s="274"/>
      <c r="AG229" s="265"/>
      <c r="AH229" s="24"/>
      <c r="AI229" s="24"/>
      <c r="AJ229" s="24"/>
      <c r="AK229" s="24"/>
      <c r="AL229" s="24"/>
      <c r="AM229" s="24"/>
      <c r="AN229" s="24"/>
      <c r="AO229" s="24"/>
      <c r="AP229" s="24"/>
      <c r="AQ229" s="24"/>
      <c r="AR229" s="50"/>
      <c r="AS229" s="50"/>
      <c r="AT229" s="50"/>
      <c r="AU229" s="24"/>
      <c r="AV229" s="24"/>
      <c r="AW229" s="24"/>
      <c r="AX229" s="24"/>
      <c r="AY229" s="24"/>
      <c r="AZ229" s="24"/>
      <c r="BA229" s="24"/>
      <c r="BB229" s="48"/>
      <c r="BC229" s="26"/>
      <c r="BD229" s="26"/>
      <c r="BE229" s="47"/>
      <c r="BF229" s="49"/>
      <c r="BG229" s="47"/>
      <c r="BH229" s="49"/>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row>
    <row r="230" spans="1:128" s="25" customFormat="1" ht="55.5" customHeight="1" thickBot="1" x14ac:dyDescent="0.35">
      <c r="A230" s="644"/>
      <c r="B230" s="275"/>
      <c r="C230" s="351" t="str">
        <f>'CONTEXTO E IDENTIFICACIÓN'!D$99</f>
        <v>Gestión Documental</v>
      </c>
      <c r="D230" s="351" t="str">
        <f>'CONTEXTO E IDENTIFICACIÓN'!F$99</f>
        <v>Gestión de Archivos</v>
      </c>
      <c r="E230" s="637"/>
      <c r="F230" s="617"/>
      <c r="G230" s="620"/>
      <c r="H230" s="303">
        <v>4</v>
      </c>
      <c r="I230" s="289"/>
      <c r="J230" s="290"/>
      <c r="K230" s="290"/>
      <c r="L230" s="277" t="str">
        <f t="shared" si="57"/>
        <v xml:space="preserve">  </v>
      </c>
      <c r="M230" s="276"/>
      <c r="N230" s="278"/>
      <c r="O230" s="240"/>
      <c r="P230" s="237" t="str">
        <f>+IF(O230=FÓRMULAS!$E$4,FÓRMULAS!$F$4,IF(O230=FÓRMULAS!$E$5,FÓRMULAS!$F$5,IF(O230=FÓRMULAS!$E$6,FÓRMULAS!$F$6,"")))</f>
        <v/>
      </c>
      <c r="Q230" s="237" t="str">
        <f>+IF(OR(O230=FÓRMULAS!$O$4,O230=FÓRMULAS!$O$5),FÓRMULAS!$P$5,IF(O230=FÓRMULAS!$O$6,FÓRMULAS!$P$6,""))</f>
        <v/>
      </c>
      <c r="R230" s="240"/>
      <c r="S230" s="237" t="str">
        <f>+IF(R230=FÓRMULAS!$H$4,FÓRMULAS!$I$4,IF(R230=FÓRMULAS!$H$5,FÓRMULAS!$I$5,""))</f>
        <v/>
      </c>
      <c r="T230" s="245"/>
      <c r="U230" s="245"/>
      <c r="V230" s="245"/>
      <c r="W230" s="237" t="str">
        <f t="shared" si="58"/>
        <v/>
      </c>
      <c r="X230" s="237">
        <f>IF(Q230=FÓRMULAS!$P$5,F$227-(F$227*W230),F$227)</f>
        <v>0.6</v>
      </c>
      <c r="Y230" s="307">
        <f>IF(Q230=FÓRMULAS!$P$6,G$227-(G$227*W230),G$227)</f>
        <v>0.8</v>
      </c>
      <c r="Z230" s="605"/>
      <c r="AA230" s="602"/>
      <c r="AB230" s="310"/>
      <c r="AC230" s="278"/>
      <c r="AD230" s="278"/>
      <c r="AE230" s="278"/>
      <c r="AF230" s="279"/>
      <c r="AG230" s="265"/>
      <c r="AH230" s="24"/>
      <c r="AI230" s="24"/>
      <c r="AJ230" s="24"/>
      <c r="AK230" s="24"/>
      <c r="AL230" s="24"/>
      <c r="AM230" s="24"/>
      <c r="AN230" s="24"/>
      <c r="AO230" s="24"/>
      <c r="AP230" s="24"/>
      <c r="AQ230" s="24"/>
      <c r="AR230" s="50"/>
      <c r="AS230" s="50"/>
      <c r="AT230" s="50"/>
      <c r="AU230" s="24"/>
      <c r="AV230" s="24"/>
      <c r="AW230" s="24"/>
      <c r="AX230" s="24"/>
      <c r="AY230" s="24"/>
      <c r="AZ230" s="24"/>
      <c r="BA230" s="24"/>
      <c r="BB230" s="48"/>
      <c r="BC230" s="26"/>
      <c r="BD230" s="26"/>
      <c r="BE230" s="47"/>
      <c r="BF230" s="49"/>
      <c r="BG230" s="47"/>
      <c r="BH230" s="49"/>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38"/>
      <c r="CO230" s="38"/>
      <c r="CP230" s="38"/>
      <c r="CQ230" s="38"/>
      <c r="CR230" s="38"/>
      <c r="CS230" s="38"/>
      <c r="CT230" s="38"/>
      <c r="CU230" s="38"/>
      <c r="CV230" s="38"/>
      <c r="CW230" s="38"/>
      <c r="CX230" s="38"/>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row>
    <row r="231" spans="1:128" s="25" customFormat="1" ht="84" customHeight="1" x14ac:dyDescent="0.3">
      <c r="A231" s="642" t="str">
        <f>'CONTEXTO E IDENTIFICACIÓN'!A100</f>
        <v>R46</v>
      </c>
      <c r="B231" s="269" t="s">
        <v>50</v>
      </c>
      <c r="C231" s="349" t="str">
        <f>'CONTEXTO E IDENTIFICACIÓN'!D$100</f>
        <v>Gestión Documental</v>
      </c>
      <c r="D231" s="349" t="str">
        <f>'CONTEXTO E IDENTIFICACIÓN'!F$100</f>
        <v>Gestión de Archivos</v>
      </c>
      <c r="E231" s="635" t="str">
        <f>'CONTEXTO E IDENTIFICACIÓN'!N100</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F231" s="615">
        <f>'PROB E IMPACTO INHERENTE'!H53</f>
        <v>0.6</v>
      </c>
      <c r="G231" s="618">
        <f>'PROB E IMPACTO INHERENTE'!P53</f>
        <v>0.6</v>
      </c>
      <c r="H231" s="301">
        <v>1</v>
      </c>
      <c r="I231" s="284" t="s">
        <v>597</v>
      </c>
      <c r="J231" s="285" t="s">
        <v>603</v>
      </c>
      <c r="K231" s="285" t="s">
        <v>604</v>
      </c>
      <c r="L231" s="271" t="str">
        <f t="shared" si="57"/>
        <v>El Responsable en 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Evidencias: Formato diligenciado y firmado por el solicitante de los documentos en Archivo Central</v>
      </c>
      <c r="M231" s="270" t="s">
        <v>173</v>
      </c>
      <c r="N231" s="272" t="s">
        <v>7</v>
      </c>
      <c r="O231" s="238" t="s">
        <v>16</v>
      </c>
      <c r="P231" s="235">
        <f>+IF(O231=FÓRMULAS!$E$4,FÓRMULAS!$F$4,IF(O231=FÓRMULAS!$E$5,FÓRMULAS!$F$5,IF(O231=FÓRMULAS!$E$6,FÓRMULAS!$F$6,"")))</f>
        <v>0.25</v>
      </c>
      <c r="Q231" s="235" t="str">
        <f>+IF(OR(O231=FÓRMULAS!$O$4,O231=FÓRMULAS!$O$5),FÓRMULAS!$P$5,IF(O231=FÓRMULAS!$O$6,FÓRMULAS!$P$6,""))</f>
        <v>Probabilidad</v>
      </c>
      <c r="R231" s="238" t="s">
        <v>103</v>
      </c>
      <c r="S231" s="235">
        <f>+IF(R231=FÓRMULAS!$H$4,FÓRMULAS!$I$4,IF(R231=FÓRMULAS!$H$5,FÓRMULAS!$I$5,""))</f>
        <v>0.15</v>
      </c>
      <c r="T231" s="243" t="s">
        <v>897</v>
      </c>
      <c r="U231" s="243" t="s">
        <v>898</v>
      </c>
      <c r="V231" s="243" t="s">
        <v>899</v>
      </c>
      <c r="W231" s="235">
        <f t="shared" si="58"/>
        <v>0.4</v>
      </c>
      <c r="X231" s="235">
        <f>IF(Q231=FÓRMULAS!$P$5,F$231-(F$231*W231),F$231)</f>
        <v>0.36</v>
      </c>
      <c r="Y231" s="305">
        <f>IF(Q231=FÓRMULAS!$P$6,G$231-(G$231*W231),G$231)</f>
        <v>0.6</v>
      </c>
      <c r="Z231" s="603">
        <f t="shared" ref="Z231:AA231" si="70">+IF(X234="","",X234)</f>
        <v>0.6</v>
      </c>
      <c r="AA231" s="600">
        <f t="shared" si="70"/>
        <v>0.6</v>
      </c>
      <c r="AB231" s="308">
        <v>0</v>
      </c>
      <c r="AC231" s="272">
        <v>0</v>
      </c>
      <c r="AD231" s="272">
        <v>0</v>
      </c>
      <c r="AE231" s="272">
        <v>0</v>
      </c>
      <c r="AF231" s="273">
        <v>0</v>
      </c>
      <c r="AG231" s="265" t="s">
        <v>6</v>
      </c>
      <c r="AH231" s="24" t="s">
        <v>16</v>
      </c>
      <c r="AI231" s="24" t="s">
        <v>6</v>
      </c>
      <c r="AJ231" s="24" t="s">
        <v>6</v>
      </c>
      <c r="AK231" s="24" t="s">
        <v>6</v>
      </c>
      <c r="AL231" s="24" t="s">
        <v>26</v>
      </c>
      <c r="AM231" s="24" t="s">
        <v>103</v>
      </c>
      <c r="AN231" s="24" t="s">
        <v>87</v>
      </c>
      <c r="AO231" s="24" t="s">
        <v>89</v>
      </c>
      <c r="AP231" s="24" t="s">
        <v>91</v>
      </c>
      <c r="AQ231" s="24" t="s">
        <v>99</v>
      </c>
      <c r="AR231" s="44" t="s">
        <v>94</v>
      </c>
      <c r="AS231" s="44" t="s">
        <v>96</v>
      </c>
      <c r="AT231" s="44" t="s">
        <v>98</v>
      </c>
      <c r="AU231" s="24">
        <v>15</v>
      </c>
      <c r="AV231" s="24">
        <v>15</v>
      </c>
      <c r="AW231" s="24">
        <v>15</v>
      </c>
      <c r="AX231" s="24">
        <v>15</v>
      </c>
      <c r="AY231" s="24">
        <v>15</v>
      </c>
      <c r="AZ231" s="24">
        <v>15</v>
      </c>
      <c r="BA231" s="24">
        <v>10</v>
      </c>
      <c r="BB231" s="42">
        <v>100</v>
      </c>
      <c r="BC231" s="26" t="s">
        <v>138</v>
      </c>
      <c r="BD231" s="26" t="s">
        <v>138</v>
      </c>
      <c r="BE231" s="43">
        <v>0</v>
      </c>
      <c r="BF231" s="606">
        <v>0.5</v>
      </c>
      <c r="BG231" s="43">
        <v>1</v>
      </c>
      <c r="BH231" s="606">
        <v>0</v>
      </c>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row>
    <row r="232" spans="1:128" s="25" customFormat="1" ht="84" customHeight="1" x14ac:dyDescent="0.3">
      <c r="A232" s="643"/>
      <c r="B232" s="27" t="s">
        <v>50</v>
      </c>
      <c r="C232" s="350" t="str">
        <f>'CONTEXTO E IDENTIFICACIÓN'!D$100</f>
        <v>Gestión Documental</v>
      </c>
      <c r="D232" s="350" t="str">
        <f>'CONTEXTO E IDENTIFICACIÓN'!F$100</f>
        <v>Gestión de Archivos</v>
      </c>
      <c r="E232" s="636"/>
      <c r="F232" s="616"/>
      <c r="G232" s="619"/>
      <c r="H232" s="302">
        <v>2</v>
      </c>
      <c r="I232" s="33" t="s">
        <v>597</v>
      </c>
      <c r="J232" s="32" t="s">
        <v>606</v>
      </c>
      <c r="K232" s="32" t="s">
        <v>605</v>
      </c>
      <c r="L232" s="259" t="str">
        <f t="shared" si="57"/>
        <v>El Responsable en 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v>
      </c>
      <c r="M232" s="258" t="s">
        <v>315</v>
      </c>
      <c r="N232" s="24" t="s">
        <v>7</v>
      </c>
      <c r="O232" s="239" t="s">
        <v>16</v>
      </c>
      <c r="P232" s="236">
        <f>+IF(O232=FÓRMULAS!$E$4,FÓRMULAS!$F$4,IF(O232=FÓRMULAS!$E$5,FÓRMULAS!$F$5,IF(O232=FÓRMULAS!$E$6,FÓRMULAS!$F$6,"")))</f>
        <v>0.25</v>
      </c>
      <c r="Q232" s="236" t="str">
        <f>+IF(OR(O232=FÓRMULAS!$O$4,O232=FÓRMULAS!$O$5),FÓRMULAS!$P$5,IF(O232=FÓRMULAS!$O$6,FÓRMULAS!$P$6,""))</f>
        <v>Probabilidad</v>
      </c>
      <c r="R232" s="239" t="s">
        <v>103</v>
      </c>
      <c r="S232" s="236">
        <f>+IF(R232=FÓRMULAS!$H$4,FÓRMULAS!$I$4,IF(R232=FÓRMULAS!$H$5,FÓRMULAS!$I$5,""))</f>
        <v>0.15</v>
      </c>
      <c r="T232" s="244" t="s">
        <v>897</v>
      </c>
      <c r="U232" s="244" t="s">
        <v>898</v>
      </c>
      <c r="V232" s="244" t="s">
        <v>899</v>
      </c>
      <c r="W232" s="236">
        <f t="shared" si="58"/>
        <v>0.4</v>
      </c>
      <c r="X232" s="236">
        <f>IF(Q232=FÓRMULAS!$P$5,F$231-(F$231*W232),F$231)</f>
        <v>0.36</v>
      </c>
      <c r="Y232" s="306">
        <f>IF(Q232=FÓRMULAS!$P$6,G$231-(G$231*W232),G$231)</f>
        <v>0.6</v>
      </c>
      <c r="Z232" s="604"/>
      <c r="AA232" s="601"/>
      <c r="AB232" s="309">
        <v>0</v>
      </c>
      <c r="AC232" s="24">
        <v>0</v>
      </c>
      <c r="AD232" s="24">
        <v>0</v>
      </c>
      <c r="AE232" s="24">
        <v>0</v>
      </c>
      <c r="AF232" s="274">
        <v>0</v>
      </c>
      <c r="AG232" s="265" t="s">
        <v>6</v>
      </c>
      <c r="AH232" s="24" t="s">
        <v>17</v>
      </c>
      <c r="AI232" s="24" t="s">
        <v>6</v>
      </c>
      <c r="AJ232" s="24" t="s">
        <v>6</v>
      </c>
      <c r="AK232" s="24" t="s">
        <v>6</v>
      </c>
      <c r="AL232" s="24" t="s">
        <v>25</v>
      </c>
      <c r="AM232" s="24" t="s">
        <v>103</v>
      </c>
      <c r="AN232" s="24" t="s">
        <v>87</v>
      </c>
      <c r="AO232" s="24" t="s">
        <v>89</v>
      </c>
      <c r="AP232" s="24" t="s">
        <v>91</v>
      </c>
      <c r="AQ232" s="24" t="s">
        <v>100</v>
      </c>
      <c r="AR232" s="44" t="s">
        <v>94</v>
      </c>
      <c r="AS232" s="44" t="s">
        <v>96</v>
      </c>
      <c r="AT232" s="44" t="s">
        <v>98</v>
      </c>
      <c r="AU232" s="24">
        <v>15</v>
      </c>
      <c r="AV232" s="24">
        <v>15</v>
      </c>
      <c r="AW232" s="24">
        <v>15</v>
      </c>
      <c r="AX232" s="24">
        <v>10</v>
      </c>
      <c r="AY232" s="24">
        <v>15</v>
      </c>
      <c r="AZ232" s="24">
        <v>15</v>
      </c>
      <c r="BA232" s="24">
        <v>10</v>
      </c>
      <c r="BB232" s="42">
        <v>95</v>
      </c>
      <c r="BC232" s="26" t="s">
        <v>138</v>
      </c>
      <c r="BD232" s="26" t="s">
        <v>138</v>
      </c>
      <c r="BE232" s="43">
        <v>1</v>
      </c>
      <c r="BF232" s="606"/>
      <c r="BG232" s="43">
        <v>1</v>
      </c>
      <c r="BH232" s="606"/>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c r="DK232" s="38"/>
      <c r="DL232" s="38"/>
      <c r="DM232" s="38"/>
      <c r="DN232" s="38"/>
      <c r="DO232" s="38"/>
      <c r="DP232" s="38"/>
      <c r="DQ232" s="38"/>
      <c r="DR232" s="38"/>
      <c r="DS232" s="38"/>
      <c r="DT232" s="38"/>
      <c r="DU232" s="38"/>
      <c r="DV232" s="38"/>
      <c r="DW232" s="38"/>
      <c r="DX232" s="38"/>
    </row>
    <row r="233" spans="1:128" s="25" customFormat="1" x14ac:dyDescent="0.3">
      <c r="A233" s="643"/>
      <c r="B233" s="27"/>
      <c r="C233" s="350" t="str">
        <f>'CONTEXTO E IDENTIFICACIÓN'!D$100</f>
        <v>Gestión Documental</v>
      </c>
      <c r="D233" s="350" t="str">
        <f>'CONTEXTO E IDENTIFICACIÓN'!F$100</f>
        <v>Gestión de Archivos</v>
      </c>
      <c r="E233" s="636"/>
      <c r="F233" s="616"/>
      <c r="G233" s="619"/>
      <c r="H233" s="302">
        <v>3</v>
      </c>
      <c r="I233" s="33"/>
      <c r="J233" s="32"/>
      <c r="K233" s="32"/>
      <c r="L233" s="259" t="str">
        <f t="shared" si="57"/>
        <v xml:space="preserve">  </v>
      </c>
      <c r="M233" s="258"/>
      <c r="N233" s="24"/>
      <c r="O233" s="239" t="s">
        <v>16</v>
      </c>
      <c r="P233" s="236">
        <f>+IF(O233=FÓRMULAS!$E$4,FÓRMULAS!$F$4,IF(O233=FÓRMULAS!$E$5,FÓRMULAS!$F$5,IF(O233=FÓRMULAS!$E$6,FÓRMULAS!$F$6,"")))</f>
        <v>0.25</v>
      </c>
      <c r="Q233" s="236" t="str">
        <f>+IF(OR(O233=FÓRMULAS!$O$4,O233=FÓRMULAS!$O$5),FÓRMULAS!$P$5,IF(O233=FÓRMULAS!$O$6,FÓRMULAS!$P$6,""))</f>
        <v>Probabilidad</v>
      </c>
      <c r="R233" s="239" t="s">
        <v>103</v>
      </c>
      <c r="S233" s="236">
        <f>+IF(R233=FÓRMULAS!$H$4,FÓRMULAS!$I$4,IF(R233=FÓRMULAS!$H$5,FÓRMULAS!$I$5,""))</f>
        <v>0.15</v>
      </c>
      <c r="T233" s="244" t="s">
        <v>897</v>
      </c>
      <c r="U233" s="244" t="s">
        <v>898</v>
      </c>
      <c r="V233" s="244" t="s">
        <v>899</v>
      </c>
      <c r="W233" s="236">
        <f t="shared" si="58"/>
        <v>0.4</v>
      </c>
      <c r="X233" s="236">
        <f>IF(Q233=FÓRMULAS!$P$5,F$231-(F$231*W233),F$231)</f>
        <v>0.36</v>
      </c>
      <c r="Y233" s="306">
        <f>IF(Q233=FÓRMULAS!$P$6,G$231-(G$231*W233),G$231)</f>
        <v>0.6</v>
      </c>
      <c r="Z233" s="604"/>
      <c r="AA233" s="601"/>
      <c r="AB233" s="309"/>
      <c r="AC233" s="24"/>
      <c r="AD233" s="24"/>
      <c r="AE233" s="24"/>
      <c r="AF233" s="274"/>
      <c r="AG233" s="265"/>
      <c r="AH233" s="24"/>
      <c r="AI233" s="24"/>
      <c r="AJ233" s="24"/>
      <c r="AK233" s="24"/>
      <c r="AL233" s="24"/>
      <c r="AM233" s="24"/>
      <c r="AN233" s="24"/>
      <c r="AO233" s="24"/>
      <c r="AP233" s="24"/>
      <c r="AQ233" s="24"/>
      <c r="AR233" s="50"/>
      <c r="AS233" s="50"/>
      <c r="AT233" s="50"/>
      <c r="AU233" s="24"/>
      <c r="AV233" s="24"/>
      <c r="AW233" s="24"/>
      <c r="AX233" s="24"/>
      <c r="AY233" s="24"/>
      <c r="AZ233" s="24"/>
      <c r="BA233" s="24"/>
      <c r="BB233" s="48"/>
      <c r="BC233" s="26"/>
      <c r="BD233" s="26"/>
      <c r="BE233" s="47"/>
      <c r="BF233" s="49"/>
      <c r="BG233" s="47"/>
      <c r="BH233" s="49"/>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c r="DK233" s="38"/>
      <c r="DL233" s="38"/>
      <c r="DM233" s="38"/>
      <c r="DN233" s="38"/>
      <c r="DO233" s="38"/>
      <c r="DP233" s="38"/>
      <c r="DQ233" s="38"/>
      <c r="DR233" s="38"/>
      <c r="DS233" s="38"/>
      <c r="DT233" s="38"/>
      <c r="DU233" s="38"/>
      <c r="DV233" s="38"/>
      <c r="DW233" s="38"/>
      <c r="DX233" s="38"/>
    </row>
    <row r="234" spans="1:128" s="25" customFormat="1" ht="14.5" thickBot="1" x14ac:dyDescent="0.35">
      <c r="A234" s="644"/>
      <c r="B234" s="275"/>
      <c r="C234" s="351" t="str">
        <f>'CONTEXTO E IDENTIFICACIÓN'!D$100</f>
        <v>Gestión Documental</v>
      </c>
      <c r="D234" s="351" t="str">
        <f>'CONTEXTO E IDENTIFICACIÓN'!F$100</f>
        <v>Gestión de Archivos</v>
      </c>
      <c r="E234" s="637"/>
      <c r="F234" s="617"/>
      <c r="G234" s="620"/>
      <c r="H234" s="303">
        <v>4</v>
      </c>
      <c r="I234" s="276"/>
      <c r="J234" s="277"/>
      <c r="K234" s="277"/>
      <c r="L234" s="277" t="str">
        <f t="shared" si="57"/>
        <v xml:space="preserve">  </v>
      </c>
      <c r="M234" s="276"/>
      <c r="N234" s="278"/>
      <c r="O234" s="240"/>
      <c r="P234" s="237" t="str">
        <f>+IF(O234=FÓRMULAS!$E$4,FÓRMULAS!$F$4,IF(O234=FÓRMULAS!$E$5,FÓRMULAS!$F$5,IF(O234=FÓRMULAS!$E$6,FÓRMULAS!$F$6,"")))</f>
        <v/>
      </c>
      <c r="Q234" s="237" t="str">
        <f>+IF(OR(O234=FÓRMULAS!$O$4,O234=FÓRMULAS!$O$5),FÓRMULAS!$P$5,IF(O234=FÓRMULAS!$O$6,FÓRMULAS!$P$6,""))</f>
        <v/>
      </c>
      <c r="R234" s="240"/>
      <c r="S234" s="237" t="str">
        <f>+IF(R234=FÓRMULAS!$H$4,FÓRMULAS!$I$4,IF(R234=FÓRMULAS!$H$5,FÓRMULAS!$I$5,""))</f>
        <v/>
      </c>
      <c r="T234" s="245"/>
      <c r="U234" s="245"/>
      <c r="V234" s="245"/>
      <c r="W234" s="237" t="str">
        <f t="shared" si="58"/>
        <v/>
      </c>
      <c r="X234" s="237">
        <f>IF(Q234=FÓRMULAS!$P$5,F$231-(F$231*W234),F$231)</f>
        <v>0.6</v>
      </c>
      <c r="Y234" s="307">
        <f>IF(Q234=FÓRMULAS!$P$6,G$231-(G$231*W234),G$231)</f>
        <v>0.6</v>
      </c>
      <c r="Z234" s="605"/>
      <c r="AA234" s="602"/>
      <c r="AB234" s="310"/>
      <c r="AC234" s="278"/>
      <c r="AD234" s="278"/>
      <c r="AE234" s="278"/>
      <c r="AF234" s="279"/>
      <c r="AG234" s="265"/>
      <c r="AH234" s="24"/>
      <c r="AI234" s="24"/>
      <c r="AJ234" s="24"/>
      <c r="AK234" s="24"/>
      <c r="AL234" s="24"/>
      <c r="AM234" s="24"/>
      <c r="AN234" s="24"/>
      <c r="AO234" s="24"/>
      <c r="AP234" s="24"/>
      <c r="AQ234" s="24"/>
      <c r="AR234" s="50"/>
      <c r="AS234" s="50"/>
      <c r="AT234" s="50"/>
      <c r="AU234" s="24"/>
      <c r="AV234" s="24"/>
      <c r="AW234" s="24"/>
      <c r="AX234" s="24"/>
      <c r="AY234" s="24"/>
      <c r="AZ234" s="24"/>
      <c r="BA234" s="24"/>
      <c r="BB234" s="48"/>
      <c r="BC234" s="26"/>
      <c r="BD234" s="26"/>
      <c r="BE234" s="47"/>
      <c r="BF234" s="49"/>
      <c r="BG234" s="47"/>
      <c r="BH234" s="49"/>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c r="DK234" s="38"/>
      <c r="DL234" s="38"/>
      <c r="DM234" s="38"/>
      <c r="DN234" s="38"/>
      <c r="DO234" s="38"/>
      <c r="DP234" s="38"/>
      <c r="DQ234" s="38"/>
      <c r="DR234" s="38"/>
      <c r="DS234" s="38"/>
      <c r="DT234" s="38"/>
      <c r="DU234" s="38"/>
      <c r="DV234" s="38"/>
      <c r="DW234" s="38"/>
      <c r="DX234" s="38"/>
    </row>
    <row r="235" spans="1:128" s="25" customFormat="1" ht="97.5" customHeight="1" x14ac:dyDescent="0.25">
      <c r="A235" s="642" t="str">
        <f>'CONTEXTO E IDENTIFICACIÓN'!A101</f>
        <v>R47</v>
      </c>
      <c r="B235" s="281" t="s">
        <v>51</v>
      </c>
      <c r="C235" s="349" t="str">
        <f>'CONTEXTO E IDENTIFICACIÓN'!D$101</f>
        <v>Gestión Administrativa</v>
      </c>
      <c r="D235" s="349" t="str">
        <f>'CONTEXTO E IDENTIFICACIÓN'!F$101</f>
        <v>Gestión de Inventarios</v>
      </c>
      <c r="E235" s="635" t="str">
        <f>'CONTEXTO E IDENTIFICACIÓN'!N101</f>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F235" s="615">
        <f>'PROB E IMPACTO INHERENTE'!H54</f>
        <v>0.4</v>
      </c>
      <c r="G235" s="618">
        <f>'PROB E IMPACTO INHERENTE'!P54</f>
        <v>0.6</v>
      </c>
      <c r="H235" s="301">
        <v>1</v>
      </c>
      <c r="I235" s="270" t="s">
        <v>814</v>
      </c>
      <c r="J235" s="271" t="s">
        <v>1072</v>
      </c>
      <c r="K235" s="271" t="s">
        <v>815</v>
      </c>
      <c r="L235" s="271" t="str">
        <f t="shared" si="57"/>
        <v xml:space="preserve">El Responsable del Almacén General.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
</v>
      </c>
      <c r="M235" s="270" t="s">
        <v>184</v>
      </c>
      <c r="N235" s="272" t="s">
        <v>7</v>
      </c>
      <c r="O235" s="238" t="s">
        <v>16</v>
      </c>
      <c r="P235" s="235">
        <f>+IF(O235=FÓRMULAS!$E$4,FÓRMULAS!$F$4,IF(O235=FÓRMULAS!$E$5,FÓRMULAS!$F$5,IF(O235=FÓRMULAS!$E$6,FÓRMULAS!$F$6,"")))</f>
        <v>0.25</v>
      </c>
      <c r="Q235" s="235" t="str">
        <f>+IF(OR(O235=FÓRMULAS!$O$4,O235=FÓRMULAS!$O$5),FÓRMULAS!$P$5,IF(O235=FÓRMULAS!$O$6,FÓRMULAS!$P$6,""))</f>
        <v>Probabilidad</v>
      </c>
      <c r="R235" s="238" t="s">
        <v>103</v>
      </c>
      <c r="S235" s="235">
        <f>+IF(R235=FÓRMULAS!$H$4,FÓRMULAS!$I$4,IF(R235=FÓRMULAS!$H$5,FÓRMULAS!$I$5,""))</f>
        <v>0.15</v>
      </c>
      <c r="T235" s="243" t="s">
        <v>897</v>
      </c>
      <c r="U235" s="243" t="s">
        <v>898</v>
      </c>
      <c r="V235" s="243" t="s">
        <v>899</v>
      </c>
      <c r="W235" s="235">
        <f t="shared" si="58"/>
        <v>0.4</v>
      </c>
      <c r="X235" s="235">
        <f>IF(Q235=FÓRMULAS!$P$5,F$235-(F$235*W235),F$235)</f>
        <v>0.24</v>
      </c>
      <c r="Y235" s="305">
        <f>IF(Q235=FÓRMULAS!$P$6,G$235-(G$235*W235),G$235)</f>
        <v>0.6</v>
      </c>
      <c r="Z235" s="603">
        <f t="shared" ref="Z235:AA235" si="71">+IF(X238="","",X238)</f>
        <v>0.4</v>
      </c>
      <c r="AA235" s="600">
        <f t="shared" si="71"/>
        <v>0.6</v>
      </c>
      <c r="AB235" s="308">
        <v>12</v>
      </c>
      <c r="AC235" s="272">
        <v>3</v>
      </c>
      <c r="AD235" s="272">
        <v>3</v>
      </c>
      <c r="AE235" s="272">
        <v>3</v>
      </c>
      <c r="AF235" s="273">
        <v>3</v>
      </c>
      <c r="AG235" s="265" t="s">
        <v>19</v>
      </c>
      <c r="AH235" s="44" t="s">
        <v>16</v>
      </c>
      <c r="AI235" s="44" t="s">
        <v>6</v>
      </c>
      <c r="AJ235" s="44" t="s">
        <v>6</v>
      </c>
      <c r="AK235" s="44" t="s">
        <v>6</v>
      </c>
      <c r="AL235" s="44" t="s">
        <v>23</v>
      </c>
      <c r="AM235" s="24" t="s">
        <v>103</v>
      </c>
      <c r="AN235" s="24" t="s">
        <v>87</v>
      </c>
      <c r="AO235" s="24" t="s">
        <v>89</v>
      </c>
      <c r="AP235" s="24" t="s">
        <v>91</v>
      </c>
      <c r="AQ235" s="24" t="s">
        <v>99</v>
      </c>
      <c r="AR235" s="44" t="s">
        <v>94</v>
      </c>
      <c r="AS235" s="44" t="s">
        <v>96</v>
      </c>
      <c r="AT235" s="44" t="s">
        <v>98</v>
      </c>
      <c r="AU235" s="24">
        <v>15</v>
      </c>
      <c r="AV235" s="24">
        <v>15</v>
      </c>
      <c r="AW235" s="24">
        <v>15</v>
      </c>
      <c r="AX235" s="24">
        <v>15</v>
      </c>
      <c r="AY235" s="24">
        <v>15</v>
      </c>
      <c r="AZ235" s="24">
        <v>15</v>
      </c>
      <c r="BA235" s="24">
        <v>10</v>
      </c>
      <c r="BB235" s="42">
        <v>100</v>
      </c>
      <c r="BC235" s="26" t="s">
        <v>138</v>
      </c>
      <c r="BD235" s="26" t="s">
        <v>138</v>
      </c>
      <c r="BE235" s="43">
        <v>1</v>
      </c>
      <c r="BF235" s="606">
        <v>1</v>
      </c>
      <c r="BG235" s="43">
        <v>1</v>
      </c>
      <c r="BH235" s="606">
        <v>1</v>
      </c>
    </row>
    <row r="236" spans="1:128" s="25" customFormat="1" ht="97.5" customHeight="1" x14ac:dyDescent="0.25">
      <c r="A236" s="643"/>
      <c r="B236" s="40" t="s">
        <v>51</v>
      </c>
      <c r="C236" s="350" t="str">
        <f>'CONTEXTO E IDENTIFICACIÓN'!D$101</f>
        <v>Gestión Administrativa</v>
      </c>
      <c r="D236" s="350" t="str">
        <f>'CONTEXTO E IDENTIFICACIÓN'!F$101</f>
        <v>Gestión de Inventarios</v>
      </c>
      <c r="E236" s="636"/>
      <c r="F236" s="616"/>
      <c r="G236" s="619"/>
      <c r="H236" s="302">
        <v>2</v>
      </c>
      <c r="I236" s="258" t="s">
        <v>816</v>
      </c>
      <c r="J236" s="259" t="s">
        <v>817</v>
      </c>
      <c r="K236" s="259" t="s">
        <v>818</v>
      </c>
      <c r="L236" s="259" t="str">
        <f t="shared" si="57"/>
        <v>El Responsable del Almacén General o el Responsable en Direcciones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Evidencia: Informes de inventario, actas, comprobantes de ajustes y/o notificaciones por correo electrónico.</v>
      </c>
      <c r="M236" s="258" t="s">
        <v>185</v>
      </c>
      <c r="N236" s="24" t="s">
        <v>7</v>
      </c>
      <c r="O236" s="239" t="s">
        <v>16</v>
      </c>
      <c r="P236" s="236">
        <f>+IF(O236=FÓRMULAS!$E$4,FÓRMULAS!$F$4,IF(O236=FÓRMULAS!$E$5,FÓRMULAS!$F$5,IF(O236=FÓRMULAS!$E$6,FÓRMULAS!$F$6,"")))</f>
        <v>0.25</v>
      </c>
      <c r="Q236" s="236" t="str">
        <f>+IF(OR(O236=FÓRMULAS!$O$4,O236=FÓRMULAS!$O$5),FÓRMULAS!$P$5,IF(O236=FÓRMULAS!$O$6,FÓRMULAS!$P$6,""))</f>
        <v>Probabilidad</v>
      </c>
      <c r="R236" s="239" t="s">
        <v>103</v>
      </c>
      <c r="S236" s="236">
        <f>+IF(R236=FÓRMULAS!$H$4,FÓRMULAS!$I$4,IF(R236=FÓRMULAS!$H$5,FÓRMULAS!$I$5,""))</f>
        <v>0.15</v>
      </c>
      <c r="T236" s="244" t="s">
        <v>897</v>
      </c>
      <c r="U236" s="244" t="s">
        <v>898</v>
      </c>
      <c r="V236" s="244" t="s">
        <v>899</v>
      </c>
      <c r="W236" s="236">
        <f t="shared" si="58"/>
        <v>0.4</v>
      </c>
      <c r="X236" s="236">
        <f>IF(Q236=FÓRMULAS!$P$5,F$235-(F$235*W236),F$235)</f>
        <v>0.24</v>
      </c>
      <c r="Y236" s="306">
        <f>IF(Q236=FÓRMULAS!$P$6,G$235-(G$235*W236),G$235)</f>
        <v>0.6</v>
      </c>
      <c r="Z236" s="604"/>
      <c r="AA236" s="601"/>
      <c r="AB236" s="309">
        <v>1</v>
      </c>
      <c r="AC236" s="24">
        <v>0</v>
      </c>
      <c r="AD236" s="24">
        <v>0</v>
      </c>
      <c r="AE236" s="24">
        <v>0</v>
      </c>
      <c r="AF236" s="274">
        <v>1</v>
      </c>
      <c r="AG236" s="265" t="s">
        <v>19</v>
      </c>
      <c r="AH236" s="44" t="s">
        <v>18</v>
      </c>
      <c r="AI236" s="44" t="s">
        <v>19</v>
      </c>
      <c r="AJ236" s="44" t="s">
        <v>6</v>
      </c>
      <c r="AK236" s="44" t="s">
        <v>6</v>
      </c>
      <c r="AL236" s="44" t="s">
        <v>24</v>
      </c>
      <c r="AM236" s="24" t="s">
        <v>103</v>
      </c>
      <c r="AN236" s="24" t="s">
        <v>87</v>
      </c>
      <c r="AO236" s="24" t="s">
        <v>89</v>
      </c>
      <c r="AP236" s="24" t="s">
        <v>91</v>
      </c>
      <c r="AQ236" s="24" t="s">
        <v>93</v>
      </c>
      <c r="AR236" s="44" t="s">
        <v>94</v>
      </c>
      <c r="AS236" s="44" t="s">
        <v>96</v>
      </c>
      <c r="AT236" s="44" t="s">
        <v>98</v>
      </c>
      <c r="AU236" s="24">
        <v>15</v>
      </c>
      <c r="AV236" s="24">
        <v>15</v>
      </c>
      <c r="AW236" s="24">
        <v>15</v>
      </c>
      <c r="AX236" s="24">
        <v>0</v>
      </c>
      <c r="AY236" s="24">
        <v>15</v>
      </c>
      <c r="AZ236" s="24">
        <v>15</v>
      </c>
      <c r="BA236" s="24">
        <v>10</v>
      </c>
      <c r="BB236" s="42">
        <v>85</v>
      </c>
      <c r="BC236" s="26" t="s">
        <v>138</v>
      </c>
      <c r="BD236" s="26" t="s">
        <v>138</v>
      </c>
      <c r="BE236" s="43">
        <v>1</v>
      </c>
      <c r="BF236" s="606"/>
      <c r="BG236" s="43">
        <v>1</v>
      </c>
      <c r="BH236" s="606"/>
    </row>
    <row r="237" spans="1:128" s="25" customFormat="1" ht="104.25" customHeight="1" x14ac:dyDescent="0.25">
      <c r="A237" s="643"/>
      <c r="B237" s="40" t="s">
        <v>51</v>
      </c>
      <c r="C237" s="350" t="str">
        <f>'CONTEXTO E IDENTIFICACIÓN'!D$101</f>
        <v>Gestión Administrativa</v>
      </c>
      <c r="D237" s="350" t="str">
        <f>'CONTEXTO E IDENTIFICACIÓN'!F$101</f>
        <v>Gestión de Inventarios</v>
      </c>
      <c r="E237" s="636"/>
      <c r="F237" s="616"/>
      <c r="G237" s="619"/>
      <c r="H237" s="302">
        <v>3</v>
      </c>
      <c r="I237" s="258" t="s">
        <v>819</v>
      </c>
      <c r="J237" s="259" t="s">
        <v>820</v>
      </c>
      <c r="K237" s="259" t="s">
        <v>821</v>
      </c>
      <c r="L237" s="259" t="str">
        <f t="shared" si="57"/>
        <v>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Evidencias: Formato de inducción a contratistas diligenciado y firmado, registros de asistencia a socializaciones, material fotográfico y/o correos electrónicos remitidos.</v>
      </c>
      <c r="M237" s="258" t="s">
        <v>186</v>
      </c>
      <c r="N237" s="24" t="s">
        <v>7</v>
      </c>
      <c r="O237" s="239" t="s">
        <v>16</v>
      </c>
      <c r="P237" s="236">
        <f>+IF(O237=FÓRMULAS!$E$4,FÓRMULAS!$F$4,IF(O237=FÓRMULAS!$E$5,FÓRMULAS!$F$5,IF(O237=FÓRMULAS!$E$6,FÓRMULAS!$F$6,"")))</f>
        <v>0.25</v>
      </c>
      <c r="Q237" s="236" t="str">
        <f>+IF(OR(O237=FÓRMULAS!$O$4,O237=FÓRMULAS!$O$5),FÓRMULAS!$P$5,IF(O237=FÓRMULAS!$O$6,FÓRMULAS!$P$6,""))</f>
        <v>Probabilidad</v>
      </c>
      <c r="R237" s="239" t="s">
        <v>103</v>
      </c>
      <c r="S237" s="236">
        <f>+IF(R237=FÓRMULAS!$H$4,FÓRMULAS!$I$4,IF(R237=FÓRMULAS!$H$5,FÓRMULAS!$I$5,""))</f>
        <v>0.15</v>
      </c>
      <c r="T237" s="244" t="s">
        <v>897</v>
      </c>
      <c r="U237" s="244" t="s">
        <v>898</v>
      </c>
      <c r="V237" s="244" t="s">
        <v>899</v>
      </c>
      <c r="W237" s="236">
        <f t="shared" si="58"/>
        <v>0.4</v>
      </c>
      <c r="X237" s="236">
        <f>IF(Q237=FÓRMULAS!$P$5,F$235-(F$235*W237),F$235)</f>
        <v>0.24</v>
      </c>
      <c r="Y237" s="306">
        <f>IF(Q237=FÓRMULAS!$P$6,G$235-(G$235*W237),G$235)</f>
        <v>0.6</v>
      </c>
      <c r="Z237" s="604"/>
      <c r="AA237" s="601"/>
      <c r="AB237" s="309">
        <v>0</v>
      </c>
      <c r="AC237" s="24">
        <v>0</v>
      </c>
      <c r="AD237" s="24">
        <v>0</v>
      </c>
      <c r="AE237" s="24">
        <v>0</v>
      </c>
      <c r="AF237" s="274">
        <v>0</v>
      </c>
      <c r="AG237" s="265" t="s">
        <v>6</v>
      </c>
      <c r="AH237" s="44" t="s">
        <v>16</v>
      </c>
      <c r="AI237" s="44" t="s">
        <v>19</v>
      </c>
      <c r="AJ237" s="44" t="s">
        <v>6</v>
      </c>
      <c r="AK237" s="44" t="s">
        <v>6</v>
      </c>
      <c r="AL237" s="44" t="s">
        <v>25</v>
      </c>
      <c r="AM237" s="24" t="s">
        <v>103</v>
      </c>
      <c r="AN237" s="24" t="s">
        <v>87</v>
      </c>
      <c r="AO237" s="24" t="s">
        <v>89</v>
      </c>
      <c r="AP237" s="24" t="s">
        <v>91</v>
      </c>
      <c r="AQ237" s="24" t="s">
        <v>99</v>
      </c>
      <c r="AR237" s="44" t="s">
        <v>94</v>
      </c>
      <c r="AS237" s="44" t="s">
        <v>96</v>
      </c>
      <c r="AT237" s="44" t="s">
        <v>98</v>
      </c>
      <c r="AU237" s="24">
        <v>15</v>
      </c>
      <c r="AV237" s="24">
        <v>15</v>
      </c>
      <c r="AW237" s="24">
        <v>15</v>
      </c>
      <c r="AX237" s="24">
        <v>15</v>
      </c>
      <c r="AY237" s="24">
        <v>15</v>
      </c>
      <c r="AZ237" s="24">
        <v>15</v>
      </c>
      <c r="BA237" s="24">
        <v>10</v>
      </c>
      <c r="BB237" s="42">
        <v>100</v>
      </c>
      <c r="BC237" s="26" t="s">
        <v>138</v>
      </c>
      <c r="BD237" s="26" t="s">
        <v>138</v>
      </c>
      <c r="BE237" s="43">
        <v>1</v>
      </c>
      <c r="BF237" s="606"/>
      <c r="BG237" s="43">
        <v>1</v>
      </c>
      <c r="BH237" s="606"/>
    </row>
    <row r="238" spans="1:128" s="25" customFormat="1" ht="14.25" customHeight="1" thickBot="1" x14ac:dyDescent="0.3">
      <c r="A238" s="644"/>
      <c r="B238" s="282"/>
      <c r="C238" s="351" t="str">
        <f>'CONTEXTO E IDENTIFICACIÓN'!D$101</f>
        <v>Gestión Administrativa</v>
      </c>
      <c r="D238" s="351" t="str">
        <f>'CONTEXTO E IDENTIFICACIÓN'!F$101</f>
        <v>Gestión de Inventarios</v>
      </c>
      <c r="E238" s="637"/>
      <c r="F238" s="617"/>
      <c r="G238" s="620"/>
      <c r="H238" s="303">
        <v>4</v>
      </c>
      <c r="I238" s="276"/>
      <c r="J238" s="277"/>
      <c r="K238" s="277"/>
      <c r="L238" s="277" t="str">
        <f t="shared" si="57"/>
        <v xml:space="preserve">  </v>
      </c>
      <c r="M238" s="276"/>
      <c r="N238" s="278"/>
      <c r="O238" s="240"/>
      <c r="P238" s="237" t="str">
        <f>+IF(O238=FÓRMULAS!$E$4,FÓRMULAS!$F$4,IF(O238=FÓRMULAS!$E$5,FÓRMULAS!$F$5,IF(O238=FÓRMULAS!$E$6,FÓRMULAS!$F$6,"")))</f>
        <v/>
      </c>
      <c r="Q238" s="237" t="str">
        <f>+IF(OR(O238=FÓRMULAS!$O$4,O238=FÓRMULAS!$O$5),FÓRMULAS!$P$5,IF(O238=FÓRMULAS!$O$6,FÓRMULAS!$P$6,""))</f>
        <v/>
      </c>
      <c r="R238" s="240"/>
      <c r="S238" s="237" t="str">
        <f>+IF(R238=FÓRMULAS!$H$4,FÓRMULAS!$I$4,IF(R238=FÓRMULAS!$H$5,FÓRMULAS!$I$5,""))</f>
        <v/>
      </c>
      <c r="T238" s="245"/>
      <c r="U238" s="245"/>
      <c r="V238" s="245"/>
      <c r="W238" s="237" t="str">
        <f t="shared" si="58"/>
        <v/>
      </c>
      <c r="X238" s="237">
        <f>IF(Q238=FÓRMULAS!$P$5,F$235-(F$235*W238),F$235)</f>
        <v>0.4</v>
      </c>
      <c r="Y238" s="307">
        <f>IF(Q238=FÓRMULAS!$P$6,G$235-(G$235*W238),G$235)</f>
        <v>0.6</v>
      </c>
      <c r="Z238" s="605"/>
      <c r="AA238" s="602"/>
      <c r="AB238" s="310"/>
      <c r="AC238" s="278"/>
      <c r="AD238" s="278"/>
      <c r="AE238" s="278"/>
      <c r="AF238" s="279"/>
      <c r="AG238" s="265"/>
      <c r="AH238" s="50"/>
      <c r="AI238" s="50"/>
      <c r="AJ238" s="50"/>
      <c r="AK238" s="50"/>
      <c r="AL238" s="50"/>
      <c r="AM238" s="24"/>
      <c r="AN238" s="24"/>
      <c r="AO238" s="24"/>
      <c r="AP238" s="24"/>
      <c r="AQ238" s="24"/>
      <c r="AR238" s="50"/>
      <c r="AS238" s="50"/>
      <c r="AT238" s="50"/>
      <c r="AU238" s="24"/>
      <c r="AV238" s="24"/>
      <c r="AW238" s="24"/>
      <c r="AX238" s="24"/>
      <c r="AY238" s="24"/>
      <c r="AZ238" s="24"/>
      <c r="BA238" s="24"/>
      <c r="BB238" s="48"/>
      <c r="BC238" s="26"/>
      <c r="BD238" s="26"/>
      <c r="BE238" s="47"/>
      <c r="BF238" s="49"/>
      <c r="BG238" s="47"/>
      <c r="BH238" s="49"/>
    </row>
    <row r="239" spans="1:128" s="25" customFormat="1" ht="112.5" customHeight="1" x14ac:dyDescent="0.25">
      <c r="A239" s="642" t="str">
        <f>'CONTEXTO E IDENTIFICACIÓN'!A102</f>
        <v>R48</v>
      </c>
      <c r="B239" s="281" t="s">
        <v>56</v>
      </c>
      <c r="C239" s="349" t="str">
        <f>'CONTEXTO E IDENTIFICACIÓN'!D$102</f>
        <v>Gestión Administrativa</v>
      </c>
      <c r="D239" s="349" t="str">
        <f>'CONTEXTO E IDENTIFICACIÓN'!F$102</f>
        <v>Gestión de Servicios</v>
      </c>
      <c r="E239" s="635" t="str">
        <f>'CONTEXTO E IDENTIFICACIÓN'!N102</f>
        <v>Posibilidad de pérdida Económica y Reputacional por inoportunidad en la prestación de servicios administrativos y/o infraestructura física para el funcionamiento de la entidad 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F239" s="615">
        <f>'PROB E IMPACTO INHERENTE'!H55</f>
        <v>0.6</v>
      </c>
      <c r="G239" s="618">
        <f>'PROB E IMPACTO INHERENTE'!P55</f>
        <v>0.8</v>
      </c>
      <c r="H239" s="301">
        <v>1</v>
      </c>
      <c r="I239" s="270" t="s">
        <v>822</v>
      </c>
      <c r="J239" s="271" t="s">
        <v>823</v>
      </c>
      <c r="K239" s="271" t="s">
        <v>824</v>
      </c>
      <c r="L239" s="271" t="str">
        <f t="shared" si="57"/>
        <v xml:space="preserve">El Responsable asignado GIT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Evidencia: Verificación trimestral del Plan Anual de Adquisiciones del proceso con los servicios esenciales  y/o correo que evidencie la solicitud de modificaciones al PAA (Si aplica). </v>
      </c>
      <c r="M239" s="270" t="s">
        <v>321</v>
      </c>
      <c r="N239" s="272" t="s">
        <v>7</v>
      </c>
      <c r="O239" s="238" t="s">
        <v>16</v>
      </c>
      <c r="P239" s="235">
        <f>+IF(O239=FÓRMULAS!$E$4,FÓRMULAS!$F$4,IF(O239=FÓRMULAS!$E$5,FÓRMULAS!$F$5,IF(O239=FÓRMULAS!$E$6,FÓRMULAS!$F$6,"")))</f>
        <v>0.25</v>
      </c>
      <c r="Q239" s="235" t="str">
        <f>+IF(OR(O239=FÓRMULAS!$O$4,O239=FÓRMULAS!$O$5),FÓRMULAS!$P$5,IF(O239=FÓRMULAS!$O$6,FÓRMULAS!$P$6,""))</f>
        <v>Probabilidad</v>
      </c>
      <c r="R239" s="238" t="s">
        <v>103</v>
      </c>
      <c r="S239" s="235">
        <f>+IF(R239=FÓRMULAS!$H$4,FÓRMULAS!$I$4,IF(R239=FÓRMULAS!$H$5,FÓRMULAS!$I$5,""))</f>
        <v>0.15</v>
      </c>
      <c r="T239" s="243" t="s">
        <v>897</v>
      </c>
      <c r="U239" s="243" t="s">
        <v>898</v>
      </c>
      <c r="V239" s="243" t="s">
        <v>899</v>
      </c>
      <c r="W239" s="235">
        <f t="shared" si="58"/>
        <v>0.4</v>
      </c>
      <c r="X239" s="235">
        <f>IF(Q239=FÓRMULAS!$P$5,F$239-(F$239*W239),F$239)</f>
        <v>0.36</v>
      </c>
      <c r="Y239" s="305">
        <f>IF(Q239=FÓRMULAS!$P$6,G$239-(G$239*W239),G$239)</f>
        <v>0.8</v>
      </c>
      <c r="Z239" s="603">
        <f t="shared" ref="Z239:AA239" si="72">+IF(X242="","",X242)</f>
        <v>0.6</v>
      </c>
      <c r="AA239" s="600">
        <f t="shared" si="72"/>
        <v>0.8</v>
      </c>
      <c r="AB239" s="308">
        <v>4</v>
      </c>
      <c r="AC239" s="272">
        <v>1</v>
      </c>
      <c r="AD239" s="272">
        <v>1</v>
      </c>
      <c r="AE239" s="272">
        <v>1</v>
      </c>
      <c r="AF239" s="273">
        <v>1</v>
      </c>
      <c r="AG239" s="265" t="s">
        <v>19</v>
      </c>
      <c r="AH239" s="44" t="s">
        <v>17</v>
      </c>
      <c r="AI239" s="44" t="s">
        <v>19</v>
      </c>
      <c r="AJ239" s="44" t="s">
        <v>6</v>
      </c>
      <c r="AK239" s="44" t="s">
        <v>6</v>
      </c>
      <c r="AL239" s="44" t="s">
        <v>23</v>
      </c>
      <c r="AM239" s="24" t="s">
        <v>103</v>
      </c>
      <c r="AN239" s="24" t="s">
        <v>87</v>
      </c>
      <c r="AO239" s="24" t="s">
        <v>89</v>
      </c>
      <c r="AP239" s="24" t="s">
        <v>91</v>
      </c>
      <c r="AQ239" s="24" t="s">
        <v>100</v>
      </c>
      <c r="AR239" s="44" t="s">
        <v>94</v>
      </c>
      <c r="AS239" s="44" t="s">
        <v>96</v>
      </c>
      <c r="AT239" s="44" t="s">
        <v>98</v>
      </c>
      <c r="AU239" s="24">
        <v>15</v>
      </c>
      <c r="AV239" s="24">
        <v>15</v>
      </c>
      <c r="AW239" s="24">
        <v>15</v>
      </c>
      <c r="AX239" s="24">
        <v>10</v>
      </c>
      <c r="AY239" s="24">
        <v>15</v>
      </c>
      <c r="AZ239" s="24">
        <v>15</v>
      </c>
      <c r="BA239" s="24">
        <v>10</v>
      </c>
      <c r="BB239" s="42">
        <v>95</v>
      </c>
      <c r="BC239" s="26" t="s">
        <v>138</v>
      </c>
      <c r="BD239" s="26" t="s">
        <v>140</v>
      </c>
      <c r="BE239" s="43">
        <v>1</v>
      </c>
      <c r="BF239" s="606">
        <v>1</v>
      </c>
      <c r="BG239" s="43">
        <v>1</v>
      </c>
      <c r="BH239" s="606">
        <v>1</v>
      </c>
    </row>
    <row r="240" spans="1:128" s="25" customFormat="1" ht="91.75" customHeight="1" x14ac:dyDescent="0.25">
      <c r="A240" s="643"/>
      <c r="B240" s="40" t="s">
        <v>56</v>
      </c>
      <c r="C240" s="350" t="str">
        <f>'CONTEXTO E IDENTIFICACIÓN'!D$102</f>
        <v>Gestión Administrativa</v>
      </c>
      <c r="D240" s="350" t="str">
        <f>'CONTEXTO E IDENTIFICACIÓN'!F$102</f>
        <v>Gestión de Servicios</v>
      </c>
      <c r="E240" s="636"/>
      <c r="F240" s="616"/>
      <c r="G240" s="619"/>
      <c r="H240" s="302">
        <v>2</v>
      </c>
      <c r="I240" s="258" t="s">
        <v>825</v>
      </c>
      <c r="J240" s="259" t="s">
        <v>826</v>
      </c>
      <c r="K240" s="259" t="s">
        <v>827</v>
      </c>
      <c r="L240" s="259" t="str">
        <f t="shared" si="57"/>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Evidencia: Correo electrónico con la aprobación de la solicitud y/o Plan de mantenimiento aprobado.</v>
      </c>
      <c r="M240" s="258" t="s">
        <v>179</v>
      </c>
      <c r="N240" s="24" t="s">
        <v>7</v>
      </c>
      <c r="O240" s="239" t="s">
        <v>16</v>
      </c>
      <c r="P240" s="236">
        <f>+IF(O240=FÓRMULAS!$E$4,FÓRMULAS!$F$4,IF(O240=FÓRMULAS!$E$5,FÓRMULAS!$F$5,IF(O240=FÓRMULAS!$E$6,FÓRMULAS!$F$6,"")))</f>
        <v>0.25</v>
      </c>
      <c r="Q240" s="236" t="str">
        <f>+IF(OR(O240=FÓRMULAS!$O$4,O240=FÓRMULAS!$O$5),FÓRMULAS!$P$5,IF(O240=FÓRMULAS!$O$6,FÓRMULAS!$P$6,""))</f>
        <v>Probabilidad</v>
      </c>
      <c r="R240" s="239" t="s">
        <v>103</v>
      </c>
      <c r="S240" s="236">
        <f>+IF(R240=FÓRMULAS!$H$4,FÓRMULAS!$I$4,IF(R240=FÓRMULAS!$H$5,FÓRMULAS!$I$5,""))</f>
        <v>0.15</v>
      </c>
      <c r="T240" s="244" t="s">
        <v>897</v>
      </c>
      <c r="U240" s="244" t="s">
        <v>898</v>
      </c>
      <c r="V240" s="244" t="s">
        <v>899</v>
      </c>
      <c r="W240" s="236">
        <f t="shared" si="58"/>
        <v>0.4</v>
      </c>
      <c r="X240" s="236">
        <f>IF(Q240=FÓRMULAS!$P$5,F$239-(F$239*W240),F$239)</f>
        <v>0.36</v>
      </c>
      <c r="Y240" s="306">
        <f>IF(Q240=FÓRMULAS!$P$6,G$239-(G$239*W240),G$239)</f>
        <v>0.8</v>
      </c>
      <c r="Z240" s="604"/>
      <c r="AA240" s="601"/>
      <c r="AB240" s="309">
        <v>0</v>
      </c>
      <c r="AC240" s="24">
        <v>0</v>
      </c>
      <c r="AD240" s="24">
        <v>0</v>
      </c>
      <c r="AE240" s="24">
        <v>0</v>
      </c>
      <c r="AF240" s="274">
        <v>0</v>
      </c>
      <c r="AG240" s="265" t="s">
        <v>6</v>
      </c>
      <c r="AH240" s="44" t="s">
        <v>16</v>
      </c>
      <c r="AI240" s="44" t="s">
        <v>6</v>
      </c>
      <c r="AJ240" s="44" t="s">
        <v>6</v>
      </c>
      <c r="AK240" s="44" t="s">
        <v>6</v>
      </c>
      <c r="AL240" s="44" t="s">
        <v>26</v>
      </c>
      <c r="AM240" s="24" t="s">
        <v>103</v>
      </c>
      <c r="AN240" s="24" t="s">
        <v>87</v>
      </c>
      <c r="AO240" s="24" t="s">
        <v>89</v>
      </c>
      <c r="AP240" s="24" t="s">
        <v>91</v>
      </c>
      <c r="AQ240" s="24" t="s">
        <v>99</v>
      </c>
      <c r="AR240" s="44" t="s">
        <v>94</v>
      </c>
      <c r="AS240" s="44" t="s">
        <v>96</v>
      </c>
      <c r="AT240" s="44" t="s">
        <v>98</v>
      </c>
      <c r="AU240" s="24">
        <v>15</v>
      </c>
      <c r="AV240" s="24">
        <v>15</v>
      </c>
      <c r="AW240" s="24">
        <v>15</v>
      </c>
      <c r="AX240" s="24">
        <v>15</v>
      </c>
      <c r="AY240" s="24">
        <v>15</v>
      </c>
      <c r="AZ240" s="24">
        <v>15</v>
      </c>
      <c r="BA240" s="24">
        <v>10</v>
      </c>
      <c r="BB240" s="42">
        <v>100</v>
      </c>
      <c r="BC240" s="26" t="s">
        <v>138</v>
      </c>
      <c r="BD240" s="26" t="s">
        <v>138</v>
      </c>
      <c r="BE240" s="43">
        <v>1</v>
      </c>
      <c r="BF240" s="606"/>
      <c r="BG240" s="43">
        <v>1</v>
      </c>
      <c r="BH240" s="606"/>
    </row>
    <row r="241" spans="1:128" s="25" customFormat="1" ht="91.75" customHeight="1" x14ac:dyDescent="0.25">
      <c r="A241" s="643"/>
      <c r="B241" s="40" t="s">
        <v>56</v>
      </c>
      <c r="C241" s="350" t="str">
        <f>'CONTEXTO E IDENTIFICACIÓN'!D$102</f>
        <v>Gestión Administrativa</v>
      </c>
      <c r="D241" s="350" t="str">
        <f>'CONTEXTO E IDENTIFICACIÓN'!F$102</f>
        <v>Gestión de Servicios</v>
      </c>
      <c r="E241" s="636"/>
      <c r="F241" s="616"/>
      <c r="G241" s="619"/>
      <c r="H241" s="302">
        <v>3</v>
      </c>
      <c r="I241" s="258" t="s">
        <v>822</v>
      </c>
      <c r="J241" s="259" t="s">
        <v>828</v>
      </c>
      <c r="K241" s="259" t="s">
        <v>829</v>
      </c>
      <c r="L241" s="259" t="str">
        <f t="shared" si="57"/>
        <v xml:space="preserve">El Responsable asignado GIT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Evidencia: Seguimiento realizado al Plan de mantenimiento y/o correos de aprobación a las modificaciones del plan. </v>
      </c>
      <c r="M241" s="258" t="s">
        <v>180</v>
      </c>
      <c r="N241" s="24" t="s">
        <v>7</v>
      </c>
      <c r="O241" s="239" t="s">
        <v>16</v>
      </c>
      <c r="P241" s="236">
        <f>+IF(O241=FÓRMULAS!$E$4,FÓRMULAS!$F$4,IF(O241=FÓRMULAS!$E$5,FÓRMULAS!$F$5,IF(O241=FÓRMULAS!$E$6,FÓRMULAS!$F$6,"")))</f>
        <v>0.25</v>
      </c>
      <c r="Q241" s="236" t="str">
        <f>+IF(OR(O241=FÓRMULAS!$O$4,O241=FÓRMULAS!$O$5),FÓRMULAS!$P$5,IF(O241=FÓRMULAS!$O$6,FÓRMULAS!$P$6,""))</f>
        <v>Probabilidad</v>
      </c>
      <c r="R241" s="239" t="s">
        <v>103</v>
      </c>
      <c r="S241" s="236">
        <f>+IF(R241=FÓRMULAS!$H$4,FÓRMULAS!$I$4,IF(R241=FÓRMULAS!$H$5,FÓRMULAS!$I$5,""))</f>
        <v>0.15</v>
      </c>
      <c r="T241" s="244" t="s">
        <v>897</v>
      </c>
      <c r="U241" s="244" t="s">
        <v>898</v>
      </c>
      <c r="V241" s="244" t="s">
        <v>899</v>
      </c>
      <c r="W241" s="236">
        <f t="shared" si="58"/>
        <v>0.4</v>
      </c>
      <c r="X241" s="236">
        <f>IF(Q241=FÓRMULAS!$P$5,F$239-(F$239*W241),F$239)</f>
        <v>0.36</v>
      </c>
      <c r="Y241" s="306">
        <f>IF(Q241=FÓRMULAS!$P$6,G$239-(G$239*W241),G$239)</f>
        <v>0.8</v>
      </c>
      <c r="Z241" s="604"/>
      <c r="AA241" s="601"/>
      <c r="AB241" s="309">
        <v>1</v>
      </c>
      <c r="AC241" s="24">
        <v>0</v>
      </c>
      <c r="AD241" s="24">
        <v>0</v>
      </c>
      <c r="AE241" s="24">
        <v>1</v>
      </c>
      <c r="AF241" s="274">
        <v>0</v>
      </c>
      <c r="AG241" s="265" t="s">
        <v>19</v>
      </c>
      <c r="AH241" s="44" t="s">
        <v>17</v>
      </c>
      <c r="AI241" s="44" t="s">
        <v>6</v>
      </c>
      <c r="AJ241" s="44" t="s">
        <v>6</v>
      </c>
      <c r="AK241" s="44" t="s">
        <v>6</v>
      </c>
      <c r="AL241" s="44" t="s">
        <v>24</v>
      </c>
      <c r="AM241" s="24" t="s">
        <v>103</v>
      </c>
      <c r="AN241" s="24" t="s">
        <v>87</v>
      </c>
      <c r="AO241" s="24" t="s">
        <v>89</v>
      </c>
      <c r="AP241" s="24" t="s">
        <v>91</v>
      </c>
      <c r="AQ241" s="24" t="s">
        <v>100</v>
      </c>
      <c r="AR241" s="44" t="s">
        <v>94</v>
      </c>
      <c r="AS241" s="44" t="s">
        <v>96</v>
      </c>
      <c r="AT241" s="44" t="s">
        <v>98</v>
      </c>
      <c r="AU241" s="24">
        <v>15</v>
      </c>
      <c r="AV241" s="24">
        <v>15</v>
      </c>
      <c r="AW241" s="24">
        <v>15</v>
      </c>
      <c r="AX241" s="24">
        <v>10</v>
      </c>
      <c r="AY241" s="24">
        <v>15</v>
      </c>
      <c r="AZ241" s="24">
        <v>15</v>
      </c>
      <c r="BA241" s="24">
        <v>10</v>
      </c>
      <c r="BB241" s="42">
        <v>95</v>
      </c>
      <c r="BC241" s="26" t="s">
        <v>138</v>
      </c>
      <c r="BD241" s="26" t="s">
        <v>138</v>
      </c>
      <c r="BE241" s="43">
        <v>1</v>
      </c>
      <c r="BF241" s="606"/>
      <c r="BG241" s="43">
        <v>1</v>
      </c>
      <c r="BH241" s="606"/>
    </row>
    <row r="242" spans="1:128" s="25" customFormat="1" ht="20.25" customHeight="1" thickBot="1" x14ac:dyDescent="0.3">
      <c r="A242" s="644"/>
      <c r="B242" s="282"/>
      <c r="C242" s="351" t="str">
        <f>'CONTEXTO E IDENTIFICACIÓN'!D$102</f>
        <v>Gestión Administrativa</v>
      </c>
      <c r="D242" s="351" t="str">
        <f>'CONTEXTO E IDENTIFICACIÓN'!F$102</f>
        <v>Gestión de Servicios</v>
      </c>
      <c r="E242" s="637"/>
      <c r="F242" s="617"/>
      <c r="G242" s="620"/>
      <c r="H242" s="303">
        <v>4</v>
      </c>
      <c r="I242" s="276"/>
      <c r="J242" s="277"/>
      <c r="K242" s="277"/>
      <c r="L242" s="277" t="str">
        <f t="shared" si="57"/>
        <v xml:space="preserve">  </v>
      </c>
      <c r="M242" s="276"/>
      <c r="N242" s="278"/>
      <c r="O242" s="240"/>
      <c r="P242" s="237" t="str">
        <f>+IF(O242=FÓRMULAS!$E$4,FÓRMULAS!$F$4,IF(O242=FÓRMULAS!$E$5,FÓRMULAS!$F$5,IF(O242=FÓRMULAS!$E$6,FÓRMULAS!$F$6,"")))</f>
        <v/>
      </c>
      <c r="Q242" s="237" t="str">
        <f>+IF(OR(O242=FÓRMULAS!$O$4,O242=FÓRMULAS!$O$5),FÓRMULAS!$P$5,IF(O242=FÓRMULAS!$O$6,FÓRMULAS!$P$6,""))</f>
        <v/>
      </c>
      <c r="R242" s="240"/>
      <c r="S242" s="237" t="str">
        <f>+IF(R242=FÓRMULAS!$H$4,FÓRMULAS!$I$4,IF(R242=FÓRMULAS!$H$5,FÓRMULAS!$I$5,""))</f>
        <v/>
      </c>
      <c r="T242" s="245"/>
      <c r="U242" s="245"/>
      <c r="V242" s="245"/>
      <c r="W242" s="237" t="str">
        <f t="shared" si="58"/>
        <v/>
      </c>
      <c r="X242" s="237">
        <f>IF(Q242=FÓRMULAS!$P$5,F$239-(F$239*W242),F$239)</f>
        <v>0.6</v>
      </c>
      <c r="Y242" s="307">
        <f>IF(Q242=FÓRMULAS!$P$6,G$239-(G$239*W242),G$239)</f>
        <v>0.8</v>
      </c>
      <c r="Z242" s="605"/>
      <c r="AA242" s="602"/>
      <c r="AB242" s="310"/>
      <c r="AC242" s="278"/>
      <c r="AD242" s="278"/>
      <c r="AE242" s="278"/>
      <c r="AF242" s="279"/>
      <c r="AG242" s="265"/>
      <c r="AH242" s="50"/>
      <c r="AI242" s="50"/>
      <c r="AJ242" s="50"/>
      <c r="AK242" s="50"/>
      <c r="AL242" s="50"/>
      <c r="AM242" s="24"/>
      <c r="AN242" s="24"/>
      <c r="AO242" s="24"/>
      <c r="AP242" s="24"/>
      <c r="AQ242" s="24"/>
      <c r="AR242" s="50"/>
      <c r="AS242" s="50"/>
      <c r="AT242" s="50"/>
      <c r="AU242" s="24"/>
      <c r="AV242" s="24"/>
      <c r="AW242" s="24"/>
      <c r="AX242" s="24"/>
      <c r="AY242" s="24"/>
      <c r="AZ242" s="24"/>
      <c r="BA242" s="24"/>
      <c r="BB242" s="48"/>
      <c r="BC242" s="26"/>
      <c r="BD242" s="26"/>
      <c r="BE242" s="47"/>
      <c r="BF242" s="49"/>
      <c r="BG242" s="47"/>
      <c r="BH242" s="49"/>
    </row>
    <row r="243" spans="1:128" s="25" customFormat="1" ht="117.75" customHeight="1" x14ac:dyDescent="0.25">
      <c r="A243" s="642" t="str">
        <f>'CONTEXTO E IDENTIFICACIÓN'!A103</f>
        <v>R49</v>
      </c>
      <c r="B243" s="281" t="s">
        <v>56</v>
      </c>
      <c r="C243" s="349" t="str">
        <f>'CONTEXTO E IDENTIFICACIÓN'!D$103</f>
        <v>Gestión Administrativa</v>
      </c>
      <c r="D243" s="349" t="str">
        <f>'CONTEXTO E IDENTIFICACIÓN'!F$103</f>
        <v>Gestión de Servicios</v>
      </c>
      <c r="E243" s="635" t="str">
        <f>'CONTEXTO E IDENTIFICACIÓN'!N103</f>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F243" s="615">
        <f>'PROB E IMPACTO INHERENTE'!H56</f>
        <v>0.2</v>
      </c>
      <c r="G243" s="618">
        <f>'PROB E IMPACTO INHERENTE'!P56</f>
        <v>0.6</v>
      </c>
      <c r="H243" s="301">
        <v>1</v>
      </c>
      <c r="I243" s="270" t="s">
        <v>830</v>
      </c>
      <c r="J243" s="271" t="s">
        <v>832</v>
      </c>
      <c r="K243" s="271" t="s">
        <v>831</v>
      </c>
      <c r="L243" s="271" t="str">
        <f t="shared" si="57"/>
        <v>El Responsable de los servicios de transporte en el GIT de Servicios Administrativos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Evidencia: Control del formato Solicitud de servicios de transporte (físico o digital) correctamente diligenciado y debidamente autorizado a través de firma, correo electrónico u aprobación digital a través de la herramienta de gestión de soporte técnico.</v>
      </c>
      <c r="M243" s="270" t="s">
        <v>294</v>
      </c>
      <c r="N243" s="272" t="s">
        <v>7</v>
      </c>
      <c r="O243" s="238" t="s">
        <v>16</v>
      </c>
      <c r="P243" s="235">
        <f>+IF(O243=FÓRMULAS!$E$4,FÓRMULAS!$F$4,IF(O243=FÓRMULAS!$E$5,FÓRMULAS!$F$5,IF(O243=FÓRMULAS!$E$6,FÓRMULAS!$F$6,"")))</f>
        <v>0.25</v>
      </c>
      <c r="Q243" s="235" t="str">
        <f>+IF(OR(O243=FÓRMULAS!$O$4,O243=FÓRMULAS!$O$5),FÓRMULAS!$P$5,IF(O243=FÓRMULAS!$O$6,FÓRMULAS!$P$6,""))</f>
        <v>Probabilidad</v>
      </c>
      <c r="R243" s="238" t="s">
        <v>103</v>
      </c>
      <c r="S243" s="235">
        <f>+IF(R243=FÓRMULAS!$H$4,FÓRMULAS!$I$4,IF(R243=FÓRMULAS!$H$5,FÓRMULAS!$I$5,""))</f>
        <v>0.15</v>
      </c>
      <c r="T243" s="243" t="s">
        <v>897</v>
      </c>
      <c r="U243" s="243" t="s">
        <v>898</v>
      </c>
      <c r="V243" s="243" t="s">
        <v>899</v>
      </c>
      <c r="W243" s="235">
        <f t="shared" si="58"/>
        <v>0.4</v>
      </c>
      <c r="X243" s="235">
        <f>IF(Q243=FÓRMULAS!$P$5,F$243-(F$243*W243),F$243)</f>
        <v>0.12</v>
      </c>
      <c r="Y243" s="305">
        <f>IF(Q243=FÓRMULAS!$P$6,G$243-(G$243*W243),G$243)</f>
        <v>0.6</v>
      </c>
      <c r="Z243" s="603">
        <f t="shared" ref="Z243:AA243" si="73">+IF(X246="","",X246)</f>
        <v>0.2</v>
      </c>
      <c r="AA243" s="600">
        <f t="shared" si="73"/>
        <v>0.6</v>
      </c>
      <c r="AB243" s="308">
        <v>0</v>
      </c>
      <c r="AC243" s="272">
        <v>0</v>
      </c>
      <c r="AD243" s="272">
        <v>0</v>
      </c>
      <c r="AE243" s="272">
        <v>0</v>
      </c>
      <c r="AF243" s="273">
        <v>0</v>
      </c>
      <c r="AG243" s="265" t="s">
        <v>6</v>
      </c>
      <c r="AH243" s="44" t="s">
        <v>17</v>
      </c>
      <c r="AI243" s="44" t="s">
        <v>6</v>
      </c>
      <c r="AJ243" s="44" t="s">
        <v>6</v>
      </c>
      <c r="AK243" s="44" t="s">
        <v>6</v>
      </c>
      <c r="AL243" s="44" t="s">
        <v>26</v>
      </c>
      <c r="AM243" s="24" t="s">
        <v>103</v>
      </c>
      <c r="AN243" s="24" t="s">
        <v>87</v>
      </c>
      <c r="AO243" s="24" t="s">
        <v>89</v>
      </c>
      <c r="AP243" s="24" t="s">
        <v>91</v>
      </c>
      <c r="AQ243" s="24" t="s">
        <v>100</v>
      </c>
      <c r="AR243" s="44" t="s">
        <v>94</v>
      </c>
      <c r="AS243" s="44" t="s">
        <v>96</v>
      </c>
      <c r="AT243" s="44" t="s">
        <v>98</v>
      </c>
      <c r="AU243" s="24">
        <v>15</v>
      </c>
      <c r="AV243" s="24">
        <v>15</v>
      </c>
      <c r="AW243" s="24">
        <v>15</v>
      </c>
      <c r="AX243" s="24">
        <v>10</v>
      </c>
      <c r="AY243" s="24">
        <v>15</v>
      </c>
      <c r="AZ243" s="24">
        <v>15</v>
      </c>
      <c r="BA243" s="24">
        <v>10</v>
      </c>
      <c r="BB243" s="42">
        <v>95</v>
      </c>
      <c r="BC243" s="26" t="s">
        <v>138</v>
      </c>
      <c r="BD243" s="26" t="s">
        <v>140</v>
      </c>
      <c r="BE243" s="43">
        <v>0</v>
      </c>
      <c r="BF243" s="606">
        <v>0.5</v>
      </c>
      <c r="BG243" s="43">
        <v>1</v>
      </c>
      <c r="BH243" s="606">
        <v>0</v>
      </c>
    </row>
    <row r="244" spans="1:128" s="25" customFormat="1" ht="96.75" customHeight="1" x14ac:dyDescent="0.25">
      <c r="A244" s="643"/>
      <c r="B244" s="40" t="s">
        <v>56</v>
      </c>
      <c r="C244" s="350" t="str">
        <f>'CONTEXTO E IDENTIFICACIÓN'!D$103</f>
        <v>Gestión Administrativa</v>
      </c>
      <c r="D244" s="350" t="str">
        <f>'CONTEXTO E IDENTIFICACIÓN'!F$103</f>
        <v>Gestión de Servicios</v>
      </c>
      <c r="E244" s="636"/>
      <c r="F244" s="616"/>
      <c r="G244" s="619"/>
      <c r="H244" s="302">
        <v>2</v>
      </c>
      <c r="I244" s="258" t="s">
        <v>830</v>
      </c>
      <c r="J244" s="259" t="s">
        <v>833</v>
      </c>
      <c r="K244" s="259" t="s">
        <v>834</v>
      </c>
      <c r="L244" s="259" t="str">
        <f t="shared" si="57"/>
        <v>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Evidencia: Planilla de programación de transporte verificada para los casos con observaciones y/o comunicado realizado al conductor o servidor (si aplica).</v>
      </c>
      <c r="M244" s="258" t="s">
        <v>181</v>
      </c>
      <c r="N244" s="24" t="s">
        <v>7</v>
      </c>
      <c r="O244" s="239" t="s">
        <v>16</v>
      </c>
      <c r="P244" s="236">
        <f>+IF(O244=FÓRMULAS!$E$4,FÓRMULAS!$F$4,IF(O244=FÓRMULAS!$E$5,FÓRMULAS!$F$5,IF(O244=FÓRMULAS!$E$6,FÓRMULAS!$F$6,"")))</f>
        <v>0.25</v>
      </c>
      <c r="Q244" s="236" t="str">
        <f>+IF(OR(O244=FÓRMULAS!$O$4,O244=FÓRMULAS!$O$5),FÓRMULAS!$P$5,IF(O244=FÓRMULAS!$O$6,FÓRMULAS!$P$6,""))</f>
        <v>Probabilidad</v>
      </c>
      <c r="R244" s="239" t="s">
        <v>103</v>
      </c>
      <c r="S244" s="236">
        <f>+IF(R244=FÓRMULAS!$H$4,FÓRMULAS!$I$4,IF(R244=FÓRMULAS!$H$5,FÓRMULAS!$I$5,""))</f>
        <v>0.15</v>
      </c>
      <c r="T244" s="244" t="s">
        <v>897</v>
      </c>
      <c r="U244" s="244" t="s">
        <v>898</v>
      </c>
      <c r="V244" s="244" t="s">
        <v>899</v>
      </c>
      <c r="W244" s="236">
        <f t="shared" si="58"/>
        <v>0.4</v>
      </c>
      <c r="X244" s="236">
        <f>IF(Q244=FÓRMULAS!$P$5,F$243-(F$243*W244),F$243)</f>
        <v>0.12</v>
      </c>
      <c r="Y244" s="306">
        <f>IF(Q244=FÓRMULAS!$P$6,G$243-(G$243*W244),G$243)</f>
        <v>0.6</v>
      </c>
      <c r="Z244" s="604"/>
      <c r="AA244" s="601"/>
      <c r="AB244" s="309">
        <v>0</v>
      </c>
      <c r="AC244" s="24">
        <v>0</v>
      </c>
      <c r="AD244" s="24">
        <v>0</v>
      </c>
      <c r="AE244" s="24">
        <v>0</v>
      </c>
      <c r="AF244" s="274">
        <v>0</v>
      </c>
      <c r="AG244" s="265" t="s">
        <v>6</v>
      </c>
      <c r="AH244" s="44" t="s">
        <v>17</v>
      </c>
      <c r="AI244" s="44" t="s">
        <v>6</v>
      </c>
      <c r="AJ244" s="44" t="s">
        <v>6</v>
      </c>
      <c r="AK244" s="44" t="s">
        <v>6</v>
      </c>
      <c r="AL244" s="44" t="s">
        <v>26</v>
      </c>
      <c r="AM244" s="24" t="s">
        <v>103</v>
      </c>
      <c r="AN244" s="24" t="s">
        <v>87</v>
      </c>
      <c r="AO244" s="24" t="s">
        <v>89</v>
      </c>
      <c r="AP244" s="24" t="s">
        <v>91</v>
      </c>
      <c r="AQ244" s="24" t="s">
        <v>100</v>
      </c>
      <c r="AR244" s="44" t="s">
        <v>94</v>
      </c>
      <c r="AS244" s="44" t="s">
        <v>96</v>
      </c>
      <c r="AT244" s="44" t="s">
        <v>98</v>
      </c>
      <c r="AU244" s="24">
        <v>15</v>
      </c>
      <c r="AV244" s="24">
        <v>15</v>
      </c>
      <c r="AW244" s="24">
        <v>15</v>
      </c>
      <c r="AX244" s="24">
        <v>10</v>
      </c>
      <c r="AY244" s="24">
        <v>15</v>
      </c>
      <c r="AZ244" s="24">
        <v>15</v>
      </c>
      <c r="BA244" s="24">
        <v>10</v>
      </c>
      <c r="BB244" s="42">
        <v>95</v>
      </c>
      <c r="BC244" s="26" t="s">
        <v>138</v>
      </c>
      <c r="BD244" s="26" t="s">
        <v>140</v>
      </c>
      <c r="BE244" s="43">
        <v>1</v>
      </c>
      <c r="BF244" s="606"/>
      <c r="BG244" s="43">
        <v>1</v>
      </c>
      <c r="BH244" s="606"/>
    </row>
    <row r="245" spans="1:128" s="25" customFormat="1" ht="20.25" customHeight="1" x14ac:dyDescent="0.25">
      <c r="A245" s="643"/>
      <c r="B245" s="40"/>
      <c r="C245" s="350" t="str">
        <f>'CONTEXTO E IDENTIFICACIÓN'!D$103</f>
        <v>Gestión Administrativa</v>
      </c>
      <c r="D245" s="350" t="str">
        <f>'CONTEXTO E IDENTIFICACIÓN'!F$103</f>
        <v>Gestión de Servicios</v>
      </c>
      <c r="E245" s="636"/>
      <c r="F245" s="616"/>
      <c r="G245" s="619"/>
      <c r="H245" s="302">
        <v>3</v>
      </c>
      <c r="I245" s="258"/>
      <c r="J245" s="259"/>
      <c r="K245" s="259"/>
      <c r="L245" s="259" t="str">
        <f t="shared" si="57"/>
        <v xml:space="preserve">  </v>
      </c>
      <c r="M245" s="258"/>
      <c r="N245" s="24"/>
      <c r="O245" s="239"/>
      <c r="P245" s="236" t="str">
        <f>+IF(O245=FÓRMULAS!$E$4,FÓRMULAS!$F$4,IF(O245=FÓRMULAS!$E$5,FÓRMULAS!$F$5,IF(O245=FÓRMULAS!$E$6,FÓRMULAS!$F$6,"")))</f>
        <v/>
      </c>
      <c r="Q245" s="236" t="str">
        <f>+IF(OR(O245=FÓRMULAS!$O$4,O245=FÓRMULAS!$O$5),FÓRMULAS!$P$5,IF(O245=FÓRMULAS!$O$6,FÓRMULAS!$P$6,""))</f>
        <v/>
      </c>
      <c r="R245" s="239"/>
      <c r="S245" s="236" t="str">
        <f>+IF(R245=FÓRMULAS!$H$4,FÓRMULAS!$I$4,IF(R245=FÓRMULAS!$H$5,FÓRMULAS!$I$5,""))</f>
        <v/>
      </c>
      <c r="T245" s="244"/>
      <c r="U245" s="244"/>
      <c r="V245" s="244"/>
      <c r="W245" s="236" t="str">
        <f t="shared" si="58"/>
        <v/>
      </c>
      <c r="X245" s="236">
        <f>IF(Q245=FÓRMULAS!$P$5,F$243-(F$243*W245),F$243)</f>
        <v>0.2</v>
      </c>
      <c r="Y245" s="306">
        <f>IF(Q245=FÓRMULAS!$P$6,G$243-(G$243*W245),G$243)</f>
        <v>0.6</v>
      </c>
      <c r="Z245" s="604"/>
      <c r="AA245" s="601"/>
      <c r="AB245" s="309"/>
      <c r="AC245" s="24"/>
      <c r="AD245" s="24"/>
      <c r="AE245" s="24"/>
      <c r="AF245" s="274"/>
      <c r="AG245" s="265"/>
      <c r="AH245" s="50"/>
      <c r="AI245" s="50"/>
      <c r="AJ245" s="50"/>
      <c r="AK245" s="50"/>
      <c r="AL245" s="50"/>
      <c r="AM245" s="24"/>
      <c r="AN245" s="24"/>
      <c r="AO245" s="24"/>
      <c r="AP245" s="24"/>
      <c r="AQ245" s="24"/>
      <c r="AR245" s="50"/>
      <c r="AS245" s="50"/>
      <c r="AT245" s="50"/>
      <c r="AU245" s="24"/>
      <c r="AV245" s="24"/>
      <c r="AW245" s="24"/>
      <c r="AX245" s="24"/>
      <c r="AY245" s="24"/>
      <c r="AZ245" s="24"/>
      <c r="BA245" s="24"/>
      <c r="BB245" s="48"/>
      <c r="BC245" s="26"/>
      <c r="BD245" s="26"/>
      <c r="BE245" s="47"/>
      <c r="BF245" s="49"/>
      <c r="BG245" s="47"/>
      <c r="BH245" s="49"/>
    </row>
    <row r="246" spans="1:128" s="25" customFormat="1" ht="23.25" customHeight="1" thickBot="1" x14ac:dyDescent="0.3">
      <c r="A246" s="644"/>
      <c r="B246" s="282"/>
      <c r="C246" s="351" t="str">
        <f>'CONTEXTO E IDENTIFICACIÓN'!D$103</f>
        <v>Gestión Administrativa</v>
      </c>
      <c r="D246" s="351" t="str">
        <f>'CONTEXTO E IDENTIFICACIÓN'!F$103</f>
        <v>Gestión de Servicios</v>
      </c>
      <c r="E246" s="637"/>
      <c r="F246" s="617"/>
      <c r="G246" s="620"/>
      <c r="H246" s="303">
        <v>4</v>
      </c>
      <c r="I246" s="276"/>
      <c r="J246" s="277"/>
      <c r="K246" s="277"/>
      <c r="L246" s="259" t="str">
        <f t="shared" si="57"/>
        <v xml:space="preserve">  </v>
      </c>
      <c r="M246" s="276"/>
      <c r="N246" s="278"/>
      <c r="O246" s="240"/>
      <c r="P246" s="237" t="str">
        <f>+IF(O246=FÓRMULAS!$E$4,FÓRMULAS!$F$4,IF(O246=FÓRMULAS!$E$5,FÓRMULAS!$F$5,IF(O246=FÓRMULAS!$E$6,FÓRMULAS!$F$6,"")))</f>
        <v/>
      </c>
      <c r="Q246" s="237" t="str">
        <f>+IF(OR(O246=FÓRMULAS!$O$4,O246=FÓRMULAS!$O$5),FÓRMULAS!$P$5,IF(O246=FÓRMULAS!$O$6,FÓRMULAS!$P$6,""))</f>
        <v/>
      </c>
      <c r="R246" s="240"/>
      <c r="S246" s="237" t="str">
        <f>+IF(R246=FÓRMULAS!$H$4,FÓRMULAS!$I$4,IF(R246=FÓRMULAS!$H$5,FÓRMULAS!$I$5,""))</f>
        <v/>
      </c>
      <c r="T246" s="245"/>
      <c r="U246" s="245"/>
      <c r="V246" s="245"/>
      <c r="W246" s="237" t="str">
        <f t="shared" si="58"/>
        <v/>
      </c>
      <c r="X246" s="237">
        <f>IF(Q246=FÓRMULAS!$P$5,F$243-(F$243*W246),F$243)</f>
        <v>0.2</v>
      </c>
      <c r="Y246" s="307">
        <f>IF(Q246=FÓRMULAS!$P$6,G$243-(G$243*W246),G$243)</f>
        <v>0.6</v>
      </c>
      <c r="Z246" s="605"/>
      <c r="AA246" s="602"/>
      <c r="AB246" s="310"/>
      <c r="AC246" s="278"/>
      <c r="AD246" s="278"/>
      <c r="AE246" s="278"/>
      <c r="AF246" s="279"/>
      <c r="AG246" s="265"/>
      <c r="AH246" s="50"/>
      <c r="AI246" s="50"/>
      <c r="AJ246" s="50"/>
      <c r="AK246" s="50"/>
      <c r="AL246" s="50"/>
      <c r="AM246" s="24"/>
      <c r="AN246" s="24"/>
      <c r="AO246" s="24"/>
      <c r="AP246" s="24"/>
      <c r="AQ246" s="24"/>
      <c r="AR246" s="50"/>
      <c r="AS246" s="50"/>
      <c r="AT246" s="50"/>
      <c r="AU246" s="24"/>
      <c r="AV246" s="24"/>
      <c r="AW246" s="24"/>
      <c r="AX246" s="24"/>
      <c r="AY246" s="24"/>
      <c r="AZ246" s="24"/>
      <c r="BA246" s="24"/>
      <c r="BB246" s="48"/>
      <c r="BC246" s="26"/>
      <c r="BD246" s="26"/>
      <c r="BE246" s="47"/>
      <c r="BF246" s="49"/>
      <c r="BG246" s="47"/>
      <c r="BH246" s="49"/>
    </row>
    <row r="247" spans="1:128" s="25" customFormat="1" ht="174.75" customHeight="1" x14ac:dyDescent="0.3">
      <c r="A247" s="642" t="str">
        <f>'CONTEXTO E IDENTIFICACIÓN'!A104</f>
        <v>R50</v>
      </c>
      <c r="B247" s="269" t="s">
        <v>53</v>
      </c>
      <c r="C247" s="349" t="str">
        <f>'CONTEXTO E IDENTIFICACIÓN'!D$104</f>
        <v>Gestión de Sistemas de Información e Infraestructura</v>
      </c>
      <c r="D247" s="349" t="str">
        <f>'CONTEXTO E IDENTIFICACIÓN'!F$104</f>
        <v>Gestión de la Infraestructura</v>
      </c>
      <c r="E247" s="635" t="str">
        <f>'CONTEXTO E IDENTIFICACIÓN'!N104</f>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F247" s="615">
        <f>'PROB E IMPACTO INHERENTE'!H57</f>
        <v>1</v>
      </c>
      <c r="G247" s="618">
        <f>'PROB E IMPACTO INHERENTE'!P57</f>
        <v>0.6</v>
      </c>
      <c r="H247" s="301">
        <v>1</v>
      </c>
      <c r="I247" s="270" t="s">
        <v>1001</v>
      </c>
      <c r="J247" s="270" t="s">
        <v>1001</v>
      </c>
      <c r="K247" s="271" t="s">
        <v>1002</v>
      </c>
      <c r="L247" s="259" t="str">
        <f t="shared" si="57"/>
        <v>Los Ingenieros de sistemas de cada Dirección Territorial y el Líder de mesa de servicios,  Los Ingenieros de sistemas de cada Dirección Territorial y el Líder de mesa de servicios,  mensualmente,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diercción de tecnología, para la generación de un plan de atención de solicitudes.</v>
      </c>
      <c r="M247" s="270" t="s">
        <v>255</v>
      </c>
      <c r="N247" s="272" t="s">
        <v>7</v>
      </c>
      <c r="O247" s="238" t="s">
        <v>16</v>
      </c>
      <c r="P247" s="235">
        <f>+IF(O247=FÓRMULAS!$E$4,FÓRMULAS!$F$4,IF(O247=FÓRMULAS!$E$5,FÓRMULAS!$F$5,IF(O247=FÓRMULAS!$E$6,FÓRMULAS!$F$6,"")))</f>
        <v>0.25</v>
      </c>
      <c r="Q247" s="235" t="str">
        <f>+IF(OR(O247=FÓRMULAS!$O$4,O247=FÓRMULAS!$O$5),FÓRMULAS!$P$5,IF(O247=FÓRMULAS!$O$6,FÓRMULAS!$P$6,""))</f>
        <v>Probabilidad</v>
      </c>
      <c r="R247" s="238" t="s">
        <v>103</v>
      </c>
      <c r="S247" s="235">
        <f>+IF(R247=FÓRMULAS!$H$4,FÓRMULAS!$I$4,IF(R247=FÓRMULAS!$H$5,FÓRMULAS!$I$5,""))</f>
        <v>0.15</v>
      </c>
      <c r="T247" s="243" t="s">
        <v>897</v>
      </c>
      <c r="U247" s="243" t="s">
        <v>898</v>
      </c>
      <c r="V247" s="243" t="s">
        <v>899</v>
      </c>
      <c r="W247" s="235">
        <f t="shared" si="58"/>
        <v>0.4</v>
      </c>
      <c r="X247" s="235">
        <f>IF(Q247=FÓRMULAS!$P$5,F$247-(F$247*W247),F$247)</f>
        <v>0.6</v>
      </c>
      <c r="Y247" s="305">
        <f>IF(Q247=FÓRMULAS!$P$6,G$247-(G$247*W247),G$247)</f>
        <v>0.6</v>
      </c>
      <c r="Z247" s="603">
        <f t="shared" ref="Z247:AA247" si="74">+IF(X250="","",X250)</f>
        <v>1</v>
      </c>
      <c r="AA247" s="600">
        <f t="shared" si="74"/>
        <v>0.6</v>
      </c>
      <c r="AB247" s="308">
        <v>12</v>
      </c>
      <c r="AC247" s="272">
        <v>3</v>
      </c>
      <c r="AD247" s="272">
        <v>3</v>
      </c>
      <c r="AE247" s="272">
        <v>3</v>
      </c>
      <c r="AF247" s="273">
        <v>3</v>
      </c>
      <c r="AG247" s="265" t="s">
        <v>19</v>
      </c>
      <c r="AH247" s="24" t="s">
        <v>16</v>
      </c>
      <c r="AI247" s="24" t="s">
        <v>6</v>
      </c>
      <c r="AJ247" s="24" t="s">
        <v>6</v>
      </c>
      <c r="AK247" s="24" t="s">
        <v>6</v>
      </c>
      <c r="AL247" s="24" t="s">
        <v>23</v>
      </c>
      <c r="AM247" s="24" t="s">
        <v>103</v>
      </c>
      <c r="AN247" s="24" t="s">
        <v>87</v>
      </c>
      <c r="AO247" s="24" t="s">
        <v>89</v>
      </c>
      <c r="AP247" s="24" t="s">
        <v>91</v>
      </c>
      <c r="AQ247" s="24" t="s">
        <v>99</v>
      </c>
      <c r="AR247" s="44" t="s">
        <v>94</v>
      </c>
      <c r="AS247" s="44" t="s">
        <v>96</v>
      </c>
      <c r="AT247" s="44" t="s">
        <v>98</v>
      </c>
      <c r="AU247" s="24">
        <v>15</v>
      </c>
      <c r="AV247" s="24">
        <v>15</v>
      </c>
      <c r="AW247" s="24">
        <v>15</v>
      </c>
      <c r="AX247" s="24">
        <v>15</v>
      </c>
      <c r="AY247" s="24">
        <v>15</v>
      </c>
      <c r="AZ247" s="24">
        <v>15</v>
      </c>
      <c r="BA247" s="24">
        <v>10</v>
      </c>
      <c r="BB247" s="42">
        <v>100</v>
      </c>
      <c r="BC247" s="26" t="s">
        <v>138</v>
      </c>
      <c r="BD247" s="26" t="s">
        <v>138</v>
      </c>
      <c r="BE247" s="43">
        <v>2</v>
      </c>
      <c r="BF247" s="41">
        <v>2</v>
      </c>
      <c r="BG247" s="43">
        <v>2</v>
      </c>
      <c r="BH247" s="41">
        <v>2</v>
      </c>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M247" s="38"/>
      <c r="CN247" s="38"/>
      <c r="CO247" s="38"/>
      <c r="CP247" s="38"/>
      <c r="CQ247" s="38"/>
      <c r="CR247" s="38"/>
      <c r="CS247" s="38"/>
      <c r="CT247" s="38"/>
      <c r="CU247" s="38"/>
      <c r="CV247" s="38"/>
      <c r="CW247" s="38"/>
      <c r="CX247" s="38"/>
      <c r="CY247" s="38"/>
      <c r="CZ247" s="38"/>
      <c r="DA247" s="38"/>
      <c r="DB247" s="38"/>
      <c r="DC247" s="38"/>
      <c r="DD247" s="38"/>
      <c r="DE247" s="38"/>
      <c r="DF247" s="38"/>
      <c r="DG247" s="38"/>
      <c r="DH247" s="38"/>
      <c r="DI247" s="38"/>
      <c r="DJ247" s="38"/>
      <c r="DK247" s="38"/>
      <c r="DL247" s="38"/>
      <c r="DM247" s="38"/>
      <c r="DN247" s="38"/>
      <c r="DO247" s="38"/>
      <c r="DP247" s="38"/>
      <c r="DQ247" s="38"/>
      <c r="DR247" s="38"/>
      <c r="DS247" s="38"/>
      <c r="DT247" s="38"/>
      <c r="DU247" s="38"/>
      <c r="DV247" s="38"/>
      <c r="DW247" s="38"/>
      <c r="DX247" s="38"/>
    </row>
    <row r="248" spans="1:128" s="25" customFormat="1" ht="21.75" customHeight="1" x14ac:dyDescent="0.3">
      <c r="A248" s="643"/>
      <c r="B248" s="27"/>
      <c r="C248" s="350" t="str">
        <f>'CONTEXTO E IDENTIFICACIÓN'!D$104</f>
        <v>Gestión de Sistemas de Información e Infraestructura</v>
      </c>
      <c r="D248" s="350" t="str">
        <f>'CONTEXTO E IDENTIFICACIÓN'!F$104</f>
        <v>Gestión de la Infraestructura</v>
      </c>
      <c r="E248" s="636"/>
      <c r="F248" s="616"/>
      <c r="G248" s="619"/>
      <c r="H248" s="302">
        <v>2</v>
      </c>
      <c r="I248" s="258"/>
      <c r="J248" s="468"/>
      <c r="K248" s="259"/>
      <c r="L248" s="259" t="str">
        <f t="shared" ref="L248:L291" si="75">+CONCATENATE(I248," ",J248," ",K248)</f>
        <v xml:space="preserve">  </v>
      </c>
      <c r="M248" s="258"/>
      <c r="N248" s="24"/>
      <c r="O248" s="239"/>
      <c r="P248" s="236" t="str">
        <f>+IF(O248=FÓRMULAS!$E$4,FÓRMULAS!$F$4,IF(O248=FÓRMULAS!$E$5,FÓRMULAS!$F$5,IF(O248=FÓRMULAS!$E$6,FÓRMULAS!$F$6,"")))</f>
        <v/>
      </c>
      <c r="Q248" s="236" t="str">
        <f>+IF(OR(O248=FÓRMULAS!$O$4,O248=FÓRMULAS!$O$5),FÓRMULAS!$P$5,IF(O248=FÓRMULAS!$O$6,FÓRMULAS!$P$6,""))</f>
        <v/>
      </c>
      <c r="R248" s="239"/>
      <c r="S248" s="236" t="str">
        <f>+IF(R248=FÓRMULAS!$H$4,FÓRMULAS!$I$4,IF(R248=FÓRMULAS!$H$5,FÓRMULAS!$I$5,""))</f>
        <v/>
      </c>
      <c r="T248" s="244"/>
      <c r="U248" s="244"/>
      <c r="V248" s="244"/>
      <c r="W248" s="236" t="str">
        <f t="shared" si="58"/>
        <v/>
      </c>
      <c r="X248" s="236">
        <f>IF(Q248=FÓRMULAS!$P$5,F$247-(F$247*W248),F$247)</f>
        <v>1</v>
      </c>
      <c r="Y248" s="306">
        <f>IF(Q248=FÓRMULAS!$P$6,G$247-(G$247*W248),G$247)</f>
        <v>0.6</v>
      </c>
      <c r="Z248" s="604"/>
      <c r="AA248" s="601"/>
      <c r="AB248" s="309"/>
      <c r="AC248" s="24"/>
      <c r="AD248" s="24"/>
      <c r="AE248" s="24"/>
      <c r="AF248" s="274"/>
      <c r="AG248" s="265"/>
      <c r="AH248" s="24"/>
      <c r="AI248" s="24"/>
      <c r="AJ248" s="24"/>
      <c r="AK248" s="24"/>
      <c r="AL248" s="24"/>
      <c r="AM248" s="24"/>
      <c r="AN248" s="24"/>
      <c r="AO248" s="24"/>
      <c r="AP248" s="24"/>
      <c r="AQ248" s="24"/>
      <c r="AR248" s="50"/>
      <c r="AS248" s="50"/>
      <c r="AT248" s="50"/>
      <c r="AU248" s="24"/>
      <c r="AV248" s="24"/>
      <c r="AW248" s="24"/>
      <c r="AX248" s="24"/>
      <c r="AY248" s="24"/>
      <c r="AZ248" s="24"/>
      <c r="BA248" s="24"/>
      <c r="BB248" s="48"/>
      <c r="BC248" s="26"/>
      <c r="BD248" s="26"/>
      <c r="BE248" s="47"/>
      <c r="BF248" s="49"/>
      <c r="BG248" s="47"/>
      <c r="BH248" s="49"/>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c r="CQ248" s="38"/>
      <c r="CR248" s="38"/>
      <c r="CS248" s="38"/>
      <c r="CT248" s="38"/>
      <c r="CU248" s="38"/>
      <c r="CV248" s="38"/>
      <c r="CW248" s="38"/>
      <c r="CX248" s="38"/>
      <c r="CY248" s="38"/>
      <c r="CZ248" s="38"/>
      <c r="DA248" s="38"/>
      <c r="DB248" s="38"/>
      <c r="DC248" s="38"/>
      <c r="DD248" s="38"/>
      <c r="DE248" s="38"/>
      <c r="DF248" s="38"/>
      <c r="DG248" s="38"/>
      <c r="DH248" s="38"/>
      <c r="DI248" s="38"/>
      <c r="DJ248" s="38"/>
      <c r="DK248" s="38"/>
      <c r="DL248" s="38"/>
      <c r="DM248" s="38"/>
      <c r="DN248" s="38"/>
      <c r="DO248" s="38"/>
      <c r="DP248" s="38"/>
      <c r="DQ248" s="38"/>
      <c r="DR248" s="38"/>
      <c r="DS248" s="38"/>
      <c r="DT248" s="38"/>
      <c r="DU248" s="38"/>
      <c r="DV248" s="38"/>
      <c r="DW248" s="38"/>
      <c r="DX248" s="38"/>
    </row>
    <row r="249" spans="1:128" s="25" customFormat="1" ht="20.25" customHeight="1" x14ac:dyDescent="0.3">
      <c r="A249" s="643"/>
      <c r="B249" s="27"/>
      <c r="C249" s="350" t="str">
        <f>'CONTEXTO E IDENTIFICACIÓN'!D$104</f>
        <v>Gestión de Sistemas de Información e Infraestructura</v>
      </c>
      <c r="D249" s="350" t="str">
        <f>'CONTEXTO E IDENTIFICACIÓN'!F$104</f>
        <v>Gestión de la Infraestructura</v>
      </c>
      <c r="E249" s="636"/>
      <c r="F249" s="616"/>
      <c r="G249" s="619"/>
      <c r="H249" s="302">
        <v>3</v>
      </c>
      <c r="I249" s="258"/>
      <c r="J249" s="468"/>
      <c r="K249" s="259"/>
      <c r="L249" s="259" t="str">
        <f t="shared" si="75"/>
        <v xml:space="preserve">  </v>
      </c>
      <c r="M249" s="258"/>
      <c r="N249" s="24"/>
      <c r="O249" s="239"/>
      <c r="P249" s="236" t="str">
        <f>+IF(O249=FÓRMULAS!$E$4,FÓRMULAS!$F$4,IF(O249=FÓRMULAS!$E$5,FÓRMULAS!$F$5,IF(O249=FÓRMULAS!$E$6,FÓRMULAS!$F$6,"")))</f>
        <v/>
      </c>
      <c r="Q249" s="236" t="str">
        <f>+IF(OR(O249=FÓRMULAS!$O$4,O249=FÓRMULAS!$O$5),FÓRMULAS!$P$5,IF(O249=FÓRMULAS!$O$6,FÓRMULAS!$P$6,""))</f>
        <v/>
      </c>
      <c r="R249" s="239"/>
      <c r="S249" s="236" t="str">
        <f>+IF(R249=FÓRMULAS!$H$4,FÓRMULAS!$I$4,IF(R249=FÓRMULAS!$H$5,FÓRMULAS!$I$5,""))</f>
        <v/>
      </c>
      <c r="T249" s="244"/>
      <c r="U249" s="244"/>
      <c r="V249" s="244"/>
      <c r="W249" s="236" t="str">
        <f t="shared" ref="W249:W293" si="76">+IFERROR(P249+S249,"")</f>
        <v/>
      </c>
      <c r="X249" s="236">
        <f>IF(Q249=FÓRMULAS!$P$5,F$247-(F$247*W249),F$247)</f>
        <v>1</v>
      </c>
      <c r="Y249" s="306">
        <f>IF(Q249=FÓRMULAS!$P$6,G$247-(G$247*W249),G$247)</f>
        <v>0.6</v>
      </c>
      <c r="Z249" s="604"/>
      <c r="AA249" s="601"/>
      <c r="AB249" s="309"/>
      <c r="AC249" s="24"/>
      <c r="AD249" s="24"/>
      <c r="AE249" s="24"/>
      <c r="AF249" s="274"/>
      <c r="AG249" s="265"/>
      <c r="AH249" s="24"/>
      <c r="AI249" s="24"/>
      <c r="AJ249" s="24"/>
      <c r="AK249" s="24"/>
      <c r="AL249" s="24"/>
      <c r="AM249" s="24"/>
      <c r="AN249" s="24"/>
      <c r="AO249" s="24"/>
      <c r="AP249" s="24"/>
      <c r="AQ249" s="24"/>
      <c r="AR249" s="50"/>
      <c r="AS249" s="50"/>
      <c r="AT249" s="50"/>
      <c r="AU249" s="24"/>
      <c r="AV249" s="24"/>
      <c r="AW249" s="24"/>
      <c r="AX249" s="24"/>
      <c r="AY249" s="24"/>
      <c r="AZ249" s="24"/>
      <c r="BA249" s="24"/>
      <c r="BB249" s="48"/>
      <c r="BC249" s="26"/>
      <c r="BD249" s="26"/>
      <c r="BE249" s="47"/>
      <c r="BF249" s="49"/>
      <c r="BG249" s="47"/>
      <c r="BH249" s="49"/>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c r="CQ249" s="38"/>
      <c r="CR249" s="38"/>
      <c r="CS249" s="38"/>
      <c r="CT249" s="38"/>
      <c r="CU249" s="38"/>
      <c r="CV249" s="38"/>
      <c r="CW249" s="38"/>
      <c r="CX249" s="38"/>
      <c r="CY249" s="38"/>
      <c r="CZ249" s="38"/>
      <c r="DA249" s="38"/>
      <c r="DB249" s="38"/>
      <c r="DC249" s="38"/>
      <c r="DD249" s="38"/>
      <c r="DE249" s="38"/>
      <c r="DF249" s="38"/>
      <c r="DG249" s="38"/>
      <c r="DH249" s="38"/>
      <c r="DI249" s="38"/>
      <c r="DJ249" s="38"/>
      <c r="DK249" s="38"/>
      <c r="DL249" s="38"/>
      <c r="DM249" s="38"/>
      <c r="DN249" s="38"/>
      <c r="DO249" s="38"/>
      <c r="DP249" s="38"/>
      <c r="DQ249" s="38"/>
      <c r="DR249" s="38"/>
      <c r="DS249" s="38"/>
      <c r="DT249" s="38"/>
      <c r="DU249" s="38"/>
      <c r="DV249" s="38"/>
      <c r="DW249" s="38"/>
      <c r="DX249" s="38"/>
    </row>
    <row r="250" spans="1:128" s="25" customFormat="1" ht="18" customHeight="1" thickBot="1" x14ac:dyDescent="0.35">
      <c r="A250" s="644"/>
      <c r="B250" s="275"/>
      <c r="C250" s="351" t="str">
        <f>'CONTEXTO E IDENTIFICACIÓN'!D$104</f>
        <v>Gestión de Sistemas de Información e Infraestructura</v>
      </c>
      <c r="D250" s="351" t="str">
        <f>'CONTEXTO E IDENTIFICACIÓN'!F$104</f>
        <v>Gestión de la Infraestructura</v>
      </c>
      <c r="E250" s="637"/>
      <c r="F250" s="617"/>
      <c r="G250" s="620"/>
      <c r="H250" s="303">
        <v>4</v>
      </c>
      <c r="I250" s="276"/>
      <c r="J250" s="276"/>
      <c r="K250" s="277"/>
      <c r="L250" s="259" t="str">
        <f t="shared" si="75"/>
        <v xml:space="preserve">  </v>
      </c>
      <c r="M250" s="276"/>
      <c r="N250" s="278"/>
      <c r="O250" s="240"/>
      <c r="P250" s="237" t="str">
        <f>+IF(O250=FÓRMULAS!$E$4,FÓRMULAS!$F$4,IF(O250=FÓRMULAS!$E$5,FÓRMULAS!$F$5,IF(O250=FÓRMULAS!$E$6,FÓRMULAS!$F$6,"")))</f>
        <v/>
      </c>
      <c r="Q250" s="237" t="str">
        <f>+IF(OR(O250=FÓRMULAS!$O$4,O250=FÓRMULAS!$O$5),FÓRMULAS!$P$5,IF(O250=FÓRMULAS!$O$6,FÓRMULAS!$P$6,""))</f>
        <v/>
      </c>
      <c r="R250" s="240"/>
      <c r="S250" s="237" t="str">
        <f>+IF(R250=FÓRMULAS!$H$4,FÓRMULAS!$I$4,IF(R250=FÓRMULAS!$H$5,FÓRMULAS!$I$5,""))</f>
        <v/>
      </c>
      <c r="T250" s="245"/>
      <c r="U250" s="245"/>
      <c r="V250" s="245"/>
      <c r="W250" s="237" t="str">
        <f t="shared" si="76"/>
        <v/>
      </c>
      <c r="X250" s="237">
        <f>IF(Q250=FÓRMULAS!$P$5,F$247-(F$247*W250),F$247)</f>
        <v>1</v>
      </c>
      <c r="Y250" s="307">
        <f>IF(Q250=FÓRMULAS!$P$6,G$247-(G$247*W250),G$247)</f>
        <v>0.6</v>
      </c>
      <c r="Z250" s="605"/>
      <c r="AA250" s="602"/>
      <c r="AB250" s="310"/>
      <c r="AC250" s="278"/>
      <c r="AD250" s="278"/>
      <c r="AE250" s="278"/>
      <c r="AF250" s="279"/>
      <c r="AG250" s="265"/>
      <c r="AH250" s="24"/>
      <c r="AI250" s="24"/>
      <c r="AJ250" s="24"/>
      <c r="AK250" s="24"/>
      <c r="AL250" s="24"/>
      <c r="AM250" s="24"/>
      <c r="AN250" s="24"/>
      <c r="AO250" s="24"/>
      <c r="AP250" s="24"/>
      <c r="AQ250" s="24"/>
      <c r="AR250" s="50"/>
      <c r="AS250" s="50"/>
      <c r="AT250" s="50"/>
      <c r="AU250" s="24"/>
      <c r="AV250" s="24"/>
      <c r="AW250" s="24"/>
      <c r="AX250" s="24"/>
      <c r="AY250" s="24"/>
      <c r="AZ250" s="24"/>
      <c r="BA250" s="24"/>
      <c r="BB250" s="48"/>
      <c r="BC250" s="26"/>
      <c r="BD250" s="26"/>
      <c r="BE250" s="47"/>
      <c r="BF250" s="49"/>
      <c r="BG250" s="47"/>
      <c r="BH250" s="49"/>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38"/>
      <c r="CO250" s="38"/>
      <c r="CP250" s="38"/>
      <c r="CQ250" s="38"/>
      <c r="CR250" s="38"/>
      <c r="CS250" s="38"/>
      <c r="CT250" s="38"/>
      <c r="CU250" s="38"/>
      <c r="CV250" s="38"/>
      <c r="CW250" s="38"/>
      <c r="CX250" s="38"/>
      <c r="CY250" s="38"/>
      <c r="CZ250" s="38"/>
      <c r="DA250" s="38"/>
      <c r="DB250" s="38"/>
      <c r="DC250" s="38"/>
      <c r="DD250" s="38"/>
      <c r="DE250" s="38"/>
      <c r="DF250" s="38"/>
      <c r="DG250" s="38"/>
      <c r="DH250" s="38"/>
      <c r="DI250" s="38"/>
      <c r="DJ250" s="38"/>
      <c r="DK250" s="38"/>
      <c r="DL250" s="38"/>
      <c r="DM250" s="38"/>
      <c r="DN250" s="38"/>
      <c r="DO250" s="38"/>
      <c r="DP250" s="38"/>
      <c r="DQ250" s="38"/>
      <c r="DR250" s="38"/>
      <c r="DS250" s="38"/>
      <c r="DT250" s="38"/>
      <c r="DU250" s="38"/>
      <c r="DV250" s="38"/>
      <c r="DW250" s="38"/>
      <c r="DX250" s="38"/>
    </row>
    <row r="251" spans="1:128" s="25" customFormat="1" ht="127.75" customHeight="1" x14ac:dyDescent="0.3">
      <c r="A251" s="642" t="str">
        <f>'CONTEXTO E IDENTIFICACIÓN'!A105</f>
        <v>R51</v>
      </c>
      <c r="B251" s="269" t="s">
        <v>53</v>
      </c>
      <c r="C251" s="349" t="str">
        <f>'CONTEXTO E IDENTIFICACIÓN'!D$105</f>
        <v>Gestión de Sistemas de Información e Infraestructura</v>
      </c>
      <c r="D251" s="349" t="str">
        <f>'CONTEXTO E IDENTIFICACIÓN'!F$105</f>
        <v>Gestión de la Infraestructura</v>
      </c>
      <c r="E251" s="635" t="str">
        <f>'CONTEXTO E IDENTIFICACIÓN'!N105</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F251" s="615">
        <f>'PROB E IMPACTO INHERENTE'!H58</f>
        <v>0.2</v>
      </c>
      <c r="G251" s="618">
        <f>'PROB E IMPACTO INHERENTE'!P58</f>
        <v>0.8</v>
      </c>
      <c r="H251" s="301">
        <v>1</v>
      </c>
      <c r="I251" s="270" t="s">
        <v>1005</v>
      </c>
      <c r="J251" s="270" t="s">
        <v>1005</v>
      </c>
      <c r="K251" s="271" t="s">
        <v>1006</v>
      </c>
      <c r="L251" s="259" t="str">
        <f t="shared" si="75"/>
        <v>El Profesional designado de la subdirección,  El Profesional designado de la subdirección,  semestralmente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v>
      </c>
      <c r="M251" s="270" t="s">
        <v>165</v>
      </c>
      <c r="N251" s="272" t="s">
        <v>7</v>
      </c>
      <c r="O251" s="238" t="s">
        <v>16</v>
      </c>
      <c r="P251" s="235">
        <f>+IF(O251=FÓRMULAS!$E$4,FÓRMULAS!$F$4,IF(O251=FÓRMULAS!$E$5,FÓRMULAS!$F$5,IF(O251=FÓRMULAS!$E$6,FÓRMULAS!$F$6,"")))</f>
        <v>0.25</v>
      </c>
      <c r="Q251" s="235" t="str">
        <f>+IF(OR(O251=FÓRMULAS!$O$4,O251=FÓRMULAS!$O$5),FÓRMULAS!$P$5,IF(O251=FÓRMULAS!$O$6,FÓRMULAS!$P$6,""))</f>
        <v>Probabilidad</v>
      </c>
      <c r="R251" s="238" t="s">
        <v>103</v>
      </c>
      <c r="S251" s="235">
        <f>+IF(R251=FÓRMULAS!$H$4,FÓRMULAS!$I$4,IF(R251=FÓRMULAS!$H$5,FÓRMULAS!$I$5,""))</f>
        <v>0.15</v>
      </c>
      <c r="T251" s="243" t="s">
        <v>897</v>
      </c>
      <c r="U251" s="243" t="s">
        <v>898</v>
      </c>
      <c r="V251" s="243" t="s">
        <v>899</v>
      </c>
      <c r="W251" s="235">
        <f t="shared" si="76"/>
        <v>0.4</v>
      </c>
      <c r="X251" s="235">
        <f>IF(Q251=FÓRMULAS!$P$5,F$251-(F$251*W251),F$251)</f>
        <v>0.12</v>
      </c>
      <c r="Y251" s="305">
        <f>IF(Q251=FÓRMULAS!$P$6,G$251-(G$251*W251),G$251)</f>
        <v>0.8</v>
      </c>
      <c r="Z251" s="603">
        <f t="shared" ref="Z251:AA251" si="77">+IF(X254="","",X254)</f>
        <v>0.2</v>
      </c>
      <c r="AA251" s="600">
        <f t="shared" si="77"/>
        <v>0.8</v>
      </c>
      <c r="AB251" s="308">
        <v>2</v>
      </c>
      <c r="AC251" s="272"/>
      <c r="AD251" s="272">
        <v>1</v>
      </c>
      <c r="AE251" s="272"/>
      <c r="AF251" s="273">
        <v>1</v>
      </c>
      <c r="AG251" s="265" t="s">
        <v>6</v>
      </c>
      <c r="AH251" s="24" t="s">
        <v>16</v>
      </c>
      <c r="AI251" s="24" t="s">
        <v>6</v>
      </c>
      <c r="AJ251" s="24" t="s">
        <v>6</v>
      </c>
      <c r="AK251" s="24" t="s">
        <v>6</v>
      </c>
      <c r="AL251" s="24" t="s">
        <v>57</v>
      </c>
      <c r="AM251" s="24" t="s">
        <v>103</v>
      </c>
      <c r="AN251" s="24" t="s">
        <v>87</v>
      </c>
      <c r="AO251" s="24" t="s">
        <v>89</v>
      </c>
      <c r="AP251" s="24" t="s">
        <v>91</v>
      </c>
      <c r="AQ251" s="24" t="s">
        <v>99</v>
      </c>
      <c r="AR251" s="44" t="s">
        <v>94</v>
      </c>
      <c r="AS251" s="44" t="s">
        <v>96</v>
      </c>
      <c r="AT251" s="44" t="s">
        <v>98</v>
      </c>
      <c r="AU251" s="24">
        <v>15</v>
      </c>
      <c r="AV251" s="24">
        <v>15</v>
      </c>
      <c r="AW251" s="24">
        <v>15</v>
      </c>
      <c r="AX251" s="24">
        <v>15</v>
      </c>
      <c r="AY251" s="24">
        <v>15</v>
      </c>
      <c r="AZ251" s="24">
        <v>15</v>
      </c>
      <c r="BA251" s="24">
        <v>10</v>
      </c>
      <c r="BB251" s="42">
        <v>100</v>
      </c>
      <c r="BC251" s="26" t="s">
        <v>138</v>
      </c>
      <c r="BD251" s="26" t="s">
        <v>138</v>
      </c>
      <c r="BE251" s="43">
        <v>2</v>
      </c>
      <c r="BF251" s="606">
        <v>2</v>
      </c>
      <c r="BG251" s="43">
        <v>2</v>
      </c>
      <c r="BH251" s="606">
        <v>2</v>
      </c>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c r="DJ251" s="38"/>
      <c r="DK251" s="38"/>
      <c r="DL251" s="38"/>
      <c r="DM251" s="38"/>
      <c r="DN251" s="38"/>
      <c r="DO251" s="38"/>
      <c r="DP251" s="38"/>
      <c r="DQ251" s="38"/>
      <c r="DR251" s="38"/>
      <c r="DS251" s="38"/>
      <c r="DT251" s="38"/>
      <c r="DU251" s="38"/>
      <c r="DV251" s="38"/>
      <c r="DW251" s="38"/>
      <c r="DX251" s="38"/>
    </row>
    <row r="252" spans="1:128" s="25" customFormat="1" ht="127.75" customHeight="1" x14ac:dyDescent="0.3">
      <c r="A252" s="643"/>
      <c r="B252" s="27" t="s">
        <v>53</v>
      </c>
      <c r="C252" s="350" t="str">
        <f>'CONTEXTO E IDENTIFICACIÓN'!D$105</f>
        <v>Gestión de Sistemas de Información e Infraestructura</v>
      </c>
      <c r="D252" s="350" t="str">
        <f>'CONTEXTO E IDENTIFICACIÓN'!F$105</f>
        <v>Gestión de la Infraestructura</v>
      </c>
      <c r="E252" s="636"/>
      <c r="F252" s="616"/>
      <c r="G252" s="619"/>
      <c r="H252" s="302">
        <v>2</v>
      </c>
      <c r="I252" s="258" t="s">
        <v>1005</v>
      </c>
      <c r="J252" s="468" t="s">
        <v>1005</v>
      </c>
      <c r="K252" s="259" t="s">
        <v>1007</v>
      </c>
      <c r="L252" s="259" t="str">
        <f t="shared" si="75"/>
        <v xml:space="preserve">El Profesional designado de la subdirección,  El Profesional designado de la subdirección,  trimestralmente el Coordinador del GIT de Infraestructura Tecnológica monitorea de manera aleatoria los espacios con recursos de DTIC, con el fin de identificar la ocurrencia de un evento que pueda representar la no disponibilidad del servicio de DTIC. En caso de encontrar novedades o fallas en la infraestructura tecnológica, se informa a jefatura de la OIT para priorizar su mantenimiento. </v>
      </c>
      <c r="M252" s="258" t="s">
        <v>256</v>
      </c>
      <c r="N252" s="24" t="s">
        <v>9</v>
      </c>
      <c r="O252" s="239" t="s">
        <v>16</v>
      </c>
      <c r="P252" s="236">
        <f>+IF(O252=FÓRMULAS!$E$4,FÓRMULAS!$F$4,IF(O252=FÓRMULAS!$E$5,FÓRMULAS!$F$5,IF(O252=FÓRMULAS!$E$6,FÓRMULAS!$F$6,"")))</f>
        <v>0.25</v>
      </c>
      <c r="Q252" s="236" t="str">
        <f>+IF(OR(O252=FÓRMULAS!$O$4,O252=FÓRMULAS!$O$5),FÓRMULAS!$P$5,IF(O252=FÓRMULAS!$O$6,FÓRMULAS!$P$6,""))</f>
        <v>Probabilidad</v>
      </c>
      <c r="R252" s="239" t="s">
        <v>103</v>
      </c>
      <c r="S252" s="236">
        <f>+IF(R252=FÓRMULAS!$H$4,FÓRMULAS!$I$4,IF(R252=FÓRMULAS!$H$5,FÓRMULAS!$I$5,""))</f>
        <v>0.15</v>
      </c>
      <c r="T252" s="244" t="s">
        <v>897</v>
      </c>
      <c r="U252" s="244" t="s">
        <v>898</v>
      </c>
      <c r="V252" s="244" t="s">
        <v>899</v>
      </c>
      <c r="W252" s="236">
        <f t="shared" si="76"/>
        <v>0.4</v>
      </c>
      <c r="X252" s="236">
        <f>IF(Q252=FÓRMULAS!$P$5,F$251-(F$251*W252),F$251)</f>
        <v>0.12</v>
      </c>
      <c r="Y252" s="306">
        <f>IF(Q252=FÓRMULAS!$P$6,G$251-(G$251*W252),G$251)</f>
        <v>0.8</v>
      </c>
      <c r="Z252" s="604"/>
      <c r="AA252" s="601"/>
      <c r="AB252" s="309">
        <v>4</v>
      </c>
      <c r="AC252" s="24">
        <v>1</v>
      </c>
      <c r="AD252" s="24">
        <v>1</v>
      </c>
      <c r="AE252" s="24">
        <v>1</v>
      </c>
      <c r="AF252" s="274">
        <v>1</v>
      </c>
      <c r="AG252" s="265" t="s">
        <v>6</v>
      </c>
      <c r="AH252" s="24" t="s">
        <v>16</v>
      </c>
      <c r="AI252" s="24" t="s">
        <v>19</v>
      </c>
      <c r="AJ252" s="24" t="s">
        <v>6</v>
      </c>
      <c r="AK252" s="24" t="s">
        <v>6</v>
      </c>
      <c r="AL252" s="24" t="s">
        <v>25</v>
      </c>
      <c r="AM252" s="24" t="s">
        <v>103</v>
      </c>
      <c r="AN252" s="24" t="s">
        <v>87</v>
      </c>
      <c r="AO252" s="24" t="s">
        <v>89</v>
      </c>
      <c r="AP252" s="24" t="s">
        <v>91</v>
      </c>
      <c r="AQ252" s="24" t="s">
        <v>99</v>
      </c>
      <c r="AR252" s="44" t="s">
        <v>94</v>
      </c>
      <c r="AS252" s="44" t="s">
        <v>96</v>
      </c>
      <c r="AT252" s="44" t="s">
        <v>98</v>
      </c>
      <c r="AU252" s="24">
        <v>15</v>
      </c>
      <c r="AV252" s="24">
        <v>15</v>
      </c>
      <c r="AW252" s="24">
        <v>15</v>
      </c>
      <c r="AX252" s="24">
        <v>15</v>
      </c>
      <c r="AY252" s="24">
        <v>15</v>
      </c>
      <c r="AZ252" s="24">
        <v>15</v>
      </c>
      <c r="BA252" s="24">
        <v>10</v>
      </c>
      <c r="BB252" s="42">
        <v>100</v>
      </c>
      <c r="BC252" s="26" t="s">
        <v>138</v>
      </c>
      <c r="BD252" s="26" t="s">
        <v>138</v>
      </c>
      <c r="BE252" s="43">
        <v>2</v>
      </c>
      <c r="BF252" s="606"/>
      <c r="BG252" s="43">
        <v>2</v>
      </c>
      <c r="BH252" s="606"/>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c r="DK252" s="38"/>
      <c r="DL252" s="38"/>
      <c r="DM252" s="38"/>
      <c r="DN252" s="38"/>
      <c r="DO252" s="38"/>
      <c r="DP252" s="38"/>
      <c r="DQ252" s="38"/>
      <c r="DR252" s="38"/>
      <c r="DS252" s="38"/>
      <c r="DT252" s="38"/>
      <c r="DU252" s="38"/>
      <c r="DV252" s="38"/>
      <c r="DW252" s="38"/>
      <c r="DX252" s="38"/>
    </row>
    <row r="253" spans="1:128" s="25" customFormat="1" ht="24" customHeight="1" x14ac:dyDescent="0.3">
      <c r="A253" s="643"/>
      <c r="B253" s="27"/>
      <c r="C253" s="350" t="str">
        <f>'CONTEXTO E IDENTIFICACIÓN'!D$105</f>
        <v>Gestión de Sistemas de Información e Infraestructura</v>
      </c>
      <c r="D253" s="350" t="str">
        <f>'CONTEXTO E IDENTIFICACIÓN'!F$105</f>
        <v>Gestión de la Infraestructura</v>
      </c>
      <c r="E253" s="636"/>
      <c r="F253" s="616"/>
      <c r="G253" s="619"/>
      <c r="H253" s="302">
        <v>3</v>
      </c>
      <c r="I253" s="258"/>
      <c r="J253" s="468"/>
      <c r="K253" s="259"/>
      <c r="L253" s="259" t="str">
        <f t="shared" si="75"/>
        <v xml:space="preserve">  </v>
      </c>
      <c r="M253" s="258"/>
      <c r="N253" s="24"/>
      <c r="O253" s="239"/>
      <c r="P253" s="236" t="str">
        <f>+IF(O253=FÓRMULAS!$E$4,FÓRMULAS!$F$4,IF(O253=FÓRMULAS!$E$5,FÓRMULAS!$F$5,IF(O253=FÓRMULAS!$E$6,FÓRMULAS!$F$6,"")))</f>
        <v/>
      </c>
      <c r="Q253" s="236" t="str">
        <f>+IF(OR(O253=FÓRMULAS!$O$4,O253=FÓRMULAS!$O$5),FÓRMULAS!$P$5,IF(O253=FÓRMULAS!$O$6,FÓRMULAS!$P$6,""))</f>
        <v/>
      </c>
      <c r="R253" s="239"/>
      <c r="S253" s="236" t="str">
        <f>+IF(R253=FÓRMULAS!$H$4,FÓRMULAS!$I$4,IF(R253=FÓRMULAS!$H$5,FÓRMULAS!$I$5,""))</f>
        <v/>
      </c>
      <c r="T253" s="244"/>
      <c r="U253" s="244"/>
      <c r="V253" s="244"/>
      <c r="W253" s="236" t="str">
        <f t="shared" si="76"/>
        <v/>
      </c>
      <c r="X253" s="236">
        <f>IF(Q253=FÓRMULAS!$P$5,F$251-(F$251*W253),F$251)</f>
        <v>0.2</v>
      </c>
      <c r="Y253" s="306">
        <f>IF(Q253=FÓRMULAS!$P$6,G$251-(G$251*W253),G$251)</f>
        <v>0.8</v>
      </c>
      <c r="Z253" s="604"/>
      <c r="AA253" s="601"/>
      <c r="AB253" s="309"/>
      <c r="AC253" s="24"/>
      <c r="AD253" s="24"/>
      <c r="AE253" s="24"/>
      <c r="AF253" s="274"/>
      <c r="AG253" s="265"/>
      <c r="AH253" s="24"/>
      <c r="AI253" s="24"/>
      <c r="AJ253" s="24"/>
      <c r="AK253" s="24"/>
      <c r="AL253" s="24"/>
      <c r="AM253" s="24"/>
      <c r="AN253" s="24"/>
      <c r="AO253" s="24"/>
      <c r="AP253" s="24"/>
      <c r="AQ253" s="24"/>
      <c r="AR253" s="50"/>
      <c r="AS253" s="50"/>
      <c r="AT253" s="50"/>
      <c r="AU253" s="24"/>
      <c r="AV253" s="24"/>
      <c r="AW253" s="24"/>
      <c r="AX253" s="24"/>
      <c r="AY253" s="24"/>
      <c r="AZ253" s="24"/>
      <c r="BA253" s="24"/>
      <c r="BB253" s="48"/>
      <c r="BC253" s="26"/>
      <c r="BD253" s="26"/>
      <c r="BE253" s="47"/>
      <c r="BF253" s="49"/>
      <c r="BG253" s="47"/>
      <c r="BH253" s="49"/>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row>
    <row r="254" spans="1:128" s="25" customFormat="1" ht="26.25" customHeight="1" thickBot="1" x14ac:dyDescent="0.35">
      <c r="A254" s="644"/>
      <c r="B254" s="275"/>
      <c r="C254" s="351" t="str">
        <f>'CONTEXTO E IDENTIFICACIÓN'!D$105</f>
        <v>Gestión de Sistemas de Información e Infraestructura</v>
      </c>
      <c r="D254" s="351" t="str">
        <f>'CONTEXTO E IDENTIFICACIÓN'!F$105</f>
        <v>Gestión de la Infraestructura</v>
      </c>
      <c r="E254" s="637"/>
      <c r="F254" s="617"/>
      <c r="G254" s="620"/>
      <c r="H254" s="303">
        <v>4</v>
      </c>
      <c r="I254" s="276"/>
      <c r="J254" s="276"/>
      <c r="K254" s="277"/>
      <c r="L254" s="259" t="str">
        <f t="shared" si="75"/>
        <v xml:space="preserve">  </v>
      </c>
      <c r="M254" s="276"/>
      <c r="N254" s="278"/>
      <c r="O254" s="240"/>
      <c r="P254" s="237" t="str">
        <f>+IF(O254=FÓRMULAS!$E$4,FÓRMULAS!$F$4,IF(O254=FÓRMULAS!$E$5,FÓRMULAS!$F$5,IF(O254=FÓRMULAS!$E$6,FÓRMULAS!$F$6,"")))</f>
        <v/>
      </c>
      <c r="Q254" s="237" t="str">
        <f>+IF(OR(O254=FÓRMULAS!$O$4,O254=FÓRMULAS!$O$5),FÓRMULAS!$P$5,IF(O254=FÓRMULAS!$O$6,FÓRMULAS!$P$6,""))</f>
        <v/>
      </c>
      <c r="R254" s="240"/>
      <c r="S254" s="237" t="str">
        <f>+IF(R254=FÓRMULAS!$H$4,FÓRMULAS!$I$4,IF(R254=FÓRMULAS!$H$5,FÓRMULAS!$I$5,""))</f>
        <v/>
      </c>
      <c r="T254" s="245"/>
      <c r="U254" s="245"/>
      <c r="V254" s="245"/>
      <c r="W254" s="237" t="str">
        <f t="shared" si="76"/>
        <v/>
      </c>
      <c r="X254" s="237">
        <f>IF(Q254=FÓRMULAS!$P$5,F$251-(F$251*W254),F$251)</f>
        <v>0.2</v>
      </c>
      <c r="Y254" s="307">
        <f>IF(Q254=FÓRMULAS!$P$6,G$251-(G$251*W254),G$251)</f>
        <v>0.8</v>
      </c>
      <c r="Z254" s="605"/>
      <c r="AA254" s="602"/>
      <c r="AB254" s="310"/>
      <c r="AC254" s="278"/>
      <c r="AD254" s="278"/>
      <c r="AE254" s="278"/>
      <c r="AF254" s="279"/>
      <c r="AG254" s="265"/>
      <c r="AH254" s="24"/>
      <c r="AI254" s="24"/>
      <c r="AJ254" s="24"/>
      <c r="AK254" s="24"/>
      <c r="AL254" s="24"/>
      <c r="AM254" s="24"/>
      <c r="AN254" s="24"/>
      <c r="AO254" s="24"/>
      <c r="AP254" s="24"/>
      <c r="AQ254" s="24"/>
      <c r="AR254" s="50"/>
      <c r="AS254" s="50"/>
      <c r="AT254" s="50"/>
      <c r="AU254" s="24"/>
      <c r="AV254" s="24"/>
      <c r="AW254" s="24"/>
      <c r="AX254" s="24"/>
      <c r="AY254" s="24"/>
      <c r="AZ254" s="24"/>
      <c r="BA254" s="24"/>
      <c r="BB254" s="48"/>
      <c r="BC254" s="26"/>
      <c r="BD254" s="26"/>
      <c r="BE254" s="47"/>
      <c r="BF254" s="49"/>
      <c r="BG254" s="47"/>
      <c r="BH254" s="49"/>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row>
    <row r="255" spans="1:128" s="25" customFormat="1" ht="90.75" customHeight="1" x14ac:dyDescent="0.3">
      <c r="A255" s="642" t="str">
        <f>'CONTEXTO E IDENTIFICACIÓN'!A106</f>
        <v>R52</v>
      </c>
      <c r="B255" s="269" t="s">
        <v>53</v>
      </c>
      <c r="C255" s="349" t="str">
        <f>'CONTEXTO E IDENTIFICACIÓN'!D$106</f>
        <v>Gestión de Sistemas de Información e Infraestructura</v>
      </c>
      <c r="D255" s="349" t="str">
        <f>'CONTEXTO E IDENTIFICACIÓN'!F$106</f>
        <v>Gestión de la Infraestructura</v>
      </c>
      <c r="E255" s="635" t="str">
        <f>'CONTEXTO E IDENTIFICACIÓN'!N106</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F255" s="615">
        <f>'PROB E IMPACTO INHERENTE'!H59</f>
        <v>0.2</v>
      </c>
      <c r="G255" s="618">
        <f>'PROB E IMPACTO INHERENTE'!P59</f>
        <v>0.8</v>
      </c>
      <c r="H255" s="301">
        <v>1</v>
      </c>
      <c r="I255" s="270" t="s">
        <v>835</v>
      </c>
      <c r="J255" s="270" t="s">
        <v>835</v>
      </c>
      <c r="K255" s="271" t="s">
        <v>837</v>
      </c>
      <c r="L255" s="259" t="str">
        <f t="shared" si="75"/>
        <v>El Administrador de bases de datos 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v>
      </c>
      <c r="M255" s="270" t="s">
        <v>257</v>
      </c>
      <c r="N255" s="272" t="s">
        <v>9</v>
      </c>
      <c r="O255" s="238" t="s">
        <v>16</v>
      </c>
      <c r="P255" s="235">
        <f>+IF(O255=FÓRMULAS!$E$4,FÓRMULAS!$F$4,IF(O255=FÓRMULAS!$E$5,FÓRMULAS!$F$5,IF(O255=FÓRMULAS!$E$6,FÓRMULAS!$F$6,"")))</f>
        <v>0.25</v>
      </c>
      <c r="Q255" s="235" t="str">
        <f>+IF(OR(O255=FÓRMULAS!$O$4,O255=FÓRMULAS!$O$5),FÓRMULAS!$P$5,IF(O255=FÓRMULAS!$O$6,FÓRMULAS!$P$6,""))</f>
        <v>Probabilidad</v>
      </c>
      <c r="R255" s="238" t="s">
        <v>103</v>
      </c>
      <c r="S255" s="235">
        <f>+IF(R255=FÓRMULAS!$H$4,FÓRMULAS!$I$4,IF(R255=FÓRMULAS!$H$5,FÓRMULAS!$I$5,""))</f>
        <v>0.15</v>
      </c>
      <c r="T255" s="243" t="s">
        <v>897</v>
      </c>
      <c r="U255" s="243" t="s">
        <v>898</v>
      </c>
      <c r="V255" s="243" t="s">
        <v>899</v>
      </c>
      <c r="W255" s="235">
        <f t="shared" si="76"/>
        <v>0.4</v>
      </c>
      <c r="X255" s="235">
        <f>IF(Q255=FÓRMULAS!$P$5,F$255-(F$255*W255),F$255)</f>
        <v>0.12</v>
      </c>
      <c r="Y255" s="305">
        <f>IF(Q255=FÓRMULAS!$P$6,G$255-(G$255*W255),G$255)</f>
        <v>0.8</v>
      </c>
      <c r="Z255" s="603">
        <f t="shared" ref="Z255:AA255" si="78">+IF(X258="","",X258)</f>
        <v>0.2</v>
      </c>
      <c r="AA255" s="600">
        <f t="shared" si="78"/>
        <v>0.8</v>
      </c>
      <c r="AB255" s="308">
        <v>0</v>
      </c>
      <c r="AC255" s="272">
        <v>0</v>
      </c>
      <c r="AD255" s="272">
        <v>0</v>
      </c>
      <c r="AE255" s="272">
        <v>0</v>
      </c>
      <c r="AF255" s="273">
        <v>0</v>
      </c>
      <c r="AG255" s="265" t="s">
        <v>6</v>
      </c>
      <c r="AH255" s="24" t="s">
        <v>16</v>
      </c>
      <c r="AI255" s="24" t="s">
        <v>19</v>
      </c>
      <c r="AJ255" s="24" t="s">
        <v>19</v>
      </c>
      <c r="AK255" s="24" t="s">
        <v>6</v>
      </c>
      <c r="AL255" s="24" t="s">
        <v>26</v>
      </c>
      <c r="AM255" s="24" t="s">
        <v>104</v>
      </c>
      <c r="AN255" s="24" t="s">
        <v>87</v>
      </c>
      <c r="AO255" s="24" t="s">
        <v>89</v>
      </c>
      <c r="AP255" s="24" t="s">
        <v>91</v>
      </c>
      <c r="AQ255" s="24" t="s">
        <v>99</v>
      </c>
      <c r="AR255" s="44" t="s">
        <v>94</v>
      </c>
      <c r="AS255" s="44" t="s">
        <v>96</v>
      </c>
      <c r="AT255" s="44" t="s">
        <v>98</v>
      </c>
      <c r="AU255" s="24">
        <v>15</v>
      </c>
      <c r="AV255" s="24">
        <v>15</v>
      </c>
      <c r="AW255" s="24">
        <v>15</v>
      </c>
      <c r="AX255" s="24">
        <v>15</v>
      </c>
      <c r="AY255" s="24">
        <v>15</v>
      </c>
      <c r="AZ255" s="24">
        <v>15</v>
      </c>
      <c r="BA255" s="24">
        <v>10</v>
      </c>
      <c r="BB255" s="42">
        <v>100</v>
      </c>
      <c r="BC255" s="26" t="s">
        <v>138</v>
      </c>
      <c r="BD255" s="26" t="s">
        <v>140</v>
      </c>
      <c r="BE255" s="43">
        <v>0</v>
      </c>
      <c r="BF255" s="606">
        <v>1</v>
      </c>
      <c r="BG255" s="43">
        <v>0</v>
      </c>
      <c r="BH255" s="606">
        <v>0</v>
      </c>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row>
    <row r="256" spans="1:128" s="25" customFormat="1" ht="120.65" customHeight="1" x14ac:dyDescent="0.3">
      <c r="A256" s="643"/>
      <c r="B256" s="27" t="s">
        <v>53</v>
      </c>
      <c r="C256" s="350" t="str">
        <f>'CONTEXTO E IDENTIFICACIÓN'!D$106</f>
        <v>Gestión de Sistemas de Información e Infraestructura</v>
      </c>
      <c r="D256" s="350" t="str">
        <f>'CONTEXTO E IDENTIFICACIÓN'!F$106</f>
        <v>Gestión de la Infraestructura</v>
      </c>
      <c r="E256" s="636"/>
      <c r="F256" s="616"/>
      <c r="G256" s="619"/>
      <c r="H256" s="302">
        <v>2</v>
      </c>
      <c r="I256" s="33" t="s">
        <v>836</v>
      </c>
      <c r="J256" s="33" t="s">
        <v>836</v>
      </c>
      <c r="K256" s="32" t="s">
        <v>838</v>
      </c>
      <c r="L256" s="259" t="str">
        <f t="shared" si="75"/>
        <v>Los Jefes de Conservación en las Direcciones Territoriales 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v>
      </c>
      <c r="M256" s="258" t="s">
        <v>258</v>
      </c>
      <c r="N256" s="24" t="s">
        <v>9</v>
      </c>
      <c r="O256" s="239" t="s">
        <v>16</v>
      </c>
      <c r="P256" s="236">
        <f>+IF(O256=FÓRMULAS!$E$4,FÓRMULAS!$F$4,IF(O256=FÓRMULAS!$E$5,FÓRMULAS!$F$5,IF(O256=FÓRMULAS!$E$6,FÓRMULAS!$F$6,"")))</f>
        <v>0.25</v>
      </c>
      <c r="Q256" s="236" t="str">
        <f>+IF(OR(O256=FÓRMULAS!$O$4,O256=FÓRMULAS!$O$5),FÓRMULAS!$P$5,IF(O256=FÓRMULAS!$O$6,FÓRMULAS!$P$6,""))</f>
        <v>Probabilidad</v>
      </c>
      <c r="R256" s="239" t="s">
        <v>103</v>
      </c>
      <c r="S256" s="236">
        <f>+IF(R256=FÓRMULAS!$H$4,FÓRMULAS!$I$4,IF(R256=FÓRMULAS!$H$5,FÓRMULAS!$I$5,""))</f>
        <v>0.15</v>
      </c>
      <c r="T256" s="244" t="s">
        <v>897</v>
      </c>
      <c r="U256" s="244" t="s">
        <v>898</v>
      </c>
      <c r="V256" s="244" t="s">
        <v>899</v>
      </c>
      <c r="W256" s="236">
        <f t="shared" si="76"/>
        <v>0.4</v>
      </c>
      <c r="X256" s="236">
        <f>IF(Q256=FÓRMULAS!$P$5,F$255-(F$255*W256),F$255)</f>
        <v>0.12</v>
      </c>
      <c r="Y256" s="306">
        <f>IF(Q256=FÓRMULAS!$P$6,G$255-(G$255*W256),G$255)</f>
        <v>0.8</v>
      </c>
      <c r="Z256" s="604"/>
      <c r="AA256" s="601"/>
      <c r="AB256" s="309">
        <v>0</v>
      </c>
      <c r="AC256" s="24">
        <v>0</v>
      </c>
      <c r="AD256" s="24">
        <v>0</v>
      </c>
      <c r="AE256" s="24">
        <v>0</v>
      </c>
      <c r="AF256" s="274">
        <v>0</v>
      </c>
      <c r="AG256" s="265" t="s">
        <v>6</v>
      </c>
      <c r="AH256" s="24" t="s">
        <v>16</v>
      </c>
      <c r="AI256" s="24" t="s">
        <v>19</v>
      </c>
      <c r="AJ256" s="24" t="s">
        <v>19</v>
      </c>
      <c r="AK256" s="24" t="s">
        <v>6</v>
      </c>
      <c r="AL256" s="24" t="s">
        <v>26</v>
      </c>
      <c r="AM256" s="24" t="s">
        <v>104</v>
      </c>
      <c r="AN256" s="24" t="s">
        <v>87</v>
      </c>
      <c r="AO256" s="24" t="s">
        <v>89</v>
      </c>
      <c r="AP256" s="24" t="s">
        <v>91</v>
      </c>
      <c r="AQ256" s="24" t="s">
        <v>99</v>
      </c>
      <c r="AR256" s="44" t="s">
        <v>94</v>
      </c>
      <c r="AS256" s="44" t="s">
        <v>96</v>
      </c>
      <c r="AT256" s="44" t="s">
        <v>98</v>
      </c>
      <c r="AU256" s="24">
        <v>15</v>
      </c>
      <c r="AV256" s="24">
        <v>15</v>
      </c>
      <c r="AW256" s="24">
        <v>15</v>
      </c>
      <c r="AX256" s="24">
        <v>15</v>
      </c>
      <c r="AY256" s="24">
        <v>15</v>
      </c>
      <c r="AZ256" s="24">
        <v>15</v>
      </c>
      <c r="BA256" s="24">
        <v>10</v>
      </c>
      <c r="BB256" s="42">
        <v>100</v>
      </c>
      <c r="BC256" s="26" t="s">
        <v>138</v>
      </c>
      <c r="BD256" s="26" t="s">
        <v>140</v>
      </c>
      <c r="BE256" s="43">
        <v>2</v>
      </c>
      <c r="BF256" s="606"/>
      <c r="BG256" s="43">
        <v>2</v>
      </c>
      <c r="BH256" s="606"/>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8"/>
      <c r="CR256" s="38"/>
      <c r="CS256" s="38"/>
      <c r="CT256" s="38"/>
      <c r="CU256" s="38"/>
      <c r="CV256" s="38"/>
      <c r="CW256" s="38"/>
      <c r="CX256" s="38"/>
      <c r="CY256" s="38"/>
      <c r="CZ256" s="38"/>
      <c r="DA256" s="38"/>
      <c r="DB256" s="38"/>
      <c r="DC256" s="38"/>
      <c r="DD256" s="38"/>
      <c r="DE256" s="38"/>
      <c r="DF256" s="38"/>
      <c r="DG256" s="38"/>
      <c r="DH256" s="38"/>
      <c r="DI256" s="38"/>
      <c r="DJ256" s="38"/>
      <c r="DK256" s="38"/>
      <c r="DL256" s="38"/>
      <c r="DM256" s="38"/>
      <c r="DN256" s="38"/>
      <c r="DO256" s="38"/>
      <c r="DP256" s="38"/>
      <c r="DQ256" s="38"/>
      <c r="DR256" s="38"/>
      <c r="DS256" s="38"/>
      <c r="DT256" s="38"/>
      <c r="DU256" s="38"/>
      <c r="DV256" s="38"/>
      <c r="DW256" s="38"/>
      <c r="DX256" s="38"/>
    </row>
    <row r="257" spans="1:128" s="25" customFormat="1" ht="23.25" customHeight="1" x14ac:dyDescent="0.3">
      <c r="A257" s="643"/>
      <c r="B257" s="27"/>
      <c r="C257" s="350" t="str">
        <f>'CONTEXTO E IDENTIFICACIÓN'!D$106</f>
        <v>Gestión de Sistemas de Información e Infraestructura</v>
      </c>
      <c r="D257" s="350" t="str">
        <f>'CONTEXTO E IDENTIFICACIÓN'!F$106</f>
        <v>Gestión de la Infraestructura</v>
      </c>
      <c r="E257" s="636"/>
      <c r="F257" s="616"/>
      <c r="G257" s="619"/>
      <c r="H257" s="302">
        <v>3</v>
      </c>
      <c r="I257" s="258"/>
      <c r="J257" s="468"/>
      <c r="K257" s="259"/>
      <c r="L257" s="259" t="str">
        <f t="shared" si="75"/>
        <v xml:space="preserve">  </v>
      </c>
      <c r="M257" s="258"/>
      <c r="N257" s="24"/>
      <c r="O257" s="239"/>
      <c r="P257" s="236" t="str">
        <f>+IF(O257=FÓRMULAS!$E$4,FÓRMULAS!$F$4,IF(O257=FÓRMULAS!$E$5,FÓRMULAS!$F$5,IF(O257=FÓRMULAS!$E$6,FÓRMULAS!$F$6,"")))</f>
        <v/>
      </c>
      <c r="Q257" s="236" t="str">
        <f>+IF(OR(O257=FÓRMULAS!$O$4,O257=FÓRMULAS!$O$5),FÓRMULAS!$P$5,IF(O257=FÓRMULAS!$O$6,FÓRMULAS!$P$6,""))</f>
        <v/>
      </c>
      <c r="R257" s="239"/>
      <c r="S257" s="236" t="str">
        <f>+IF(R257=FÓRMULAS!$H$4,FÓRMULAS!$I$4,IF(R257=FÓRMULAS!$H$5,FÓRMULAS!$I$5,""))</f>
        <v/>
      </c>
      <c r="T257" s="244"/>
      <c r="U257" s="244"/>
      <c r="V257" s="244"/>
      <c r="W257" s="236" t="str">
        <f t="shared" si="76"/>
        <v/>
      </c>
      <c r="X257" s="236">
        <f>IF(Q257=FÓRMULAS!$P$5,F$255-(F$255*W257),F$255)</f>
        <v>0.2</v>
      </c>
      <c r="Y257" s="306">
        <f>IF(Q257=FÓRMULAS!$P$6,G$255-(G$255*W257),G$255)</f>
        <v>0.8</v>
      </c>
      <c r="Z257" s="604"/>
      <c r="AA257" s="601"/>
      <c r="AB257" s="309"/>
      <c r="AC257" s="24"/>
      <c r="AD257" s="24"/>
      <c r="AE257" s="24"/>
      <c r="AF257" s="274"/>
      <c r="AG257" s="265"/>
      <c r="AH257" s="24"/>
      <c r="AI257" s="24"/>
      <c r="AJ257" s="24"/>
      <c r="AK257" s="24"/>
      <c r="AL257" s="24"/>
      <c r="AM257" s="24"/>
      <c r="AN257" s="24"/>
      <c r="AO257" s="24"/>
      <c r="AP257" s="24"/>
      <c r="AQ257" s="24"/>
      <c r="AR257" s="50"/>
      <c r="AS257" s="50"/>
      <c r="AT257" s="50"/>
      <c r="AU257" s="24"/>
      <c r="AV257" s="24"/>
      <c r="AW257" s="24"/>
      <c r="AX257" s="24"/>
      <c r="AY257" s="24"/>
      <c r="AZ257" s="24"/>
      <c r="BA257" s="24"/>
      <c r="BB257" s="48"/>
      <c r="BC257" s="26"/>
      <c r="BD257" s="26"/>
      <c r="BE257" s="47"/>
      <c r="BF257" s="49"/>
      <c r="BG257" s="47"/>
      <c r="BH257" s="49"/>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row>
    <row r="258" spans="1:128" s="25" customFormat="1" ht="21.75" customHeight="1" thickBot="1" x14ac:dyDescent="0.35">
      <c r="A258" s="644"/>
      <c r="B258" s="275"/>
      <c r="C258" s="351" t="str">
        <f>'CONTEXTO E IDENTIFICACIÓN'!D$106</f>
        <v>Gestión de Sistemas de Información e Infraestructura</v>
      </c>
      <c r="D258" s="351" t="str">
        <f>'CONTEXTO E IDENTIFICACIÓN'!F$106</f>
        <v>Gestión de la Infraestructura</v>
      </c>
      <c r="E258" s="637"/>
      <c r="F258" s="617"/>
      <c r="G258" s="620"/>
      <c r="H258" s="303">
        <v>4</v>
      </c>
      <c r="I258" s="276"/>
      <c r="J258" s="276"/>
      <c r="K258" s="277"/>
      <c r="L258" s="259" t="str">
        <f t="shared" si="75"/>
        <v xml:space="preserve">  </v>
      </c>
      <c r="M258" s="276"/>
      <c r="N258" s="278"/>
      <c r="O258" s="240"/>
      <c r="P258" s="237" t="str">
        <f>+IF(O258=FÓRMULAS!$E$4,FÓRMULAS!$F$4,IF(O258=FÓRMULAS!$E$5,FÓRMULAS!$F$5,IF(O258=FÓRMULAS!$E$6,FÓRMULAS!$F$6,"")))</f>
        <v/>
      </c>
      <c r="Q258" s="237" t="str">
        <f>+IF(OR(O258=FÓRMULAS!$O$4,O258=FÓRMULAS!$O$5),FÓRMULAS!$P$5,IF(O258=FÓRMULAS!$O$6,FÓRMULAS!$P$6,""))</f>
        <v/>
      </c>
      <c r="R258" s="240"/>
      <c r="S258" s="237" t="str">
        <f>+IF(R258=FÓRMULAS!$H$4,FÓRMULAS!$I$4,IF(R258=FÓRMULAS!$H$5,FÓRMULAS!$I$5,""))</f>
        <v/>
      </c>
      <c r="T258" s="245"/>
      <c r="U258" s="245"/>
      <c r="V258" s="245"/>
      <c r="W258" s="237" t="str">
        <f t="shared" si="76"/>
        <v/>
      </c>
      <c r="X258" s="237">
        <f>IF(Q258=FÓRMULAS!$P$5,F$255-(F$255*W258),F$255)</f>
        <v>0.2</v>
      </c>
      <c r="Y258" s="307">
        <f>IF(Q258=FÓRMULAS!$P$6,G$255-(G$255*W258),G$255)</f>
        <v>0.8</v>
      </c>
      <c r="Z258" s="605"/>
      <c r="AA258" s="602"/>
      <c r="AB258" s="310"/>
      <c r="AC258" s="278"/>
      <c r="AD258" s="278"/>
      <c r="AE258" s="278"/>
      <c r="AF258" s="279"/>
      <c r="AG258" s="265"/>
      <c r="AH258" s="24"/>
      <c r="AI258" s="24"/>
      <c r="AJ258" s="24"/>
      <c r="AK258" s="24"/>
      <c r="AL258" s="24"/>
      <c r="AM258" s="24"/>
      <c r="AN258" s="24"/>
      <c r="AO258" s="24"/>
      <c r="AP258" s="24"/>
      <c r="AQ258" s="24"/>
      <c r="AR258" s="50"/>
      <c r="AS258" s="50"/>
      <c r="AT258" s="50"/>
      <c r="AU258" s="24"/>
      <c r="AV258" s="24"/>
      <c r="AW258" s="24"/>
      <c r="AX258" s="24"/>
      <c r="AY258" s="24"/>
      <c r="AZ258" s="24"/>
      <c r="BA258" s="24"/>
      <c r="BB258" s="48"/>
      <c r="BC258" s="26"/>
      <c r="BD258" s="26"/>
      <c r="BE258" s="47"/>
      <c r="BF258" s="49"/>
      <c r="BG258" s="47"/>
      <c r="BH258" s="49"/>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row>
    <row r="259" spans="1:128" s="437" customFormat="1" ht="126.75" hidden="1" customHeight="1" x14ac:dyDescent="0.25">
      <c r="A259" s="649" t="str">
        <f>'CONTEXTO E IDENTIFICACIÓN'!A107</f>
        <v>R53</v>
      </c>
      <c r="B259" s="281" t="s">
        <v>44</v>
      </c>
      <c r="C259" s="411" t="str">
        <f>'CONTEXTO E IDENTIFICACIÓN'!D$107</f>
        <v>Gestión de Sistemas de Información e Infraestructura</v>
      </c>
      <c r="D259" s="411" t="str">
        <f>'CONTEXTO E IDENTIFICACIÓN'!F$107</f>
        <v>Gestión de la Infraestructura</v>
      </c>
      <c r="E259" s="632" t="str">
        <f>'CONTEXTO E IDENTIFICACIÓN'!N107</f>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F259" s="626">
        <f>'PROB E IMPACTO INHERENTE'!H60</f>
        <v>0.8</v>
      </c>
      <c r="G259" s="629">
        <f>'PROB E IMPACTO INHERENTE'!P60</f>
        <v>1</v>
      </c>
      <c r="H259" s="412">
        <v>1</v>
      </c>
      <c r="I259" s="406" t="s">
        <v>839</v>
      </c>
      <c r="J259" s="406" t="s">
        <v>839</v>
      </c>
      <c r="K259" s="407" t="s">
        <v>840</v>
      </c>
      <c r="L259" s="259" t="str">
        <f t="shared" si="75"/>
        <v xml:space="preserve">El Coordinador GIT de Infraestructura Tecnológica El Coordinador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v>
      </c>
      <c r="M259" s="406" t="s">
        <v>177</v>
      </c>
      <c r="N259" s="272" t="s">
        <v>7</v>
      </c>
      <c r="O259" s="416" t="s">
        <v>16</v>
      </c>
      <c r="P259" s="417">
        <f>+IF(O259=FÓRMULAS!$E$4,FÓRMULAS!$F$4,IF(O259=FÓRMULAS!$E$5,FÓRMULAS!$F$5,IF(O259=FÓRMULAS!$E$6,FÓRMULAS!$F$6,"")))</f>
        <v>0.25</v>
      </c>
      <c r="Q259" s="417" t="str">
        <f>+IF(OR(O259=FÓRMULAS!$O$4,O259=FÓRMULAS!$O$5),FÓRMULAS!$P$5,IF(O259=FÓRMULAS!$O$6,FÓRMULAS!$P$6,""))</f>
        <v>Probabilidad</v>
      </c>
      <c r="R259" s="416" t="s">
        <v>103</v>
      </c>
      <c r="S259" s="417">
        <f>+IF(R259=FÓRMULAS!$H$4,FÓRMULAS!$I$4,IF(R259=FÓRMULAS!$H$5,FÓRMULAS!$I$5,""))</f>
        <v>0.15</v>
      </c>
      <c r="T259" s="418" t="s">
        <v>897</v>
      </c>
      <c r="U259" s="418" t="s">
        <v>898</v>
      </c>
      <c r="V259" s="418" t="s">
        <v>899</v>
      </c>
      <c r="W259" s="417">
        <f t="shared" si="76"/>
        <v>0.4</v>
      </c>
      <c r="X259" s="417">
        <f>IF(Q259=FÓRMULAS!$P$5,F$259-(F$259*W259),F$259)</f>
        <v>0.48</v>
      </c>
      <c r="Y259" s="419">
        <f>IF(Q259=FÓRMULAS!$P$6,G$259-(G$259*W259),G$259)</f>
        <v>1</v>
      </c>
      <c r="Z259" s="609">
        <f t="shared" ref="Z259:AA259" si="79">+IF(X262="","",X262)</f>
        <v>0.8</v>
      </c>
      <c r="AA259" s="612">
        <f t="shared" si="79"/>
        <v>1</v>
      </c>
      <c r="AB259" s="420">
        <v>12</v>
      </c>
      <c r="AC259" s="421">
        <v>3</v>
      </c>
      <c r="AD259" s="421">
        <v>3</v>
      </c>
      <c r="AE259" s="421">
        <v>3</v>
      </c>
      <c r="AF259" s="422">
        <v>3</v>
      </c>
      <c r="AG259" s="265" t="s">
        <v>19</v>
      </c>
      <c r="AH259" s="44" t="s">
        <v>17</v>
      </c>
      <c r="AI259" s="44" t="s">
        <v>19</v>
      </c>
      <c r="AJ259" s="44" t="s">
        <v>6</v>
      </c>
      <c r="AK259" s="44" t="s">
        <v>6</v>
      </c>
      <c r="AL259" s="44" t="s">
        <v>23</v>
      </c>
      <c r="AM259" s="24" t="s">
        <v>103</v>
      </c>
      <c r="AN259" s="24" t="s">
        <v>87</v>
      </c>
      <c r="AO259" s="24" t="s">
        <v>89</v>
      </c>
      <c r="AP259" s="24" t="s">
        <v>91</v>
      </c>
      <c r="AQ259" s="24" t="s">
        <v>100</v>
      </c>
      <c r="AR259" s="44" t="s">
        <v>94</v>
      </c>
      <c r="AS259" s="44" t="s">
        <v>96</v>
      </c>
      <c r="AT259" s="44" t="s">
        <v>98</v>
      </c>
      <c r="AU259" s="24">
        <v>15</v>
      </c>
      <c r="AV259" s="24">
        <v>15</v>
      </c>
      <c r="AW259" s="24">
        <v>15</v>
      </c>
      <c r="AX259" s="24">
        <v>10</v>
      </c>
      <c r="AY259" s="24">
        <v>15</v>
      </c>
      <c r="AZ259" s="24">
        <v>15</v>
      </c>
      <c r="BA259" s="24">
        <v>10</v>
      </c>
      <c r="BB259" s="42">
        <v>95</v>
      </c>
      <c r="BC259" s="26" t="s">
        <v>138</v>
      </c>
      <c r="BD259" s="26" t="s">
        <v>138</v>
      </c>
      <c r="BE259" s="43">
        <v>1</v>
      </c>
      <c r="BF259" s="41">
        <v>1</v>
      </c>
      <c r="BG259" s="43">
        <v>1</v>
      </c>
      <c r="BH259" s="41">
        <v>1</v>
      </c>
      <c r="BI259" s="439"/>
      <c r="BJ259" s="439"/>
      <c r="BK259" s="439"/>
      <c r="BL259" s="439"/>
      <c r="BM259" s="439"/>
      <c r="BN259" s="439"/>
      <c r="BO259" s="439"/>
      <c r="BP259" s="439"/>
      <c r="BQ259" s="439"/>
      <c r="BR259" s="439"/>
      <c r="BS259" s="439"/>
      <c r="BT259" s="439"/>
      <c r="BU259" s="439"/>
      <c r="BV259" s="439"/>
      <c r="BW259" s="439"/>
      <c r="BX259" s="439"/>
      <c r="BY259" s="439"/>
      <c r="BZ259" s="439"/>
      <c r="CA259" s="439"/>
      <c r="CB259" s="439"/>
      <c r="CC259" s="439"/>
      <c r="CD259" s="439"/>
      <c r="CE259" s="439"/>
      <c r="CF259" s="439"/>
      <c r="CG259" s="439"/>
      <c r="CH259" s="439"/>
      <c r="CI259" s="439"/>
      <c r="CJ259" s="439"/>
      <c r="CK259" s="439"/>
      <c r="CL259" s="439"/>
      <c r="CM259" s="439"/>
      <c r="CN259" s="439"/>
      <c r="CO259" s="439"/>
      <c r="CP259" s="439"/>
      <c r="CQ259" s="439"/>
      <c r="CR259" s="439"/>
      <c r="CS259" s="439"/>
      <c r="CT259" s="439"/>
      <c r="CU259" s="439"/>
      <c r="CV259" s="439"/>
      <c r="CW259" s="439"/>
      <c r="CX259" s="439"/>
      <c r="CY259" s="439"/>
      <c r="CZ259" s="439"/>
      <c r="DA259" s="439"/>
      <c r="DB259" s="439"/>
    </row>
    <row r="260" spans="1:128" s="437" customFormat="1" ht="18" hidden="1" customHeight="1" x14ac:dyDescent="0.25">
      <c r="A260" s="650"/>
      <c r="B260" s="40"/>
      <c r="C260" s="400" t="str">
        <f>'CONTEXTO E IDENTIFICACIÓN'!D$107</f>
        <v>Gestión de Sistemas de Información e Infraestructura</v>
      </c>
      <c r="D260" s="400" t="str">
        <f>'CONTEXTO E IDENTIFICACIÓN'!F$107</f>
        <v>Gestión de la Infraestructura</v>
      </c>
      <c r="E260" s="633"/>
      <c r="F260" s="627"/>
      <c r="G260" s="630"/>
      <c r="H260" s="413">
        <v>2</v>
      </c>
      <c r="I260" s="408"/>
      <c r="J260" s="408"/>
      <c r="K260" s="405"/>
      <c r="L260" s="259" t="str">
        <f t="shared" si="75"/>
        <v xml:space="preserve">  </v>
      </c>
      <c r="M260" s="408"/>
      <c r="N260" s="24"/>
      <c r="O260" s="423"/>
      <c r="P260" s="424" t="str">
        <f>+IF(O260=FÓRMULAS!$E$4,FÓRMULAS!$F$4,IF(O260=FÓRMULAS!$E$5,FÓRMULAS!$F$5,IF(O260=FÓRMULAS!$E$6,FÓRMULAS!$F$6,"")))</f>
        <v/>
      </c>
      <c r="Q260" s="424" t="str">
        <f>+IF(OR(O260=FÓRMULAS!$O$4,O260=FÓRMULAS!$O$5),FÓRMULAS!$P$5,IF(O260=FÓRMULAS!$O$6,FÓRMULAS!$P$6,""))</f>
        <v/>
      </c>
      <c r="R260" s="423"/>
      <c r="S260" s="424" t="str">
        <f>+IF(R260=FÓRMULAS!$H$4,FÓRMULAS!$I$4,IF(R260=FÓRMULAS!$H$5,FÓRMULAS!$I$5,""))</f>
        <v/>
      </c>
      <c r="T260" s="425"/>
      <c r="U260" s="425"/>
      <c r="V260" s="425"/>
      <c r="W260" s="424" t="str">
        <f t="shared" si="76"/>
        <v/>
      </c>
      <c r="X260" s="424">
        <f>IF(Q260=FÓRMULAS!$P$5,F$259-(F$259*W260),F$259)</f>
        <v>0.8</v>
      </c>
      <c r="Y260" s="426">
        <f>IF(Q260=FÓRMULAS!$P$6,G$259-(G$259*W260),G$259)</f>
        <v>1</v>
      </c>
      <c r="Z260" s="610"/>
      <c r="AA260" s="613"/>
      <c r="AB260" s="427"/>
      <c r="AC260" s="428"/>
      <c r="AD260" s="428"/>
      <c r="AE260" s="428"/>
      <c r="AF260" s="429"/>
      <c r="AG260" s="265"/>
      <c r="AH260" s="50"/>
      <c r="AI260" s="50"/>
      <c r="AJ260" s="50"/>
      <c r="AK260" s="50"/>
      <c r="AL260" s="50"/>
      <c r="AM260" s="24"/>
      <c r="AN260" s="24"/>
      <c r="AO260" s="24"/>
      <c r="AP260" s="24"/>
      <c r="AQ260" s="24"/>
      <c r="AR260" s="50"/>
      <c r="AS260" s="50"/>
      <c r="AT260" s="50"/>
      <c r="AU260" s="24"/>
      <c r="AV260" s="24"/>
      <c r="AW260" s="24"/>
      <c r="AX260" s="24"/>
      <c r="AY260" s="24"/>
      <c r="AZ260" s="24"/>
      <c r="BA260" s="24"/>
      <c r="BB260" s="48"/>
      <c r="BC260" s="26"/>
      <c r="BD260" s="26"/>
      <c r="BE260" s="47"/>
      <c r="BF260" s="49"/>
      <c r="BG260" s="47"/>
      <c r="BH260" s="49"/>
      <c r="BI260" s="439"/>
      <c r="BJ260" s="439"/>
      <c r="BK260" s="439"/>
      <c r="BL260" s="439"/>
      <c r="BM260" s="439"/>
      <c r="BN260" s="439"/>
      <c r="BO260" s="439"/>
      <c r="BP260" s="439"/>
      <c r="BQ260" s="439"/>
      <c r="BR260" s="439"/>
      <c r="BS260" s="439"/>
      <c r="BT260" s="439"/>
      <c r="BU260" s="439"/>
      <c r="BV260" s="439"/>
      <c r="BW260" s="439"/>
      <c r="BX260" s="439"/>
      <c r="BY260" s="439"/>
      <c r="BZ260" s="439"/>
      <c r="CA260" s="439"/>
      <c r="CB260" s="439"/>
      <c r="CC260" s="439"/>
      <c r="CD260" s="439"/>
      <c r="CE260" s="439"/>
      <c r="CF260" s="439"/>
      <c r="CG260" s="439"/>
      <c r="CH260" s="439"/>
      <c r="CI260" s="439"/>
      <c r="CJ260" s="439"/>
      <c r="CK260" s="439"/>
      <c r="CL260" s="439"/>
      <c r="CM260" s="439"/>
      <c r="CN260" s="439"/>
      <c r="CO260" s="439"/>
      <c r="CP260" s="439"/>
      <c r="CQ260" s="439"/>
      <c r="CR260" s="439"/>
      <c r="CS260" s="439"/>
      <c r="CT260" s="439"/>
      <c r="CU260" s="439"/>
      <c r="CV260" s="439"/>
      <c r="CW260" s="439"/>
      <c r="CX260" s="439"/>
      <c r="CY260" s="439"/>
      <c r="CZ260" s="439"/>
      <c r="DA260" s="439"/>
      <c r="DB260" s="439"/>
    </row>
    <row r="261" spans="1:128" s="437" customFormat="1" ht="23.25" hidden="1" customHeight="1" x14ac:dyDescent="0.25">
      <c r="A261" s="650"/>
      <c r="B261" s="40"/>
      <c r="C261" s="400" t="str">
        <f>'CONTEXTO E IDENTIFICACIÓN'!D$107</f>
        <v>Gestión de Sistemas de Información e Infraestructura</v>
      </c>
      <c r="D261" s="400" t="str">
        <f>'CONTEXTO E IDENTIFICACIÓN'!F$107</f>
        <v>Gestión de la Infraestructura</v>
      </c>
      <c r="E261" s="633"/>
      <c r="F261" s="627"/>
      <c r="G261" s="630"/>
      <c r="H261" s="413">
        <v>3</v>
      </c>
      <c r="I261" s="408"/>
      <c r="J261" s="408"/>
      <c r="K261" s="405"/>
      <c r="L261" s="259" t="str">
        <f t="shared" si="75"/>
        <v xml:space="preserve">  </v>
      </c>
      <c r="M261" s="408"/>
      <c r="N261" s="24"/>
      <c r="O261" s="423"/>
      <c r="P261" s="424" t="str">
        <f>+IF(O261=FÓRMULAS!$E$4,FÓRMULAS!$F$4,IF(O261=FÓRMULAS!$E$5,FÓRMULAS!$F$5,IF(O261=FÓRMULAS!$E$6,FÓRMULAS!$F$6,"")))</f>
        <v/>
      </c>
      <c r="Q261" s="424" t="str">
        <f>+IF(OR(O261=FÓRMULAS!$O$4,O261=FÓRMULAS!$O$5),FÓRMULAS!$P$5,IF(O261=FÓRMULAS!$O$6,FÓRMULAS!$P$6,""))</f>
        <v/>
      </c>
      <c r="R261" s="423"/>
      <c r="S261" s="424" t="str">
        <f>+IF(R261=FÓRMULAS!$H$4,FÓRMULAS!$I$4,IF(R261=FÓRMULAS!$H$5,FÓRMULAS!$I$5,""))</f>
        <v/>
      </c>
      <c r="T261" s="425"/>
      <c r="U261" s="425"/>
      <c r="V261" s="425"/>
      <c r="W261" s="424" t="str">
        <f t="shared" si="76"/>
        <v/>
      </c>
      <c r="X261" s="424">
        <f>IF(Q261=FÓRMULAS!$P$5,F$259-(F$259*W261),F$259)</f>
        <v>0.8</v>
      </c>
      <c r="Y261" s="426">
        <f>IF(Q261=FÓRMULAS!$P$6,G$259-(G$259*W261),G$259)</f>
        <v>1</v>
      </c>
      <c r="Z261" s="610"/>
      <c r="AA261" s="613"/>
      <c r="AB261" s="427"/>
      <c r="AC261" s="428"/>
      <c r="AD261" s="428"/>
      <c r="AE261" s="428"/>
      <c r="AF261" s="429"/>
      <c r="AG261" s="265"/>
      <c r="AH261" s="50"/>
      <c r="AI261" s="50"/>
      <c r="AJ261" s="50"/>
      <c r="AK261" s="50"/>
      <c r="AL261" s="50"/>
      <c r="AM261" s="24"/>
      <c r="AN261" s="24"/>
      <c r="AO261" s="24"/>
      <c r="AP261" s="24"/>
      <c r="AQ261" s="24"/>
      <c r="AR261" s="50"/>
      <c r="AS261" s="50"/>
      <c r="AT261" s="50"/>
      <c r="AU261" s="24"/>
      <c r="AV261" s="24"/>
      <c r="AW261" s="24"/>
      <c r="AX261" s="24"/>
      <c r="AY261" s="24"/>
      <c r="AZ261" s="24"/>
      <c r="BA261" s="24"/>
      <c r="BB261" s="48"/>
      <c r="BC261" s="26"/>
      <c r="BD261" s="26"/>
      <c r="BE261" s="47"/>
      <c r="BF261" s="49"/>
      <c r="BG261" s="47"/>
      <c r="BH261" s="49"/>
      <c r="BI261" s="439"/>
      <c r="BJ261" s="439"/>
      <c r="BK261" s="439"/>
      <c r="BL261" s="439"/>
      <c r="BM261" s="439"/>
      <c r="BN261" s="439"/>
      <c r="BO261" s="439"/>
      <c r="BP261" s="439"/>
      <c r="BQ261" s="439"/>
      <c r="BR261" s="439"/>
      <c r="BS261" s="439"/>
      <c r="BT261" s="439"/>
      <c r="BU261" s="439"/>
      <c r="BV261" s="439"/>
      <c r="BW261" s="439"/>
      <c r="BX261" s="439"/>
      <c r="BY261" s="439"/>
      <c r="BZ261" s="439"/>
      <c r="CA261" s="439"/>
      <c r="CB261" s="439"/>
      <c r="CC261" s="439"/>
      <c r="CD261" s="439"/>
      <c r="CE261" s="439"/>
      <c r="CF261" s="439"/>
      <c r="CG261" s="439"/>
      <c r="CH261" s="439"/>
      <c r="CI261" s="439"/>
      <c r="CJ261" s="439"/>
      <c r="CK261" s="439"/>
      <c r="CL261" s="439"/>
      <c r="CM261" s="439"/>
      <c r="CN261" s="439"/>
      <c r="CO261" s="439"/>
      <c r="CP261" s="439"/>
      <c r="CQ261" s="439"/>
      <c r="CR261" s="439"/>
      <c r="CS261" s="439"/>
      <c r="CT261" s="439"/>
      <c r="CU261" s="439"/>
      <c r="CV261" s="439"/>
      <c r="CW261" s="439"/>
      <c r="CX261" s="439"/>
      <c r="CY261" s="439"/>
      <c r="CZ261" s="439"/>
      <c r="DA261" s="439"/>
      <c r="DB261" s="439"/>
    </row>
    <row r="262" spans="1:128" s="437" customFormat="1" ht="37.5" hidden="1" customHeight="1" thickBot="1" x14ac:dyDescent="0.3">
      <c r="A262" s="651"/>
      <c r="B262" s="282"/>
      <c r="C262" s="414" t="str">
        <f>'CONTEXTO E IDENTIFICACIÓN'!D$107</f>
        <v>Gestión de Sistemas de Información e Infraestructura</v>
      </c>
      <c r="D262" s="414" t="str">
        <f>'CONTEXTO E IDENTIFICACIÓN'!F$107</f>
        <v>Gestión de la Infraestructura</v>
      </c>
      <c r="E262" s="634"/>
      <c r="F262" s="628"/>
      <c r="G262" s="631"/>
      <c r="H262" s="415">
        <v>4</v>
      </c>
      <c r="I262" s="409"/>
      <c r="J262" s="409"/>
      <c r="K262" s="410"/>
      <c r="L262" s="259" t="str">
        <f t="shared" si="75"/>
        <v xml:space="preserve">  </v>
      </c>
      <c r="M262" s="409"/>
      <c r="N262" s="278"/>
      <c r="O262" s="430"/>
      <c r="P262" s="431" t="str">
        <f>+IF(O262=FÓRMULAS!$E$4,FÓRMULAS!$F$4,IF(O262=FÓRMULAS!$E$5,FÓRMULAS!$F$5,IF(O262=FÓRMULAS!$E$6,FÓRMULAS!$F$6,"")))</f>
        <v/>
      </c>
      <c r="Q262" s="431" t="str">
        <f>+IF(OR(O262=FÓRMULAS!$O$4,O262=FÓRMULAS!$O$5),FÓRMULAS!$P$5,IF(O262=FÓRMULAS!$O$6,FÓRMULAS!$P$6,""))</f>
        <v/>
      </c>
      <c r="R262" s="430"/>
      <c r="S262" s="431" t="str">
        <f>+IF(R262=FÓRMULAS!$H$4,FÓRMULAS!$I$4,IF(R262=FÓRMULAS!$H$5,FÓRMULAS!$I$5,""))</f>
        <v/>
      </c>
      <c r="T262" s="432"/>
      <c r="U262" s="432"/>
      <c r="V262" s="432"/>
      <c r="W262" s="431" t="str">
        <f t="shared" si="76"/>
        <v/>
      </c>
      <c r="X262" s="431">
        <f>IF(Q262=FÓRMULAS!$P$5,F$259-(F$259*W262),F$259)</f>
        <v>0.8</v>
      </c>
      <c r="Y262" s="433">
        <f>IF(Q262=FÓRMULAS!$P$6,G$259-(G$259*W262),G$259)</f>
        <v>1</v>
      </c>
      <c r="Z262" s="611"/>
      <c r="AA262" s="614"/>
      <c r="AB262" s="434"/>
      <c r="AC262" s="435"/>
      <c r="AD262" s="435"/>
      <c r="AE262" s="435"/>
      <c r="AF262" s="436"/>
      <c r="AG262" s="265"/>
      <c r="AH262" s="50"/>
      <c r="AI262" s="50"/>
      <c r="AJ262" s="50"/>
      <c r="AK262" s="50"/>
      <c r="AL262" s="50"/>
      <c r="AM262" s="24"/>
      <c r="AN262" s="24"/>
      <c r="AO262" s="24"/>
      <c r="AP262" s="24"/>
      <c r="AQ262" s="24"/>
      <c r="AR262" s="50"/>
      <c r="AS262" s="50"/>
      <c r="AT262" s="50"/>
      <c r="AU262" s="24"/>
      <c r="AV262" s="24"/>
      <c r="AW262" s="24"/>
      <c r="AX262" s="24"/>
      <c r="AY262" s="24"/>
      <c r="AZ262" s="24"/>
      <c r="BA262" s="24"/>
      <c r="BB262" s="48"/>
      <c r="BC262" s="26"/>
      <c r="BD262" s="26"/>
      <c r="BE262" s="47"/>
      <c r="BF262" s="49"/>
      <c r="BG262" s="47"/>
      <c r="BH262" s="49"/>
      <c r="BI262" s="439"/>
      <c r="BJ262" s="439"/>
      <c r="BK262" s="439"/>
      <c r="BL262" s="439"/>
      <c r="BM262" s="439"/>
      <c r="BN262" s="439"/>
      <c r="BO262" s="439"/>
      <c r="BP262" s="439"/>
      <c r="BQ262" s="439"/>
      <c r="BR262" s="439"/>
      <c r="BS262" s="439"/>
      <c r="BT262" s="439"/>
      <c r="BU262" s="439"/>
      <c r="BV262" s="439"/>
      <c r="BW262" s="439"/>
      <c r="BX262" s="439"/>
      <c r="BY262" s="439"/>
      <c r="BZ262" s="439"/>
      <c r="CA262" s="439"/>
      <c r="CB262" s="439"/>
      <c r="CC262" s="439"/>
      <c r="CD262" s="439"/>
      <c r="CE262" s="439"/>
      <c r="CF262" s="439"/>
      <c r="CG262" s="439"/>
      <c r="CH262" s="439"/>
      <c r="CI262" s="439"/>
      <c r="CJ262" s="439"/>
      <c r="CK262" s="439"/>
      <c r="CL262" s="439"/>
      <c r="CM262" s="439"/>
      <c r="CN262" s="439"/>
      <c r="CO262" s="439"/>
      <c r="CP262" s="439"/>
      <c r="CQ262" s="439"/>
      <c r="CR262" s="439"/>
      <c r="CS262" s="439"/>
      <c r="CT262" s="439"/>
      <c r="CU262" s="439"/>
      <c r="CV262" s="439"/>
      <c r="CW262" s="439"/>
      <c r="CX262" s="439"/>
      <c r="CY262" s="439"/>
      <c r="CZ262" s="439"/>
      <c r="DA262" s="439"/>
      <c r="DB262" s="439"/>
    </row>
    <row r="263" spans="1:128" s="25" customFormat="1" ht="125.25" customHeight="1" x14ac:dyDescent="0.25">
      <c r="A263" s="642" t="str">
        <f>'CONTEXTO E IDENTIFICACIÓN'!A108</f>
        <v>R54</v>
      </c>
      <c r="B263" s="281" t="s">
        <v>44</v>
      </c>
      <c r="C263" s="349" t="str">
        <f>'CONTEXTO E IDENTIFICACIÓN'!D$108</f>
        <v>Gestión de Sistemas de Información e Infraestructura</v>
      </c>
      <c r="D263" s="349" t="str">
        <f>'CONTEXTO E IDENTIFICACIÓN'!F$108</f>
        <v>Gestión de la Infraestructura</v>
      </c>
      <c r="E263" s="635" t="str">
        <f>'CONTEXTO E IDENTIFICACIÓN'!N108</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F263" s="615">
        <f>'PROB E IMPACTO INHERENTE'!H61</f>
        <v>0.2</v>
      </c>
      <c r="G263" s="618">
        <f>'PROB E IMPACTO INHERENTE'!P61</f>
        <v>0.8</v>
      </c>
      <c r="H263" s="301">
        <v>1</v>
      </c>
      <c r="I263" s="270" t="s">
        <v>841</v>
      </c>
      <c r="J263" s="270" t="s">
        <v>841</v>
      </c>
      <c r="K263" s="271" t="s">
        <v>842</v>
      </c>
      <c r="L263" s="259" t="str">
        <f t="shared" si="75"/>
        <v>El Profesional designado del GIT de Infraestructura Tecnológica El Profesional designado del GIT de Infraestructura Tecnológica ,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v>
      </c>
      <c r="M263" s="270" t="s">
        <v>178</v>
      </c>
      <c r="N263" s="272" t="s">
        <v>7</v>
      </c>
      <c r="O263" s="238" t="s">
        <v>16</v>
      </c>
      <c r="P263" s="235">
        <f>+IF(O263=FÓRMULAS!$E$4,FÓRMULAS!$F$4,IF(O263=FÓRMULAS!$E$5,FÓRMULAS!$F$5,IF(O263=FÓRMULAS!$E$6,FÓRMULAS!$F$6,"")))</f>
        <v>0.25</v>
      </c>
      <c r="Q263" s="235" t="str">
        <f>+IF(OR(O263=FÓRMULAS!$O$4,O263=FÓRMULAS!$O$5),FÓRMULAS!$P$5,IF(O263=FÓRMULAS!$O$6,FÓRMULAS!$P$6,""))</f>
        <v>Probabilidad</v>
      </c>
      <c r="R263" s="238" t="s">
        <v>103</v>
      </c>
      <c r="S263" s="235">
        <f>+IF(R263=FÓRMULAS!$H$4,FÓRMULAS!$I$4,IF(R263=FÓRMULAS!$H$5,FÓRMULAS!$I$5,""))</f>
        <v>0.15</v>
      </c>
      <c r="T263" s="243" t="s">
        <v>897</v>
      </c>
      <c r="U263" s="243" t="s">
        <v>898</v>
      </c>
      <c r="V263" s="243" t="s">
        <v>899</v>
      </c>
      <c r="W263" s="235">
        <f t="shared" si="76"/>
        <v>0.4</v>
      </c>
      <c r="X263" s="235">
        <f>IF(Q263=FÓRMULAS!$P$5,F$263-(F$263*W263),F$263)</f>
        <v>0.12</v>
      </c>
      <c r="Y263" s="305">
        <f>IF(Q263=FÓRMULAS!$P$6,G$263-(G$263*W263),G$263)</f>
        <v>0.8</v>
      </c>
      <c r="Z263" s="603">
        <f t="shared" ref="Z263:AA263" si="80">+IF(X266="","",X266)</f>
        <v>0.2</v>
      </c>
      <c r="AA263" s="600">
        <f t="shared" si="80"/>
        <v>0.8</v>
      </c>
      <c r="AB263" s="308">
        <v>0</v>
      </c>
      <c r="AC263" s="272">
        <v>0</v>
      </c>
      <c r="AD263" s="272">
        <v>0</v>
      </c>
      <c r="AE263" s="272">
        <v>0</v>
      </c>
      <c r="AF263" s="273">
        <v>0</v>
      </c>
      <c r="AG263" s="265" t="s">
        <v>6</v>
      </c>
      <c r="AH263" s="44" t="s">
        <v>16</v>
      </c>
      <c r="AI263" s="44" t="s">
        <v>6</v>
      </c>
      <c r="AJ263" s="44" t="s">
        <v>6</v>
      </c>
      <c r="AK263" s="44" t="s">
        <v>6</v>
      </c>
      <c r="AL263" s="44" t="s">
        <v>25</v>
      </c>
      <c r="AM263" s="24" t="s">
        <v>103</v>
      </c>
      <c r="AN263" s="24" t="s">
        <v>87</v>
      </c>
      <c r="AO263" s="24" t="s">
        <v>89</v>
      </c>
      <c r="AP263" s="24" t="s">
        <v>91</v>
      </c>
      <c r="AQ263" s="24" t="s">
        <v>99</v>
      </c>
      <c r="AR263" s="44" t="s">
        <v>94</v>
      </c>
      <c r="AS263" s="44" t="s">
        <v>96</v>
      </c>
      <c r="AT263" s="44" t="s">
        <v>98</v>
      </c>
      <c r="AU263" s="24">
        <v>15</v>
      </c>
      <c r="AV263" s="24">
        <v>15</v>
      </c>
      <c r="AW263" s="24">
        <v>15</v>
      </c>
      <c r="AX263" s="24">
        <v>15</v>
      </c>
      <c r="AY263" s="24">
        <v>15</v>
      </c>
      <c r="AZ263" s="24">
        <v>15</v>
      </c>
      <c r="BA263" s="24">
        <v>10</v>
      </c>
      <c r="BB263" s="42">
        <v>100</v>
      </c>
      <c r="BC263" s="556" t="s">
        <v>138</v>
      </c>
      <c r="BD263" s="556" t="s">
        <v>138</v>
      </c>
      <c r="BE263" s="653">
        <v>0</v>
      </c>
      <c r="BF263" s="606">
        <v>0</v>
      </c>
      <c r="BG263" s="653">
        <v>2</v>
      </c>
      <c r="BH263" s="606">
        <v>0</v>
      </c>
    </row>
    <row r="264" spans="1:128" s="38" customFormat="1" ht="125.25" customHeight="1" x14ac:dyDescent="0.3">
      <c r="A264" s="643"/>
      <c r="B264" s="40" t="s">
        <v>44</v>
      </c>
      <c r="C264" s="350" t="str">
        <f>'CONTEXTO E IDENTIFICACIÓN'!D$108</f>
        <v>Gestión de Sistemas de Información e Infraestructura</v>
      </c>
      <c r="D264" s="350" t="str">
        <f>'CONTEXTO E IDENTIFICACIÓN'!F$108</f>
        <v>Gestión de la Infraestructura</v>
      </c>
      <c r="E264" s="636"/>
      <c r="F264" s="616"/>
      <c r="G264" s="619"/>
      <c r="H264" s="302">
        <v>2</v>
      </c>
      <c r="I264" s="258" t="s">
        <v>841</v>
      </c>
      <c r="J264" s="468" t="s">
        <v>841</v>
      </c>
      <c r="K264" s="259" t="s">
        <v>843</v>
      </c>
      <c r="L264" s="259" t="str">
        <f t="shared" si="75"/>
        <v xml:space="preserve">El Profesional designado del GIT de Infraestructura Tecnológica El Profesional designado del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v>
      </c>
      <c r="M264" s="259" t="s">
        <v>254</v>
      </c>
      <c r="N264" s="24" t="s">
        <v>7</v>
      </c>
      <c r="O264" s="239" t="s">
        <v>16</v>
      </c>
      <c r="P264" s="236">
        <f>+IF(O264=FÓRMULAS!$E$4,FÓRMULAS!$F$4,IF(O264=FÓRMULAS!$E$5,FÓRMULAS!$F$5,IF(O264=FÓRMULAS!$E$6,FÓRMULAS!$F$6,"")))</f>
        <v>0.25</v>
      </c>
      <c r="Q264" s="236" t="str">
        <f>+IF(OR(O264=FÓRMULAS!$O$4,O264=FÓRMULAS!$O$5),FÓRMULAS!$P$5,IF(O264=FÓRMULAS!$O$6,FÓRMULAS!$P$6,""))</f>
        <v>Probabilidad</v>
      </c>
      <c r="R264" s="239" t="s">
        <v>103</v>
      </c>
      <c r="S264" s="236">
        <f>+IF(R264=FÓRMULAS!$H$4,FÓRMULAS!$I$4,IF(R264=FÓRMULAS!$H$5,FÓRMULAS!$I$5,""))</f>
        <v>0.15</v>
      </c>
      <c r="T264" s="244" t="s">
        <v>897</v>
      </c>
      <c r="U264" s="244" t="s">
        <v>898</v>
      </c>
      <c r="V264" s="244" t="s">
        <v>899</v>
      </c>
      <c r="W264" s="236">
        <f t="shared" si="76"/>
        <v>0.4</v>
      </c>
      <c r="X264" s="236">
        <f>IF(Q264=FÓRMULAS!$P$5,F$263-(F$263*W264),F$263)</f>
        <v>0.12</v>
      </c>
      <c r="Y264" s="306">
        <f>IF(Q264=FÓRMULAS!$P$6,G$263-(G$263*W264),G$263)</f>
        <v>0.8</v>
      </c>
      <c r="Z264" s="604"/>
      <c r="AA264" s="601"/>
      <c r="AB264" s="309">
        <v>12</v>
      </c>
      <c r="AC264" s="24">
        <v>3</v>
      </c>
      <c r="AD264" s="24">
        <v>3</v>
      </c>
      <c r="AE264" s="24">
        <v>3</v>
      </c>
      <c r="AF264" s="274">
        <v>3</v>
      </c>
      <c r="AG264" s="265" t="s">
        <v>19</v>
      </c>
      <c r="AH264" s="44" t="s">
        <v>16</v>
      </c>
      <c r="AI264" s="44" t="s">
        <v>6</v>
      </c>
      <c r="AJ264" s="44" t="s">
        <v>19</v>
      </c>
      <c r="AK264" s="44" t="s">
        <v>6</v>
      </c>
      <c r="AL264" s="44" t="s">
        <v>23</v>
      </c>
      <c r="AM264" s="24" t="s">
        <v>103</v>
      </c>
      <c r="AN264" s="24" t="s">
        <v>87</v>
      </c>
      <c r="AO264" s="24" t="s">
        <v>89</v>
      </c>
      <c r="AP264" s="24" t="s">
        <v>91</v>
      </c>
      <c r="AQ264" s="24" t="s">
        <v>99</v>
      </c>
      <c r="AR264" s="44" t="s">
        <v>94</v>
      </c>
      <c r="AS264" s="44" t="s">
        <v>96</v>
      </c>
      <c r="AT264" s="44" t="s">
        <v>98</v>
      </c>
      <c r="AU264" s="24">
        <v>15</v>
      </c>
      <c r="AV264" s="24">
        <v>15</v>
      </c>
      <c r="AW264" s="24">
        <v>15</v>
      </c>
      <c r="AX264" s="24">
        <v>15</v>
      </c>
      <c r="AY264" s="24">
        <v>15</v>
      </c>
      <c r="AZ264" s="24">
        <v>15</v>
      </c>
      <c r="BA264" s="24">
        <v>10</v>
      </c>
      <c r="BB264" s="42">
        <v>100</v>
      </c>
      <c r="BC264" s="556"/>
      <c r="BD264" s="556"/>
      <c r="BE264" s="653"/>
      <c r="BF264" s="606"/>
      <c r="BG264" s="653"/>
      <c r="BH264" s="606"/>
    </row>
    <row r="265" spans="1:128" s="38" customFormat="1" ht="21.75" customHeight="1" x14ac:dyDescent="0.3">
      <c r="A265" s="643"/>
      <c r="B265" s="40"/>
      <c r="C265" s="350" t="str">
        <f>'CONTEXTO E IDENTIFICACIÓN'!D$108</f>
        <v>Gestión de Sistemas de Información e Infraestructura</v>
      </c>
      <c r="D265" s="350" t="str">
        <f>'CONTEXTO E IDENTIFICACIÓN'!F$108</f>
        <v>Gestión de la Infraestructura</v>
      </c>
      <c r="E265" s="636"/>
      <c r="F265" s="616"/>
      <c r="G265" s="619"/>
      <c r="H265" s="302">
        <v>3</v>
      </c>
      <c r="I265" s="258"/>
      <c r="J265" s="468"/>
      <c r="K265" s="259"/>
      <c r="L265" s="259" t="str">
        <f t="shared" si="75"/>
        <v xml:space="preserve">  </v>
      </c>
      <c r="M265" s="259"/>
      <c r="N265" s="24"/>
      <c r="O265" s="239"/>
      <c r="P265" s="236" t="str">
        <f>+IF(O265=FÓRMULAS!$E$4,FÓRMULAS!$F$4,IF(O265=FÓRMULAS!$E$5,FÓRMULAS!$F$5,IF(O265=FÓRMULAS!$E$6,FÓRMULAS!$F$6,"")))</f>
        <v/>
      </c>
      <c r="Q265" s="236" t="str">
        <f>+IF(OR(O265=FÓRMULAS!$O$4,O265=FÓRMULAS!$O$5),FÓRMULAS!$P$5,IF(O265=FÓRMULAS!$O$6,FÓRMULAS!$P$6,""))</f>
        <v/>
      </c>
      <c r="R265" s="239"/>
      <c r="S265" s="236" t="str">
        <f>+IF(R265=FÓRMULAS!$H$4,FÓRMULAS!$I$4,IF(R265=FÓRMULAS!$H$5,FÓRMULAS!$I$5,""))</f>
        <v/>
      </c>
      <c r="T265" s="244"/>
      <c r="U265" s="244"/>
      <c r="V265" s="244"/>
      <c r="W265" s="236" t="str">
        <f t="shared" si="76"/>
        <v/>
      </c>
      <c r="X265" s="236">
        <f>IF(Q265=FÓRMULAS!$P$5,F$263-(F$263*W265),F$263)</f>
        <v>0.2</v>
      </c>
      <c r="Y265" s="306">
        <f>IF(Q265=FÓRMULAS!$P$6,G$263-(G$263*W265),G$263)</f>
        <v>0.8</v>
      </c>
      <c r="Z265" s="604"/>
      <c r="AA265" s="601"/>
      <c r="AB265" s="309"/>
      <c r="AC265" s="24"/>
      <c r="AD265" s="24"/>
      <c r="AE265" s="24"/>
      <c r="AF265" s="274"/>
      <c r="AG265" s="265"/>
      <c r="AH265" s="50"/>
      <c r="AI265" s="50"/>
      <c r="AJ265" s="50"/>
      <c r="AK265" s="50"/>
      <c r="AL265" s="50"/>
      <c r="AM265" s="24"/>
      <c r="AN265" s="24"/>
      <c r="AO265" s="24"/>
      <c r="AP265" s="24"/>
      <c r="AQ265" s="24"/>
      <c r="AR265" s="50"/>
      <c r="AS265" s="50"/>
      <c r="AT265" s="50"/>
      <c r="AU265" s="24"/>
      <c r="AV265" s="24"/>
      <c r="AW265" s="24"/>
      <c r="AX265" s="24"/>
      <c r="AY265" s="24"/>
      <c r="AZ265" s="24"/>
      <c r="BA265" s="24"/>
      <c r="BB265" s="48"/>
      <c r="BC265" s="46"/>
      <c r="BD265" s="46"/>
      <c r="BE265" s="47"/>
      <c r="BF265" s="49"/>
      <c r="BG265" s="47"/>
      <c r="BH265" s="49"/>
    </row>
    <row r="266" spans="1:128" s="38" customFormat="1" ht="21.75" customHeight="1" thickBot="1" x14ac:dyDescent="0.35">
      <c r="A266" s="644"/>
      <c r="B266" s="282"/>
      <c r="C266" s="351" t="str">
        <f>'CONTEXTO E IDENTIFICACIÓN'!D$108</f>
        <v>Gestión de Sistemas de Información e Infraestructura</v>
      </c>
      <c r="D266" s="351" t="str">
        <f>'CONTEXTO E IDENTIFICACIÓN'!F$108</f>
        <v>Gestión de la Infraestructura</v>
      </c>
      <c r="E266" s="637"/>
      <c r="F266" s="617"/>
      <c r="G266" s="620"/>
      <c r="H266" s="303">
        <v>4</v>
      </c>
      <c r="I266" s="276"/>
      <c r="J266" s="276"/>
      <c r="K266" s="277"/>
      <c r="L266" s="259" t="str">
        <f t="shared" si="75"/>
        <v xml:space="preserve">  </v>
      </c>
      <c r="M266" s="277"/>
      <c r="N266" s="278"/>
      <c r="O266" s="240"/>
      <c r="P266" s="237" t="str">
        <f>+IF(O266=FÓRMULAS!$E$4,FÓRMULAS!$F$4,IF(O266=FÓRMULAS!$E$5,FÓRMULAS!$F$5,IF(O266=FÓRMULAS!$E$6,FÓRMULAS!$F$6,"")))</f>
        <v/>
      </c>
      <c r="Q266" s="237" t="str">
        <f>+IF(OR(O266=FÓRMULAS!$O$4,O266=FÓRMULAS!$O$5),FÓRMULAS!$P$5,IF(O266=FÓRMULAS!$O$6,FÓRMULAS!$P$6,""))</f>
        <v/>
      </c>
      <c r="R266" s="240"/>
      <c r="S266" s="237" t="str">
        <f>+IF(R266=FÓRMULAS!$H$4,FÓRMULAS!$I$4,IF(R266=FÓRMULAS!$H$5,FÓRMULAS!$I$5,""))</f>
        <v/>
      </c>
      <c r="T266" s="245"/>
      <c r="U266" s="245"/>
      <c r="V266" s="245"/>
      <c r="W266" s="237" t="str">
        <f t="shared" si="76"/>
        <v/>
      </c>
      <c r="X266" s="237">
        <f>IF(Q266=FÓRMULAS!$P$5,F$263-(F$263*W266),F$263)</f>
        <v>0.2</v>
      </c>
      <c r="Y266" s="307">
        <f>IF(Q266=FÓRMULAS!$P$6,G$263-(G$263*W266),G$263)</f>
        <v>0.8</v>
      </c>
      <c r="Z266" s="605"/>
      <c r="AA266" s="602"/>
      <c r="AB266" s="310"/>
      <c r="AC266" s="278"/>
      <c r="AD266" s="278"/>
      <c r="AE266" s="278"/>
      <c r="AF266" s="279"/>
      <c r="AG266" s="265"/>
      <c r="AH266" s="50"/>
      <c r="AI266" s="50"/>
      <c r="AJ266" s="50"/>
      <c r="AK266" s="50"/>
      <c r="AL266" s="50"/>
      <c r="AM266" s="24"/>
      <c r="AN266" s="24"/>
      <c r="AO266" s="24"/>
      <c r="AP266" s="24"/>
      <c r="AQ266" s="24"/>
      <c r="AR266" s="50"/>
      <c r="AS266" s="50"/>
      <c r="AT266" s="50"/>
      <c r="AU266" s="24"/>
      <c r="AV266" s="24"/>
      <c r="AW266" s="24"/>
      <c r="AX266" s="24"/>
      <c r="AY266" s="24"/>
      <c r="AZ266" s="24"/>
      <c r="BA266" s="24"/>
      <c r="BB266" s="48"/>
      <c r="BC266" s="46"/>
      <c r="BD266" s="46"/>
      <c r="BE266" s="47"/>
      <c r="BF266" s="49"/>
      <c r="BG266" s="47"/>
      <c r="BH266" s="49"/>
    </row>
    <row r="267" spans="1:128" s="438" customFormat="1" ht="125.25" hidden="1" customHeight="1" x14ac:dyDescent="0.3">
      <c r="A267" s="649" t="str">
        <f>'CONTEXTO E IDENTIFICACIÓN'!A109</f>
        <v>R55</v>
      </c>
      <c r="B267" s="281" t="s">
        <v>44</v>
      </c>
      <c r="C267" s="411" t="str">
        <f>'CONTEXTO E IDENTIFICACIÓN'!D$109</f>
        <v>Gestión de Sistemas de Información e Infraestructura</v>
      </c>
      <c r="D267" s="411" t="str">
        <f>'CONTEXTO E IDENTIFICACIÓN'!F$109</f>
        <v>Diseño y Desarrollo de Sistemas de Información</v>
      </c>
      <c r="E267" s="632" t="str">
        <f>'CONTEXTO E IDENTIFICACIÓN'!N109</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F267" s="626">
        <f>'PROB E IMPACTO INHERENTE'!H62</f>
        <v>0.6</v>
      </c>
      <c r="G267" s="629">
        <f>'PROB E IMPACTO INHERENTE'!P62</f>
        <v>0.6</v>
      </c>
      <c r="H267" s="412">
        <v>1</v>
      </c>
      <c r="I267" s="406" t="s">
        <v>844</v>
      </c>
      <c r="J267" s="406" t="s">
        <v>844</v>
      </c>
      <c r="K267" s="407" t="s">
        <v>845</v>
      </c>
      <c r="L267" s="259" t="str">
        <f t="shared" si="75"/>
        <v>El Jefe de la Oficina de Informática y Telecomunicaciones El Jefe de la Oficina de Informática y Telecomunicaciones , anualmente,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v>
      </c>
      <c r="M267" s="406" t="s">
        <v>176</v>
      </c>
      <c r="N267" s="272" t="s">
        <v>7</v>
      </c>
      <c r="O267" s="416" t="s">
        <v>16</v>
      </c>
      <c r="P267" s="417">
        <f>+IF(O267=FÓRMULAS!$E$4,FÓRMULAS!$F$4,IF(O267=FÓRMULAS!$E$5,FÓRMULAS!$F$5,IF(O267=FÓRMULAS!$E$6,FÓRMULAS!$F$6,"")))</f>
        <v>0.25</v>
      </c>
      <c r="Q267" s="417" t="str">
        <f>+IF(OR(O267=FÓRMULAS!$O$4,O267=FÓRMULAS!$O$5),FÓRMULAS!$P$5,IF(O267=FÓRMULAS!$O$6,FÓRMULAS!$P$6,""))</f>
        <v>Probabilidad</v>
      </c>
      <c r="R267" s="416" t="s">
        <v>103</v>
      </c>
      <c r="S267" s="417">
        <f>+IF(R267=FÓRMULAS!$H$4,FÓRMULAS!$I$4,IF(R267=FÓRMULAS!$H$5,FÓRMULAS!$I$5,""))</f>
        <v>0.15</v>
      </c>
      <c r="T267" s="418" t="s">
        <v>897</v>
      </c>
      <c r="U267" s="418" t="s">
        <v>898</v>
      </c>
      <c r="V267" s="418" t="s">
        <v>899</v>
      </c>
      <c r="W267" s="417">
        <f t="shared" si="76"/>
        <v>0.4</v>
      </c>
      <c r="X267" s="417">
        <f>IF(Q267=FÓRMULAS!$P$5,F$267-(F$267*W267),F$267)</f>
        <v>0.36</v>
      </c>
      <c r="Y267" s="419">
        <f>IF(Q267=FÓRMULAS!$P$6,G$267-(G$267*W267),G$267)</f>
        <v>0.6</v>
      </c>
      <c r="Z267" s="609">
        <f t="shared" ref="Z267:AA267" si="81">+IF(X270="","",X270)</f>
        <v>0.6</v>
      </c>
      <c r="AA267" s="612">
        <f t="shared" si="81"/>
        <v>0.6</v>
      </c>
      <c r="AB267" s="420">
        <v>1</v>
      </c>
      <c r="AC267" s="421">
        <v>0</v>
      </c>
      <c r="AD267" s="421">
        <v>0</v>
      </c>
      <c r="AE267" s="421">
        <v>1</v>
      </c>
      <c r="AF267" s="422">
        <v>0</v>
      </c>
      <c r="AG267" s="265" t="s">
        <v>19</v>
      </c>
      <c r="AH267" s="44" t="s">
        <v>16</v>
      </c>
      <c r="AI267" s="44" t="s">
        <v>6</v>
      </c>
      <c r="AJ267" s="44" t="s">
        <v>6</v>
      </c>
      <c r="AK267" s="44" t="s">
        <v>6</v>
      </c>
      <c r="AL267" s="44" t="s">
        <v>24</v>
      </c>
      <c r="AM267" s="24" t="s">
        <v>103</v>
      </c>
      <c r="AN267" s="24" t="s">
        <v>87</v>
      </c>
      <c r="AO267" s="24" t="s">
        <v>89</v>
      </c>
      <c r="AP267" s="24" t="s">
        <v>91</v>
      </c>
      <c r="AQ267" s="24" t="s">
        <v>99</v>
      </c>
      <c r="AR267" s="44" t="s">
        <v>94</v>
      </c>
      <c r="AS267" s="44" t="s">
        <v>96</v>
      </c>
      <c r="AT267" s="44" t="s">
        <v>98</v>
      </c>
      <c r="AU267" s="24">
        <v>15</v>
      </c>
      <c r="AV267" s="24">
        <v>15</v>
      </c>
      <c r="AW267" s="24">
        <v>15</v>
      </c>
      <c r="AX267" s="24">
        <v>15</v>
      </c>
      <c r="AY267" s="24">
        <v>15</v>
      </c>
      <c r="AZ267" s="24">
        <v>15</v>
      </c>
      <c r="BA267" s="24">
        <v>10</v>
      </c>
      <c r="BB267" s="42">
        <v>100</v>
      </c>
      <c r="BC267" s="26" t="s">
        <v>138</v>
      </c>
      <c r="BD267" s="26" t="s">
        <v>138</v>
      </c>
      <c r="BE267" s="43">
        <v>2</v>
      </c>
      <c r="BF267" s="41">
        <v>2</v>
      </c>
      <c r="BG267" s="43">
        <v>2</v>
      </c>
      <c r="BH267" s="41">
        <v>2</v>
      </c>
      <c r="BI267" s="439"/>
      <c r="BJ267" s="439"/>
      <c r="BK267" s="439"/>
      <c r="BL267" s="439"/>
      <c r="BM267" s="439"/>
      <c r="BN267" s="439"/>
      <c r="BO267" s="439"/>
      <c r="BP267" s="439"/>
      <c r="BQ267" s="439"/>
      <c r="BR267" s="439"/>
      <c r="BS267" s="439"/>
      <c r="BT267" s="439"/>
      <c r="BU267" s="439"/>
      <c r="BV267" s="439"/>
      <c r="BW267" s="439"/>
      <c r="BX267" s="439"/>
      <c r="BY267" s="439"/>
      <c r="BZ267" s="439"/>
      <c r="CA267" s="439"/>
      <c r="CB267" s="439"/>
      <c r="CC267" s="439"/>
      <c r="CD267" s="439"/>
      <c r="CE267" s="439"/>
      <c r="CF267" s="439"/>
      <c r="CG267" s="439"/>
      <c r="CH267" s="439"/>
      <c r="CI267" s="439"/>
      <c r="CJ267" s="439"/>
      <c r="CK267" s="439"/>
      <c r="CL267" s="439"/>
      <c r="CM267" s="439"/>
      <c r="CN267" s="439"/>
      <c r="CO267" s="439"/>
      <c r="CP267" s="439"/>
      <c r="CQ267" s="439"/>
      <c r="CR267" s="439"/>
      <c r="CS267" s="439"/>
      <c r="CT267" s="439"/>
      <c r="CU267" s="439"/>
      <c r="CV267" s="439"/>
      <c r="CW267" s="439"/>
      <c r="CX267" s="439"/>
    </row>
    <row r="268" spans="1:128" s="438" customFormat="1" ht="20.25" hidden="1" customHeight="1" x14ac:dyDescent="0.3">
      <c r="A268" s="650"/>
      <c r="B268" s="40"/>
      <c r="C268" s="400" t="str">
        <f>'CONTEXTO E IDENTIFICACIÓN'!D$109</f>
        <v>Gestión de Sistemas de Información e Infraestructura</v>
      </c>
      <c r="D268" s="400" t="str">
        <f>'CONTEXTO E IDENTIFICACIÓN'!F$109</f>
        <v>Diseño y Desarrollo de Sistemas de Información</v>
      </c>
      <c r="E268" s="633"/>
      <c r="F268" s="627"/>
      <c r="G268" s="630"/>
      <c r="H268" s="413">
        <v>2</v>
      </c>
      <c r="I268" s="408"/>
      <c r="J268" s="408"/>
      <c r="K268" s="405"/>
      <c r="L268" s="259" t="str">
        <f t="shared" si="75"/>
        <v xml:space="preserve">  </v>
      </c>
      <c r="M268" s="408"/>
      <c r="N268" s="24"/>
      <c r="O268" s="423"/>
      <c r="P268" s="424" t="str">
        <f>+IF(O268=FÓRMULAS!$E$4,FÓRMULAS!$F$4,IF(O268=FÓRMULAS!$E$5,FÓRMULAS!$F$5,IF(O268=FÓRMULAS!$E$6,FÓRMULAS!$F$6,"")))</f>
        <v/>
      </c>
      <c r="Q268" s="424" t="str">
        <f>+IF(OR(O268=FÓRMULAS!$O$4,O268=FÓRMULAS!$O$5),FÓRMULAS!$P$5,IF(O268=FÓRMULAS!$O$6,FÓRMULAS!$P$6,""))</f>
        <v/>
      </c>
      <c r="R268" s="423"/>
      <c r="S268" s="424" t="str">
        <f>+IF(R268=FÓRMULAS!$H$4,FÓRMULAS!$I$4,IF(R268=FÓRMULAS!$H$5,FÓRMULAS!$I$5,""))</f>
        <v/>
      </c>
      <c r="T268" s="425"/>
      <c r="U268" s="425"/>
      <c r="V268" s="425"/>
      <c r="W268" s="424" t="str">
        <f t="shared" si="76"/>
        <v/>
      </c>
      <c r="X268" s="424">
        <f>IF(Q268=FÓRMULAS!$P$5,F$267-(F$267*W268),F$267)</f>
        <v>0.6</v>
      </c>
      <c r="Y268" s="426">
        <f>IF(Q268=FÓRMULAS!$P$6,G$267-(G$267*W268),G$267)</f>
        <v>0.6</v>
      </c>
      <c r="Z268" s="610"/>
      <c r="AA268" s="613"/>
      <c r="AB268" s="427"/>
      <c r="AC268" s="428"/>
      <c r="AD268" s="428"/>
      <c r="AE268" s="428"/>
      <c r="AF268" s="429"/>
      <c r="AG268" s="265"/>
      <c r="AH268" s="50"/>
      <c r="AI268" s="50"/>
      <c r="AJ268" s="50"/>
      <c r="AK268" s="50"/>
      <c r="AL268" s="50"/>
      <c r="AM268" s="24"/>
      <c r="AN268" s="24"/>
      <c r="AO268" s="24"/>
      <c r="AP268" s="24"/>
      <c r="AQ268" s="24"/>
      <c r="AR268" s="50"/>
      <c r="AS268" s="50"/>
      <c r="AT268" s="50"/>
      <c r="AU268" s="24"/>
      <c r="AV268" s="24"/>
      <c r="AW268" s="24"/>
      <c r="AX268" s="24"/>
      <c r="AY268" s="24"/>
      <c r="AZ268" s="24"/>
      <c r="BA268" s="24"/>
      <c r="BB268" s="48"/>
      <c r="BC268" s="26"/>
      <c r="BD268" s="26"/>
      <c r="BE268" s="47"/>
      <c r="BF268" s="49"/>
      <c r="BG268" s="47"/>
      <c r="BH268" s="49"/>
      <c r="BI268" s="439"/>
      <c r="BJ268" s="439"/>
      <c r="BK268" s="439"/>
      <c r="BL268" s="439"/>
      <c r="BM268" s="439"/>
      <c r="BN268" s="439"/>
      <c r="BO268" s="439"/>
      <c r="BP268" s="439"/>
      <c r="BQ268" s="439"/>
      <c r="BR268" s="439"/>
      <c r="BS268" s="439"/>
      <c r="BT268" s="439"/>
      <c r="BU268" s="439"/>
      <c r="BV268" s="439"/>
      <c r="BW268" s="439"/>
      <c r="BX268" s="439"/>
      <c r="BY268" s="439"/>
      <c r="BZ268" s="439"/>
      <c r="CA268" s="439"/>
      <c r="CB268" s="439"/>
      <c r="CC268" s="439"/>
      <c r="CD268" s="439"/>
      <c r="CE268" s="439"/>
      <c r="CF268" s="439"/>
      <c r="CG268" s="439"/>
      <c r="CH268" s="439"/>
      <c r="CI268" s="439"/>
      <c r="CJ268" s="439"/>
      <c r="CK268" s="439"/>
      <c r="CL268" s="439"/>
      <c r="CM268" s="439"/>
      <c r="CN268" s="439"/>
      <c r="CO268" s="439"/>
      <c r="CP268" s="439"/>
      <c r="CQ268" s="439"/>
      <c r="CR268" s="439"/>
      <c r="CS268" s="439"/>
      <c r="CT268" s="439"/>
      <c r="CU268" s="439"/>
      <c r="CV268" s="439"/>
      <c r="CW268" s="439"/>
      <c r="CX268" s="439"/>
    </row>
    <row r="269" spans="1:128" s="438" customFormat="1" ht="18.75" hidden="1" customHeight="1" x14ac:dyDescent="0.3">
      <c r="A269" s="650"/>
      <c r="B269" s="40"/>
      <c r="C269" s="400" t="str">
        <f>'CONTEXTO E IDENTIFICACIÓN'!D$109</f>
        <v>Gestión de Sistemas de Información e Infraestructura</v>
      </c>
      <c r="D269" s="400" t="str">
        <f>'CONTEXTO E IDENTIFICACIÓN'!F$109</f>
        <v>Diseño y Desarrollo de Sistemas de Información</v>
      </c>
      <c r="E269" s="633"/>
      <c r="F269" s="627"/>
      <c r="G269" s="630"/>
      <c r="H269" s="413">
        <v>3</v>
      </c>
      <c r="I269" s="408"/>
      <c r="J269" s="408"/>
      <c r="K269" s="405"/>
      <c r="L269" s="259" t="str">
        <f t="shared" si="75"/>
        <v xml:space="preserve">  </v>
      </c>
      <c r="M269" s="408"/>
      <c r="N269" s="24"/>
      <c r="O269" s="423"/>
      <c r="P269" s="424" t="str">
        <f>+IF(O269=FÓRMULAS!$E$4,FÓRMULAS!$F$4,IF(O269=FÓRMULAS!$E$5,FÓRMULAS!$F$5,IF(O269=FÓRMULAS!$E$6,FÓRMULAS!$F$6,"")))</f>
        <v/>
      </c>
      <c r="Q269" s="424" t="str">
        <f>+IF(OR(O269=FÓRMULAS!$O$4,O269=FÓRMULAS!$O$5),FÓRMULAS!$P$5,IF(O269=FÓRMULAS!$O$6,FÓRMULAS!$P$6,""))</f>
        <v/>
      </c>
      <c r="R269" s="423"/>
      <c r="S269" s="424" t="str">
        <f>+IF(R269=FÓRMULAS!$H$4,FÓRMULAS!$I$4,IF(R269=FÓRMULAS!$H$5,FÓRMULAS!$I$5,""))</f>
        <v/>
      </c>
      <c r="T269" s="425"/>
      <c r="U269" s="425"/>
      <c r="V269" s="425"/>
      <c r="W269" s="424" t="str">
        <f t="shared" si="76"/>
        <v/>
      </c>
      <c r="X269" s="424">
        <f>IF(Q269=FÓRMULAS!$P$5,F$267-(F$267*W269),F$267)</f>
        <v>0.6</v>
      </c>
      <c r="Y269" s="426">
        <f>IF(Q269=FÓRMULAS!$P$6,G$267-(G$267*W269),G$267)</f>
        <v>0.6</v>
      </c>
      <c r="Z269" s="610"/>
      <c r="AA269" s="613"/>
      <c r="AB269" s="427"/>
      <c r="AC269" s="428"/>
      <c r="AD269" s="428"/>
      <c r="AE269" s="428"/>
      <c r="AF269" s="429"/>
      <c r="AG269" s="265"/>
      <c r="AH269" s="50"/>
      <c r="AI269" s="50"/>
      <c r="AJ269" s="50"/>
      <c r="AK269" s="50"/>
      <c r="AL269" s="50"/>
      <c r="AM269" s="24"/>
      <c r="AN269" s="24"/>
      <c r="AO269" s="24"/>
      <c r="AP269" s="24"/>
      <c r="AQ269" s="24"/>
      <c r="AR269" s="50"/>
      <c r="AS269" s="50"/>
      <c r="AT269" s="50"/>
      <c r="AU269" s="24"/>
      <c r="AV269" s="24"/>
      <c r="AW269" s="24"/>
      <c r="AX269" s="24"/>
      <c r="AY269" s="24"/>
      <c r="AZ269" s="24"/>
      <c r="BA269" s="24"/>
      <c r="BB269" s="48"/>
      <c r="BC269" s="26"/>
      <c r="BD269" s="26"/>
      <c r="BE269" s="47"/>
      <c r="BF269" s="49"/>
      <c r="BG269" s="47"/>
      <c r="BH269" s="49"/>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c r="CE269" s="439"/>
      <c r="CF269" s="439"/>
      <c r="CG269" s="439"/>
      <c r="CH269" s="439"/>
      <c r="CI269" s="439"/>
      <c r="CJ269" s="439"/>
      <c r="CK269" s="439"/>
      <c r="CL269" s="439"/>
      <c r="CM269" s="439"/>
      <c r="CN269" s="439"/>
      <c r="CO269" s="439"/>
      <c r="CP269" s="439"/>
      <c r="CQ269" s="439"/>
      <c r="CR269" s="439"/>
      <c r="CS269" s="439"/>
      <c r="CT269" s="439"/>
      <c r="CU269" s="439"/>
      <c r="CV269" s="439"/>
      <c r="CW269" s="439"/>
      <c r="CX269" s="439"/>
    </row>
    <row r="270" spans="1:128" s="438" customFormat="1" ht="30.75" hidden="1" customHeight="1" thickBot="1" x14ac:dyDescent="0.35">
      <c r="A270" s="651"/>
      <c r="B270" s="282"/>
      <c r="C270" s="414" t="str">
        <f>'CONTEXTO E IDENTIFICACIÓN'!D$109</f>
        <v>Gestión de Sistemas de Información e Infraestructura</v>
      </c>
      <c r="D270" s="414" t="str">
        <f>'CONTEXTO E IDENTIFICACIÓN'!F$109</f>
        <v>Diseño y Desarrollo de Sistemas de Información</v>
      </c>
      <c r="E270" s="634"/>
      <c r="F270" s="628"/>
      <c r="G270" s="631"/>
      <c r="H270" s="415">
        <v>4</v>
      </c>
      <c r="I270" s="409"/>
      <c r="J270" s="409"/>
      <c r="K270" s="410"/>
      <c r="L270" s="259" t="str">
        <f t="shared" si="75"/>
        <v xml:space="preserve">  </v>
      </c>
      <c r="M270" s="409"/>
      <c r="N270" s="278"/>
      <c r="O270" s="430"/>
      <c r="P270" s="431" t="str">
        <f>+IF(O270=FÓRMULAS!$E$4,FÓRMULAS!$F$4,IF(O270=FÓRMULAS!$E$5,FÓRMULAS!$F$5,IF(O270=FÓRMULAS!$E$6,FÓRMULAS!$F$6,"")))</f>
        <v/>
      </c>
      <c r="Q270" s="431" t="str">
        <f>+IF(OR(O270=FÓRMULAS!$O$4,O270=FÓRMULAS!$O$5),FÓRMULAS!$P$5,IF(O270=FÓRMULAS!$O$6,FÓRMULAS!$P$6,""))</f>
        <v/>
      </c>
      <c r="R270" s="430"/>
      <c r="S270" s="431" t="str">
        <f>+IF(R270=FÓRMULAS!$H$4,FÓRMULAS!$I$4,IF(R270=FÓRMULAS!$H$5,FÓRMULAS!$I$5,""))</f>
        <v/>
      </c>
      <c r="T270" s="432"/>
      <c r="U270" s="432"/>
      <c r="V270" s="432"/>
      <c r="W270" s="431" t="str">
        <f t="shared" si="76"/>
        <v/>
      </c>
      <c r="X270" s="431">
        <f>IF(Q270=FÓRMULAS!$P$5,F$267-(F$267*W270),F$267)</f>
        <v>0.6</v>
      </c>
      <c r="Y270" s="433">
        <f>IF(Q270=FÓRMULAS!$P$6,G$267-(G$267*W270),G$267)</f>
        <v>0.6</v>
      </c>
      <c r="Z270" s="611"/>
      <c r="AA270" s="614"/>
      <c r="AB270" s="434"/>
      <c r="AC270" s="435"/>
      <c r="AD270" s="435"/>
      <c r="AE270" s="435"/>
      <c r="AF270" s="436"/>
      <c r="AG270" s="265"/>
      <c r="AH270" s="50"/>
      <c r="AI270" s="50"/>
      <c r="AJ270" s="50"/>
      <c r="AK270" s="50"/>
      <c r="AL270" s="50"/>
      <c r="AM270" s="24"/>
      <c r="AN270" s="24"/>
      <c r="AO270" s="24"/>
      <c r="AP270" s="24"/>
      <c r="AQ270" s="24"/>
      <c r="AR270" s="50"/>
      <c r="AS270" s="50"/>
      <c r="AT270" s="50"/>
      <c r="AU270" s="24"/>
      <c r="AV270" s="24"/>
      <c r="AW270" s="24"/>
      <c r="AX270" s="24"/>
      <c r="AY270" s="24"/>
      <c r="AZ270" s="24"/>
      <c r="BA270" s="24"/>
      <c r="BB270" s="48"/>
      <c r="BC270" s="26"/>
      <c r="BD270" s="26"/>
      <c r="BE270" s="47"/>
      <c r="BF270" s="49"/>
      <c r="BG270" s="47"/>
      <c r="BH270" s="49"/>
      <c r="BI270" s="439"/>
      <c r="BJ270" s="439"/>
      <c r="BK270" s="439"/>
      <c r="BL270" s="439"/>
      <c r="BM270" s="439"/>
      <c r="BN270" s="439"/>
      <c r="BO270" s="439"/>
      <c r="BP270" s="439"/>
      <c r="BQ270" s="439"/>
      <c r="BR270" s="439"/>
      <c r="BS270" s="439"/>
      <c r="BT270" s="439"/>
      <c r="BU270" s="439"/>
      <c r="BV270" s="439"/>
      <c r="BW270" s="439"/>
      <c r="BX270" s="439"/>
      <c r="BY270" s="439"/>
      <c r="BZ270" s="439"/>
      <c r="CA270" s="439"/>
      <c r="CB270" s="439"/>
      <c r="CC270" s="439"/>
      <c r="CD270" s="439"/>
      <c r="CE270" s="439"/>
      <c r="CF270" s="439"/>
      <c r="CG270" s="439"/>
      <c r="CH270" s="439"/>
      <c r="CI270" s="439"/>
      <c r="CJ270" s="439"/>
      <c r="CK270" s="439"/>
      <c r="CL270" s="439"/>
      <c r="CM270" s="439"/>
      <c r="CN270" s="439"/>
      <c r="CO270" s="439"/>
      <c r="CP270" s="439"/>
      <c r="CQ270" s="439"/>
      <c r="CR270" s="439"/>
      <c r="CS270" s="439"/>
      <c r="CT270" s="439"/>
      <c r="CU270" s="439"/>
      <c r="CV270" s="439"/>
      <c r="CW270" s="439"/>
      <c r="CX270" s="439"/>
    </row>
    <row r="271" spans="1:128" s="25" customFormat="1" ht="160.5" customHeight="1" x14ac:dyDescent="0.3">
      <c r="A271" s="642" t="str">
        <f>'CONTEXTO E IDENTIFICACIÓN'!A110</f>
        <v>R56</v>
      </c>
      <c r="B271" s="269" t="s">
        <v>54</v>
      </c>
      <c r="C271" s="349" t="str">
        <f>'CONTEXTO E IDENTIFICACIÓN'!D$110</f>
        <v xml:space="preserve">Gestión Disciplinaria </v>
      </c>
      <c r="D271" s="349" t="str">
        <f>'CONTEXTO E IDENTIFICACIÓN'!F$110</f>
        <v xml:space="preserve">Gestión Disciplinaria </v>
      </c>
      <c r="E271" s="635" t="str">
        <f>'CONTEXTO E IDENTIFICACIÓN'!N110</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F271" s="615">
        <f>'PROB E IMPACTO INHERENTE'!H63</f>
        <v>0.6</v>
      </c>
      <c r="G271" s="618">
        <f>'PROB E IMPACTO INHERENTE'!P63</f>
        <v>0.8</v>
      </c>
      <c r="H271" s="301">
        <v>1</v>
      </c>
      <c r="I271" s="270" t="s">
        <v>953</v>
      </c>
      <c r="J271" s="270" t="s">
        <v>987</v>
      </c>
      <c r="K271" s="271" t="s">
        <v>989</v>
      </c>
      <c r="L271" s="259" t="str">
        <f t="shared" si="75"/>
        <v xml:space="preserve">El jefe de la Oficina de Control  Interno Disciplinario, El Profesional designado  de la subdirección de información.  Semestralmente el profesional responsable de la subdireccion de informacion, realiza una revision de la informacion publicada y la compara con los parametros establecidos en los procedimientos, generando un informe de validacion, en caso de presentarse inconsistencia se realiza un ajuste del procedimiento de ser necesario
</v>
      </c>
      <c r="M271" s="270" t="s">
        <v>311</v>
      </c>
      <c r="N271" s="272" t="s">
        <v>7</v>
      </c>
      <c r="O271" s="238" t="s">
        <v>16</v>
      </c>
      <c r="P271" s="235">
        <f>+IF(O271=FÓRMULAS!$E$4,FÓRMULAS!$F$4,IF(O271=FÓRMULAS!$E$5,FÓRMULAS!$F$5,IF(O271=FÓRMULAS!$E$6,FÓRMULAS!$F$6,"")))</f>
        <v>0.25</v>
      </c>
      <c r="Q271" s="235" t="str">
        <f>+IF(OR(O271=FÓRMULAS!$O$4,O271=FÓRMULAS!$O$5),FÓRMULAS!$P$5,IF(O271=FÓRMULAS!$O$6,FÓRMULAS!$P$6,""))</f>
        <v>Probabilidad</v>
      </c>
      <c r="R271" s="238" t="s">
        <v>103</v>
      </c>
      <c r="S271" s="235">
        <f>+IF(R271=FÓRMULAS!$H$4,FÓRMULAS!$I$4,IF(R271=FÓRMULAS!$H$5,FÓRMULAS!$I$5,""))</f>
        <v>0.15</v>
      </c>
      <c r="T271" s="243" t="s">
        <v>897</v>
      </c>
      <c r="U271" s="243" t="s">
        <v>898</v>
      </c>
      <c r="V271" s="243" t="s">
        <v>899</v>
      </c>
      <c r="W271" s="235">
        <f t="shared" si="76"/>
        <v>0.4</v>
      </c>
      <c r="X271" s="235">
        <f>IF(Q271=FÓRMULAS!$P$5,F$271-(F$271*W271),F$271)</f>
        <v>0.36</v>
      </c>
      <c r="Y271" s="305">
        <f>IF(Q271=FÓRMULAS!$P$6,G$271-(G$271*W271),G$271)</f>
        <v>0.8</v>
      </c>
      <c r="Z271" s="603">
        <f t="shared" ref="Z271:AA271" si="82">+IF(X274="","",X274)</f>
        <v>0.6</v>
      </c>
      <c r="AA271" s="600">
        <f t="shared" si="82"/>
        <v>0.8</v>
      </c>
      <c r="AB271" s="308">
        <v>2</v>
      </c>
      <c r="AC271" s="272">
        <v>0</v>
      </c>
      <c r="AD271" s="272">
        <v>1</v>
      </c>
      <c r="AE271" s="272">
        <v>0</v>
      </c>
      <c r="AF271" s="273">
        <v>1</v>
      </c>
      <c r="AG271" s="265" t="s">
        <v>19</v>
      </c>
      <c r="AH271" s="24" t="s">
        <v>16</v>
      </c>
      <c r="AI271" s="24" t="s">
        <v>6</v>
      </c>
      <c r="AJ271" s="24" t="s">
        <v>6</v>
      </c>
      <c r="AK271" s="24" t="s">
        <v>6</v>
      </c>
      <c r="AL271" s="24" t="s">
        <v>27</v>
      </c>
      <c r="AM271" s="24" t="s">
        <v>103</v>
      </c>
      <c r="AN271" s="24" t="s">
        <v>87</v>
      </c>
      <c r="AO271" s="24" t="s">
        <v>89</v>
      </c>
      <c r="AP271" s="24" t="s">
        <v>91</v>
      </c>
      <c r="AQ271" s="24" t="s">
        <v>99</v>
      </c>
      <c r="AR271" s="44" t="s">
        <v>94</v>
      </c>
      <c r="AS271" s="44" t="s">
        <v>96</v>
      </c>
      <c r="AT271" s="44" t="s">
        <v>98</v>
      </c>
      <c r="AU271" s="24">
        <v>15</v>
      </c>
      <c r="AV271" s="24">
        <v>15</v>
      </c>
      <c r="AW271" s="24">
        <v>15</v>
      </c>
      <c r="AX271" s="24">
        <v>15</v>
      </c>
      <c r="AY271" s="24">
        <v>15</v>
      </c>
      <c r="AZ271" s="24">
        <v>15</v>
      </c>
      <c r="BA271" s="24">
        <v>10</v>
      </c>
      <c r="BB271" s="42">
        <v>100</v>
      </c>
      <c r="BC271" s="26" t="s">
        <v>138</v>
      </c>
      <c r="BD271" s="26" t="s">
        <v>138</v>
      </c>
      <c r="BE271" s="43">
        <v>2</v>
      </c>
      <c r="BF271" s="41">
        <v>2</v>
      </c>
      <c r="BG271" s="43">
        <v>2</v>
      </c>
      <c r="BH271" s="41">
        <v>2</v>
      </c>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c r="CZ271" s="38"/>
      <c r="DA271" s="38"/>
      <c r="DB271" s="38"/>
      <c r="DC271" s="38"/>
      <c r="DD271" s="38"/>
      <c r="DE271" s="38"/>
      <c r="DF271" s="38"/>
      <c r="DG271" s="38"/>
      <c r="DH271" s="38"/>
      <c r="DI271" s="38"/>
      <c r="DJ271" s="38"/>
      <c r="DK271" s="38"/>
      <c r="DL271" s="38"/>
      <c r="DM271" s="38"/>
      <c r="DN271" s="38"/>
      <c r="DO271" s="38"/>
      <c r="DP271" s="38"/>
      <c r="DQ271" s="38"/>
      <c r="DR271" s="38"/>
      <c r="DS271" s="38"/>
      <c r="DT271" s="38"/>
      <c r="DU271" s="38"/>
      <c r="DV271" s="38"/>
      <c r="DW271" s="38"/>
      <c r="DX271" s="38"/>
    </row>
    <row r="272" spans="1:128" s="38" customFormat="1" ht="20.25" customHeight="1" x14ac:dyDescent="0.3">
      <c r="A272" s="643"/>
      <c r="B272" s="40"/>
      <c r="C272" s="350" t="str">
        <f>'CONTEXTO E IDENTIFICACIÓN'!D$110</f>
        <v xml:space="preserve">Gestión Disciplinaria </v>
      </c>
      <c r="D272" s="350" t="str">
        <f>'CONTEXTO E IDENTIFICACIÓN'!F$110</f>
        <v xml:space="preserve">Gestión Disciplinaria </v>
      </c>
      <c r="E272" s="636"/>
      <c r="F272" s="616"/>
      <c r="G272" s="619"/>
      <c r="H272" s="302">
        <v>2</v>
      </c>
      <c r="I272" s="258"/>
      <c r="J272" s="395" t="s">
        <v>988</v>
      </c>
      <c r="K272" s="396" t="s">
        <v>990</v>
      </c>
      <c r="L272" s="259" t="str">
        <f t="shared" si="75"/>
        <v xml:space="preserve"> El Profesional designado  de la subdirección de información.  realiza un comité de seguimiento  quincenal para conocer los avances del proyecto de fortalecimiento de la ICDE  desde las siste vias estratégicas.</v>
      </c>
      <c r="M272" s="258"/>
      <c r="N272" s="24"/>
      <c r="O272" s="239"/>
      <c r="P272" s="236" t="str">
        <f>+IF(O272=FÓRMULAS!$E$4,FÓRMULAS!$F$4,IF(O272=FÓRMULAS!$E$5,FÓRMULAS!$F$5,IF(O272=FÓRMULAS!$E$6,FÓRMULAS!$F$6,"")))</f>
        <v/>
      </c>
      <c r="Q272" s="236" t="str">
        <f>+IF(OR(O272=FÓRMULAS!$O$4,O272=FÓRMULAS!$O$5),FÓRMULAS!$P$5,IF(O272=FÓRMULAS!$O$6,FÓRMULAS!$P$6,""))</f>
        <v/>
      </c>
      <c r="R272" s="239"/>
      <c r="S272" s="236" t="str">
        <f>+IF(R272=FÓRMULAS!$H$4,FÓRMULAS!$I$4,IF(R272=FÓRMULAS!$H$5,FÓRMULAS!$I$5,""))</f>
        <v/>
      </c>
      <c r="T272" s="244"/>
      <c r="U272" s="244"/>
      <c r="V272" s="244"/>
      <c r="W272" s="236" t="str">
        <f t="shared" si="76"/>
        <v/>
      </c>
      <c r="X272" s="236">
        <f>IF(Q272=FÓRMULAS!$P$5,F$271-(F$271*W272),F$271)</f>
        <v>0.6</v>
      </c>
      <c r="Y272" s="306">
        <f>IF(Q272=FÓRMULAS!$P$6,G$271-(G$271*W272),G$271)</f>
        <v>0.8</v>
      </c>
      <c r="Z272" s="604"/>
      <c r="AA272" s="601"/>
      <c r="AB272" s="398">
        <v>24</v>
      </c>
      <c r="AC272" s="397">
        <v>6</v>
      </c>
      <c r="AD272" s="397">
        <v>6</v>
      </c>
      <c r="AE272" s="397">
        <v>6</v>
      </c>
      <c r="AF272" s="399">
        <v>6</v>
      </c>
      <c r="AG272" s="265"/>
      <c r="AH272" s="50"/>
      <c r="AI272" s="50"/>
      <c r="AJ272" s="50"/>
      <c r="AK272" s="50"/>
      <c r="AL272" s="50"/>
      <c r="AM272" s="24"/>
      <c r="AN272" s="24"/>
      <c r="AO272" s="24"/>
      <c r="AP272" s="24"/>
      <c r="AQ272" s="24"/>
      <c r="AR272" s="50"/>
      <c r="AS272" s="50"/>
      <c r="AT272" s="50"/>
      <c r="AU272" s="24"/>
      <c r="AV272" s="24"/>
      <c r="AW272" s="24"/>
      <c r="AX272" s="24"/>
      <c r="AY272" s="24"/>
      <c r="AZ272" s="24"/>
      <c r="BA272" s="24"/>
      <c r="BB272" s="48"/>
      <c r="BC272" s="26"/>
      <c r="BD272" s="26"/>
      <c r="BE272" s="47"/>
      <c r="BF272" s="49"/>
      <c r="BG272" s="47"/>
      <c r="BH272" s="49"/>
    </row>
    <row r="273" spans="1:128" s="38" customFormat="1" ht="18.75" customHeight="1" x14ac:dyDescent="0.3">
      <c r="A273" s="643"/>
      <c r="B273" s="40"/>
      <c r="C273" s="350" t="str">
        <f>'CONTEXTO E IDENTIFICACIÓN'!D$110</f>
        <v xml:space="preserve">Gestión Disciplinaria </v>
      </c>
      <c r="D273" s="350" t="str">
        <f>'CONTEXTO E IDENTIFICACIÓN'!F$110</f>
        <v xml:space="preserve">Gestión Disciplinaria </v>
      </c>
      <c r="E273" s="636"/>
      <c r="F273" s="616"/>
      <c r="G273" s="619"/>
      <c r="H273" s="302">
        <v>3</v>
      </c>
      <c r="I273" s="258"/>
      <c r="J273" s="203"/>
      <c r="K273" s="202"/>
      <c r="L273" s="259" t="str">
        <f t="shared" si="75"/>
        <v xml:space="preserve">  </v>
      </c>
      <c r="M273" s="258"/>
      <c r="N273" s="24"/>
      <c r="O273" s="239"/>
      <c r="P273" s="236" t="str">
        <f>+IF(O273=FÓRMULAS!$E$4,FÓRMULAS!$F$4,IF(O273=FÓRMULAS!$E$5,FÓRMULAS!$F$5,IF(O273=FÓRMULAS!$E$6,FÓRMULAS!$F$6,"")))</f>
        <v/>
      </c>
      <c r="Q273" s="236" t="str">
        <f>+IF(OR(O273=FÓRMULAS!$O$4,O273=FÓRMULAS!$O$5),FÓRMULAS!$P$5,IF(O273=FÓRMULAS!$O$6,FÓRMULAS!$P$6,""))</f>
        <v/>
      </c>
      <c r="R273" s="239"/>
      <c r="S273" s="236" t="str">
        <f>+IF(R273=FÓRMULAS!$H$4,FÓRMULAS!$I$4,IF(R273=FÓRMULAS!$H$5,FÓRMULAS!$I$5,""))</f>
        <v/>
      </c>
      <c r="T273" s="244"/>
      <c r="U273" s="244"/>
      <c r="V273" s="244"/>
      <c r="W273" s="236" t="str">
        <f t="shared" si="76"/>
        <v/>
      </c>
      <c r="X273" s="236">
        <f>IF(Q273=FÓRMULAS!$P$5,F$271-(F$271*W273),F$271)</f>
        <v>0.6</v>
      </c>
      <c r="Y273" s="306">
        <f>IF(Q273=FÓRMULAS!$P$6,G$271-(G$271*W273),G$271)</f>
        <v>0.8</v>
      </c>
      <c r="Z273" s="604"/>
      <c r="AA273" s="601"/>
      <c r="AB273" s="294"/>
      <c r="AC273" s="202"/>
      <c r="AD273" s="202"/>
      <c r="AE273" s="202"/>
      <c r="AF273" s="296"/>
      <c r="AG273" s="265"/>
      <c r="AH273" s="50"/>
      <c r="AI273" s="50"/>
      <c r="AJ273" s="50"/>
      <c r="AK273" s="50"/>
      <c r="AL273" s="50"/>
      <c r="AM273" s="24"/>
      <c r="AN273" s="24"/>
      <c r="AO273" s="24"/>
      <c r="AP273" s="24"/>
      <c r="AQ273" s="24"/>
      <c r="AR273" s="50"/>
      <c r="AS273" s="50"/>
      <c r="AT273" s="50"/>
      <c r="AU273" s="24"/>
      <c r="AV273" s="24"/>
      <c r="AW273" s="24"/>
      <c r="AX273" s="24"/>
      <c r="AY273" s="24"/>
      <c r="AZ273" s="24"/>
      <c r="BA273" s="24"/>
      <c r="BB273" s="48"/>
      <c r="BC273" s="26"/>
      <c r="BD273" s="26"/>
      <c r="BE273" s="47"/>
      <c r="BF273" s="49"/>
      <c r="BG273" s="47"/>
      <c r="BH273" s="49"/>
    </row>
    <row r="274" spans="1:128" s="38" customFormat="1" ht="15.75" customHeight="1" thickBot="1" x14ac:dyDescent="0.35">
      <c r="A274" s="644"/>
      <c r="B274" s="282"/>
      <c r="C274" s="351" t="str">
        <f>'CONTEXTO E IDENTIFICACIÓN'!D$110</f>
        <v xml:space="preserve">Gestión Disciplinaria </v>
      </c>
      <c r="D274" s="351" t="str">
        <f>'CONTEXTO E IDENTIFICACIÓN'!F$110</f>
        <v xml:space="preserve">Gestión Disciplinaria </v>
      </c>
      <c r="E274" s="637"/>
      <c r="F274" s="617"/>
      <c r="G274" s="620"/>
      <c r="H274" s="303">
        <v>4</v>
      </c>
      <c r="I274" s="276"/>
      <c r="J274" s="298"/>
      <c r="K274" s="299"/>
      <c r="L274" s="259" t="str">
        <f t="shared" si="75"/>
        <v xml:space="preserve">  </v>
      </c>
      <c r="M274" s="276"/>
      <c r="N274" s="278"/>
      <c r="O274" s="240"/>
      <c r="P274" s="237" t="str">
        <f>+IF(O274=FÓRMULAS!$E$4,FÓRMULAS!$F$4,IF(O274=FÓRMULAS!$E$5,FÓRMULAS!$F$5,IF(O274=FÓRMULAS!$E$6,FÓRMULAS!$F$6,"")))</f>
        <v/>
      </c>
      <c r="Q274" s="237" t="str">
        <f>+IF(OR(O274=FÓRMULAS!$O$4,O274=FÓRMULAS!$O$5),FÓRMULAS!$P$5,IF(O274=FÓRMULAS!$O$6,FÓRMULAS!$P$6,""))</f>
        <v/>
      </c>
      <c r="R274" s="240"/>
      <c r="S274" s="237" t="str">
        <f>+IF(R274=FÓRMULAS!$H$4,FÓRMULAS!$I$4,IF(R274=FÓRMULAS!$H$5,FÓRMULAS!$I$5,""))</f>
        <v/>
      </c>
      <c r="T274" s="245"/>
      <c r="U274" s="245"/>
      <c r="V274" s="245"/>
      <c r="W274" s="237" t="str">
        <f t="shared" si="76"/>
        <v/>
      </c>
      <c r="X274" s="237">
        <f>IF(Q274=FÓRMULAS!$P$5,F$271-(F$271*W274),F$271)</f>
        <v>0.6</v>
      </c>
      <c r="Y274" s="307">
        <f>IF(Q274=FÓRMULAS!$P$6,G$271-(G$271*W274),G$271)</f>
        <v>0.8</v>
      </c>
      <c r="Z274" s="605"/>
      <c r="AA274" s="602"/>
      <c r="AB274" s="314"/>
      <c r="AC274" s="299"/>
      <c r="AD274" s="299"/>
      <c r="AE274" s="299"/>
      <c r="AF274" s="300"/>
      <c r="AG274" s="265"/>
      <c r="AH274" s="50"/>
      <c r="AI274" s="50"/>
      <c r="AJ274" s="50"/>
      <c r="AK274" s="50"/>
      <c r="AL274" s="50"/>
      <c r="AM274" s="24"/>
      <c r="AN274" s="24"/>
      <c r="AO274" s="24"/>
      <c r="AP274" s="24"/>
      <c r="AQ274" s="24"/>
      <c r="AR274" s="50"/>
      <c r="AS274" s="50"/>
      <c r="AT274" s="50"/>
      <c r="AU274" s="24"/>
      <c r="AV274" s="24"/>
      <c r="AW274" s="24"/>
      <c r="AX274" s="24"/>
      <c r="AY274" s="24"/>
      <c r="AZ274" s="24"/>
      <c r="BA274" s="24"/>
      <c r="BB274" s="48"/>
      <c r="BC274" s="26"/>
      <c r="BD274" s="26"/>
      <c r="BE274" s="47"/>
      <c r="BF274" s="49"/>
      <c r="BG274" s="47"/>
      <c r="BH274" s="49"/>
    </row>
    <row r="275" spans="1:128" s="25" customFormat="1" ht="173.25" customHeight="1" x14ac:dyDescent="0.3">
      <c r="A275" s="642" t="str">
        <f>'CONTEXTO E IDENTIFICACIÓN'!A111</f>
        <v>R57</v>
      </c>
      <c r="B275" s="269" t="s">
        <v>54</v>
      </c>
      <c r="C275" s="349" t="str">
        <f>'CONTEXTO E IDENTIFICACIÓN'!D$111</f>
        <v xml:space="preserve">Gestión Disciplinaria </v>
      </c>
      <c r="D275" s="349" t="str">
        <f>'CONTEXTO E IDENTIFICACIÓN'!F$111</f>
        <v xml:space="preserve">Gestión Disciplinaria </v>
      </c>
      <c r="E275" s="635" t="str">
        <f>'CONTEXTO E IDENTIFICACIÓN'!N111</f>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F275" s="615">
        <f>'PROB E IMPACTO INHERENTE'!H64</f>
        <v>0.8</v>
      </c>
      <c r="G275" s="618">
        <f>'PROB E IMPACTO INHERENTE'!P64</f>
        <v>0.8</v>
      </c>
      <c r="H275" s="301">
        <v>1</v>
      </c>
      <c r="I275" s="270" t="s">
        <v>953</v>
      </c>
      <c r="J275" s="271" t="s">
        <v>956</v>
      </c>
      <c r="K275" s="271" t="s">
        <v>954</v>
      </c>
      <c r="L275" s="259" t="str">
        <f t="shared" si="75"/>
        <v>El jefe de la Oficina de Control  Interno Disciplinario, desde la Sede Central hace seguimiento trimestralmente  a los procesos disciplinarios con el propósito de verificar el cumplimiento de los parámetros normativos establecidos para el adelantamiento de la acción disciplinaria. 
Evidencia:  
1. Actas de reuniones periódicas con los abogados instructores donde se evalúa avance procesal de las actuaciones disciplinarias,  así como la necesidad probatoria requerida en el proceso.
2. Actas de reparto de procesos disciplinarios y de  actas de asignación de desarrollo de providencias.
3. Análisis estadístico de producción de autos y fallos disciplinarios en los procesos.</v>
      </c>
      <c r="M275" s="270" t="s">
        <v>311</v>
      </c>
      <c r="N275" s="272" t="s">
        <v>7</v>
      </c>
      <c r="O275" s="238" t="s">
        <v>16</v>
      </c>
      <c r="P275" s="235">
        <f>+IF(O275=FÓRMULAS!$E$4,FÓRMULAS!$F$4,IF(O275=FÓRMULAS!$E$5,FÓRMULAS!$F$5,IF(O275=FÓRMULAS!$E$6,FÓRMULAS!$F$6,"")))</f>
        <v>0.25</v>
      </c>
      <c r="Q275" s="235" t="str">
        <f>+IF(OR(O275=FÓRMULAS!$O$4,O275=FÓRMULAS!$O$5),FÓRMULAS!$P$5,IF(O275=FÓRMULAS!$O$6,FÓRMULAS!$P$6,""))</f>
        <v>Probabilidad</v>
      </c>
      <c r="R275" s="238" t="s">
        <v>103</v>
      </c>
      <c r="S275" s="235">
        <f>+IF(R275=FÓRMULAS!$H$4,FÓRMULAS!$I$4,IF(R275=FÓRMULAS!$H$5,FÓRMULAS!$I$5,""))</f>
        <v>0.15</v>
      </c>
      <c r="T275" s="243" t="s">
        <v>897</v>
      </c>
      <c r="U275" s="243" t="s">
        <v>898</v>
      </c>
      <c r="V275" s="243" t="s">
        <v>899</v>
      </c>
      <c r="W275" s="235">
        <f t="shared" si="76"/>
        <v>0.4</v>
      </c>
      <c r="X275" s="235">
        <f>IF(Q275=FÓRMULAS!$P$5,F$275-(F$275*W275),F$275)</f>
        <v>0.48</v>
      </c>
      <c r="Y275" s="305">
        <f>IF(Q275=FÓRMULAS!$P$6,G$275-(G$275*W275),G$275)</f>
        <v>0.8</v>
      </c>
      <c r="Z275" s="603">
        <f t="shared" ref="Z275:AA275" si="83">+IF(X278="","",X278)</f>
        <v>0.8</v>
      </c>
      <c r="AA275" s="600">
        <f t="shared" si="83"/>
        <v>0.8</v>
      </c>
      <c r="AB275" s="308">
        <v>2</v>
      </c>
      <c r="AC275" s="272">
        <v>0</v>
      </c>
      <c r="AD275" s="272">
        <v>1</v>
      </c>
      <c r="AE275" s="272">
        <v>0</v>
      </c>
      <c r="AF275" s="273">
        <v>1</v>
      </c>
      <c r="AG275" s="265" t="s">
        <v>19</v>
      </c>
      <c r="AH275" s="24" t="s">
        <v>16</v>
      </c>
      <c r="AI275" s="24" t="s">
        <v>6</v>
      </c>
      <c r="AJ275" s="24" t="s">
        <v>6</v>
      </c>
      <c r="AK275" s="24" t="s">
        <v>6</v>
      </c>
      <c r="AL275" s="24" t="s">
        <v>27</v>
      </c>
      <c r="AM275" s="24" t="s">
        <v>103</v>
      </c>
      <c r="AN275" s="24" t="s">
        <v>87</v>
      </c>
      <c r="AO275" s="24" t="s">
        <v>89</v>
      </c>
      <c r="AP275" s="24" t="s">
        <v>91</v>
      </c>
      <c r="AQ275" s="24" t="s">
        <v>99</v>
      </c>
      <c r="AR275" s="44" t="s">
        <v>94</v>
      </c>
      <c r="AS275" s="44" t="s">
        <v>96</v>
      </c>
      <c r="AT275" s="44" t="s">
        <v>98</v>
      </c>
      <c r="AU275" s="24">
        <v>15</v>
      </c>
      <c r="AV275" s="24">
        <v>15</v>
      </c>
      <c r="AW275" s="24">
        <v>15</v>
      </c>
      <c r="AX275" s="24">
        <v>15</v>
      </c>
      <c r="AY275" s="24">
        <v>15</v>
      </c>
      <c r="AZ275" s="24">
        <v>15</v>
      </c>
      <c r="BA275" s="24">
        <v>10</v>
      </c>
      <c r="BB275" s="42">
        <v>100</v>
      </c>
      <c r="BC275" s="26" t="s">
        <v>138</v>
      </c>
      <c r="BD275" s="26" t="s">
        <v>138</v>
      </c>
      <c r="BE275" s="43">
        <v>0</v>
      </c>
      <c r="BF275" s="41">
        <v>0</v>
      </c>
      <c r="BG275" s="43">
        <v>2</v>
      </c>
      <c r="BH275" s="41">
        <v>0</v>
      </c>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38"/>
      <c r="CM275" s="38"/>
      <c r="CN275" s="38"/>
      <c r="CO275" s="38"/>
      <c r="CP275" s="38"/>
      <c r="CQ275" s="38"/>
      <c r="CR275" s="38"/>
      <c r="CS275" s="38"/>
      <c r="CT275" s="38"/>
      <c r="CU275" s="38"/>
      <c r="CV275" s="38"/>
      <c r="CW275" s="38"/>
      <c r="CX275" s="38"/>
      <c r="CY275" s="38"/>
      <c r="CZ275" s="38"/>
      <c r="DA275" s="38"/>
      <c r="DB275" s="38"/>
      <c r="DC275" s="38"/>
      <c r="DD275" s="38"/>
      <c r="DE275" s="38"/>
      <c r="DF275" s="38"/>
      <c r="DG275" s="38"/>
      <c r="DH275" s="38"/>
      <c r="DI275" s="38"/>
      <c r="DJ275" s="38"/>
      <c r="DK275" s="38"/>
      <c r="DL275" s="38"/>
      <c r="DM275" s="38"/>
      <c r="DN275" s="38"/>
      <c r="DO275" s="38"/>
      <c r="DP275" s="38"/>
      <c r="DQ275" s="38"/>
      <c r="DR275" s="38"/>
      <c r="DS275" s="38"/>
      <c r="DT275" s="38"/>
      <c r="DU275" s="38"/>
      <c r="DV275" s="38"/>
      <c r="DW275" s="38"/>
      <c r="DX275" s="38"/>
    </row>
    <row r="276" spans="1:128" s="38" customFormat="1" ht="20.25" customHeight="1" x14ac:dyDescent="0.3">
      <c r="A276" s="643"/>
      <c r="B276" s="40"/>
      <c r="C276" s="350" t="str">
        <f>'CONTEXTO E IDENTIFICACIÓN'!D$111</f>
        <v xml:space="preserve">Gestión Disciplinaria </v>
      </c>
      <c r="D276" s="350" t="str">
        <f>'CONTEXTO E IDENTIFICACIÓN'!F$111</f>
        <v xml:space="preserve">Gestión Disciplinaria </v>
      </c>
      <c r="E276" s="636"/>
      <c r="F276" s="616"/>
      <c r="G276" s="619"/>
      <c r="H276" s="302">
        <v>2</v>
      </c>
      <c r="I276" s="258"/>
      <c r="J276" s="259"/>
      <c r="K276" s="259"/>
      <c r="L276" s="259" t="str">
        <f t="shared" si="75"/>
        <v xml:space="preserve">  </v>
      </c>
      <c r="M276" s="258"/>
      <c r="N276" s="24"/>
      <c r="O276" s="239"/>
      <c r="P276" s="236" t="str">
        <f>+IF(O276=FÓRMULAS!$E$4,FÓRMULAS!$F$4,IF(O276=FÓRMULAS!$E$5,FÓRMULAS!$F$5,IF(O276=FÓRMULAS!$E$6,FÓRMULAS!$F$6,"")))</f>
        <v/>
      </c>
      <c r="Q276" s="236" t="str">
        <f>+IF(OR(O276=FÓRMULAS!$O$4,O276=FÓRMULAS!$O$5),FÓRMULAS!$P$5,IF(O276=FÓRMULAS!$O$6,FÓRMULAS!$P$6,""))</f>
        <v/>
      </c>
      <c r="R276" s="239"/>
      <c r="S276" s="236" t="str">
        <f>+IF(R276=FÓRMULAS!$H$4,FÓRMULAS!$I$4,IF(R276=FÓRMULAS!$H$5,FÓRMULAS!$I$5,""))</f>
        <v/>
      </c>
      <c r="T276" s="244"/>
      <c r="U276" s="244"/>
      <c r="V276" s="244"/>
      <c r="W276" s="236" t="str">
        <f t="shared" si="76"/>
        <v/>
      </c>
      <c r="X276" s="236">
        <f>IF(Q276=FÓRMULAS!$P$5,F$275-(F$275*W276),F$275)</f>
        <v>0.8</v>
      </c>
      <c r="Y276" s="306">
        <f>IF(Q276=FÓRMULAS!$P$6,G$275-(G$275*W276),G$275)</f>
        <v>0.8</v>
      </c>
      <c r="Z276" s="604"/>
      <c r="AA276" s="601"/>
      <c r="AB276" s="309"/>
      <c r="AC276" s="24"/>
      <c r="AD276" s="24"/>
      <c r="AE276" s="24"/>
      <c r="AF276" s="274"/>
      <c r="AG276" s="265"/>
      <c r="AH276" s="50"/>
      <c r="AI276" s="50"/>
      <c r="AJ276" s="50"/>
      <c r="AK276" s="50"/>
      <c r="AL276" s="50"/>
      <c r="AM276" s="24"/>
      <c r="AN276" s="24"/>
      <c r="AO276" s="24"/>
      <c r="AP276" s="24"/>
      <c r="AQ276" s="24"/>
      <c r="AR276" s="50"/>
      <c r="AS276" s="50"/>
      <c r="AT276" s="50"/>
      <c r="AU276" s="24"/>
      <c r="AV276" s="24"/>
      <c r="AW276" s="24"/>
      <c r="AX276" s="24"/>
      <c r="AY276" s="24"/>
      <c r="AZ276" s="24"/>
      <c r="BA276" s="24"/>
      <c r="BB276" s="48"/>
      <c r="BC276" s="26"/>
      <c r="BD276" s="26"/>
      <c r="BE276" s="47"/>
      <c r="BF276" s="49"/>
      <c r="BG276" s="47"/>
      <c r="BH276" s="49"/>
    </row>
    <row r="277" spans="1:128" s="38" customFormat="1" ht="14.25" customHeight="1" x14ac:dyDescent="0.3">
      <c r="A277" s="643"/>
      <c r="B277" s="40"/>
      <c r="C277" s="350" t="str">
        <f>'CONTEXTO E IDENTIFICACIÓN'!D$111</f>
        <v xml:space="preserve">Gestión Disciplinaria </v>
      </c>
      <c r="D277" s="350" t="str">
        <f>'CONTEXTO E IDENTIFICACIÓN'!F$111</f>
        <v xml:space="preserve">Gestión Disciplinaria </v>
      </c>
      <c r="E277" s="636"/>
      <c r="F277" s="616"/>
      <c r="G277" s="619"/>
      <c r="H277" s="302">
        <v>3</v>
      </c>
      <c r="I277" s="258"/>
      <c r="J277" s="259"/>
      <c r="K277" s="259"/>
      <c r="L277" s="259" t="str">
        <f t="shared" si="75"/>
        <v xml:space="preserve">  </v>
      </c>
      <c r="M277" s="258"/>
      <c r="N277" s="24"/>
      <c r="O277" s="239"/>
      <c r="P277" s="236" t="str">
        <f>+IF(O277=FÓRMULAS!$E$4,FÓRMULAS!$F$4,IF(O277=FÓRMULAS!$E$5,FÓRMULAS!$F$5,IF(O277=FÓRMULAS!$E$6,FÓRMULAS!$F$6,"")))</f>
        <v/>
      </c>
      <c r="Q277" s="236" t="str">
        <f>+IF(OR(O277=FÓRMULAS!$O$4,O277=FÓRMULAS!$O$5),FÓRMULAS!$P$5,IF(O277=FÓRMULAS!$O$6,FÓRMULAS!$P$6,""))</f>
        <v/>
      </c>
      <c r="R277" s="239"/>
      <c r="S277" s="236" t="str">
        <f>+IF(R277=FÓRMULAS!$H$4,FÓRMULAS!$I$4,IF(R277=FÓRMULAS!$H$5,FÓRMULAS!$I$5,""))</f>
        <v/>
      </c>
      <c r="T277" s="244"/>
      <c r="U277" s="244"/>
      <c r="V277" s="244"/>
      <c r="W277" s="236" t="str">
        <f t="shared" si="76"/>
        <v/>
      </c>
      <c r="X277" s="236">
        <f>IF(Q277=FÓRMULAS!$P$5,F$275-(F$275*W277),F$275)</f>
        <v>0.8</v>
      </c>
      <c r="Y277" s="306">
        <f>IF(Q277=FÓRMULAS!$P$6,G$275-(G$275*W277),G$275)</f>
        <v>0.8</v>
      </c>
      <c r="Z277" s="604"/>
      <c r="AA277" s="601"/>
      <c r="AB277" s="309"/>
      <c r="AC277" s="24"/>
      <c r="AD277" s="24"/>
      <c r="AE277" s="24"/>
      <c r="AF277" s="274"/>
      <c r="AG277" s="265"/>
      <c r="AH277" s="50"/>
      <c r="AI277" s="50"/>
      <c r="AJ277" s="50"/>
      <c r="AK277" s="50"/>
      <c r="AL277" s="50"/>
      <c r="AM277" s="24"/>
      <c r="AN277" s="24"/>
      <c r="AO277" s="24"/>
      <c r="AP277" s="24"/>
      <c r="AQ277" s="24"/>
      <c r="AR277" s="50"/>
      <c r="AS277" s="50"/>
      <c r="AT277" s="50"/>
      <c r="AU277" s="24"/>
      <c r="AV277" s="24"/>
      <c r="AW277" s="24"/>
      <c r="AX277" s="24"/>
      <c r="AY277" s="24"/>
      <c r="AZ277" s="24"/>
      <c r="BA277" s="24"/>
      <c r="BB277" s="48"/>
      <c r="BC277" s="26"/>
      <c r="BD277" s="26"/>
      <c r="BE277" s="47"/>
      <c r="BF277" s="49"/>
      <c r="BG277" s="47"/>
      <c r="BH277" s="49"/>
    </row>
    <row r="278" spans="1:128" s="38" customFormat="1" ht="15.75" customHeight="1" thickBot="1" x14ac:dyDescent="0.35">
      <c r="A278" s="644"/>
      <c r="B278" s="282"/>
      <c r="C278" s="351" t="str">
        <f>'CONTEXTO E IDENTIFICACIÓN'!D$111</f>
        <v xml:space="preserve">Gestión Disciplinaria </v>
      </c>
      <c r="D278" s="351" t="str">
        <f>'CONTEXTO E IDENTIFICACIÓN'!F$111</f>
        <v xml:space="preserve">Gestión Disciplinaria </v>
      </c>
      <c r="E278" s="637"/>
      <c r="F278" s="617"/>
      <c r="G278" s="620"/>
      <c r="H278" s="303">
        <v>4</v>
      </c>
      <c r="I278" s="276"/>
      <c r="J278" s="277"/>
      <c r="K278" s="277"/>
      <c r="L278" s="259" t="str">
        <f t="shared" si="75"/>
        <v xml:space="preserve">  </v>
      </c>
      <c r="M278" s="276"/>
      <c r="N278" s="278"/>
      <c r="O278" s="240"/>
      <c r="P278" s="237" t="str">
        <f>+IF(O278=FÓRMULAS!$E$4,FÓRMULAS!$F$4,IF(O278=FÓRMULAS!$E$5,FÓRMULAS!$F$5,IF(O278=FÓRMULAS!$E$6,FÓRMULAS!$F$6,"")))</f>
        <v/>
      </c>
      <c r="Q278" s="237" t="str">
        <f>+IF(OR(O278=FÓRMULAS!$O$4,O278=FÓRMULAS!$O$5),FÓRMULAS!$P$5,IF(O278=FÓRMULAS!$O$6,FÓRMULAS!$P$6,""))</f>
        <v/>
      </c>
      <c r="R278" s="240"/>
      <c r="S278" s="237" t="str">
        <f>+IF(R278=FÓRMULAS!$H$4,FÓRMULAS!$I$4,IF(R278=FÓRMULAS!$H$5,FÓRMULAS!$I$5,""))</f>
        <v/>
      </c>
      <c r="T278" s="245"/>
      <c r="U278" s="245"/>
      <c r="V278" s="245"/>
      <c r="W278" s="237" t="str">
        <f t="shared" si="76"/>
        <v/>
      </c>
      <c r="X278" s="237">
        <f>IF(Q278=FÓRMULAS!$P$5,F$275-(F$275*W278),F$275)</f>
        <v>0.8</v>
      </c>
      <c r="Y278" s="307">
        <f>IF(Q278=FÓRMULAS!$P$6,G$275-(G$275*W278),G$275)</f>
        <v>0.8</v>
      </c>
      <c r="Z278" s="605"/>
      <c r="AA278" s="602"/>
      <c r="AB278" s="310"/>
      <c r="AC278" s="278"/>
      <c r="AD278" s="278"/>
      <c r="AE278" s="278"/>
      <c r="AF278" s="279"/>
      <c r="AG278" s="265"/>
      <c r="AH278" s="50"/>
      <c r="AI278" s="50"/>
      <c r="AJ278" s="50"/>
      <c r="AK278" s="50"/>
      <c r="AL278" s="50"/>
      <c r="AM278" s="24"/>
      <c r="AN278" s="24"/>
      <c r="AO278" s="24"/>
      <c r="AP278" s="24"/>
      <c r="AQ278" s="24"/>
      <c r="AR278" s="50"/>
      <c r="AS278" s="50"/>
      <c r="AT278" s="50"/>
      <c r="AU278" s="24"/>
      <c r="AV278" s="24"/>
      <c r="AW278" s="24"/>
      <c r="AX278" s="24"/>
      <c r="AY278" s="24"/>
      <c r="AZ278" s="24"/>
      <c r="BA278" s="24"/>
      <c r="BB278" s="48"/>
      <c r="BC278" s="26"/>
      <c r="BD278" s="26"/>
      <c r="BE278" s="47"/>
      <c r="BF278" s="49"/>
      <c r="BG278" s="47"/>
      <c r="BH278" s="49"/>
    </row>
    <row r="279" spans="1:128" s="25" customFormat="1" ht="85.5" customHeight="1" x14ac:dyDescent="0.3">
      <c r="A279" s="642" t="str">
        <f>'CONTEXTO E IDENTIFICACIÓN'!A112</f>
        <v>R58</v>
      </c>
      <c r="B279" s="269" t="s">
        <v>55</v>
      </c>
      <c r="C279" s="349" t="str">
        <f>'CONTEXTO E IDENTIFICACIÓN'!D$112</f>
        <v>Seguimiento y Evaluación</v>
      </c>
      <c r="D279" s="349" t="str">
        <f>'CONTEXTO E IDENTIFICACIÓN'!F$112</f>
        <v>Seguimiento y Evaluación</v>
      </c>
      <c r="E279" s="635" t="str">
        <f>'CONTEXTO E IDENTIFICACIÓN'!N112</f>
        <v>Posibilidad de pérdida Económica y Reputacional por incumplimiento del Programa Anual de Auditorías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F279" s="615">
        <f>'PROB E IMPACTO INHERENTE'!H65</f>
        <v>0.4</v>
      </c>
      <c r="G279" s="618">
        <f>'PROB E IMPACTO INHERENTE'!P65</f>
        <v>0.6</v>
      </c>
      <c r="H279" s="301">
        <v>1</v>
      </c>
      <c r="I279" s="270" t="s">
        <v>1046</v>
      </c>
      <c r="J279" s="271" t="s">
        <v>1047</v>
      </c>
      <c r="K279" s="271" t="s">
        <v>1048</v>
      </c>
      <c r="L279" s="259" t="str">
        <f t="shared" si="75"/>
        <v>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Evidencia: Correo Electronico al seguimiento al Programa Anual de Auditorias Internas, Acta de reunión (en caso de algun incumplimiento) y/o cronograma de auditoría verificado.</v>
      </c>
      <c r="M279" s="270" t="s">
        <v>158</v>
      </c>
      <c r="N279" s="272" t="s">
        <v>7</v>
      </c>
      <c r="O279" s="238" t="s">
        <v>16</v>
      </c>
      <c r="P279" s="235">
        <f>+IF(O279=FÓRMULAS!$E$4,FÓRMULAS!$F$4,IF(O279=FÓRMULAS!$E$5,FÓRMULAS!$F$5,IF(O279=FÓRMULAS!$E$6,FÓRMULAS!$F$6,"")))</f>
        <v>0.25</v>
      </c>
      <c r="Q279" s="235" t="str">
        <f>+IF(OR(O279=FÓRMULAS!$O$4,O279=FÓRMULAS!$O$5),FÓRMULAS!$P$5,IF(O279=FÓRMULAS!$O$6,FÓRMULAS!$P$6,""))</f>
        <v>Probabilidad</v>
      </c>
      <c r="R279" s="238" t="s">
        <v>103</v>
      </c>
      <c r="S279" s="235">
        <f>+IF(R279=FÓRMULAS!$H$4,FÓRMULAS!$I$4,IF(R279=FÓRMULAS!$H$5,FÓRMULAS!$I$5,""))</f>
        <v>0.15</v>
      </c>
      <c r="T279" s="243" t="s">
        <v>897</v>
      </c>
      <c r="U279" s="243" t="s">
        <v>898</v>
      </c>
      <c r="V279" s="243" t="s">
        <v>899</v>
      </c>
      <c r="W279" s="235">
        <f t="shared" si="76"/>
        <v>0.4</v>
      </c>
      <c r="X279" s="235">
        <f>IF(Q279=FÓRMULAS!$P$5,F$279-(F$279*W279),F$279)</f>
        <v>0.24</v>
      </c>
      <c r="Y279" s="305">
        <f>IF(Q279=FÓRMULAS!$P$6,G$279-(G$279*W279),G$279)</f>
        <v>0.6</v>
      </c>
      <c r="Z279" s="603">
        <f t="shared" ref="Z279:AA279" si="84">+IF(X282="","",X282)</f>
        <v>0.4</v>
      </c>
      <c r="AA279" s="600">
        <f t="shared" si="84"/>
        <v>0.6</v>
      </c>
      <c r="AB279" s="308">
        <v>12</v>
      </c>
      <c r="AC279" s="272">
        <v>3</v>
      </c>
      <c r="AD279" s="272">
        <v>3</v>
      </c>
      <c r="AE279" s="272">
        <v>3</v>
      </c>
      <c r="AF279" s="273">
        <v>3</v>
      </c>
      <c r="AG279" s="265" t="s">
        <v>19</v>
      </c>
      <c r="AH279" s="24" t="s">
        <v>17</v>
      </c>
      <c r="AI279" s="24" t="s">
        <v>6</v>
      </c>
      <c r="AJ279" s="24" t="s">
        <v>6</v>
      </c>
      <c r="AK279" s="24" t="s">
        <v>6</v>
      </c>
      <c r="AL279" s="24" t="s">
        <v>23</v>
      </c>
      <c r="AM279" s="24" t="s">
        <v>103</v>
      </c>
      <c r="AN279" s="24" t="s">
        <v>87</v>
      </c>
      <c r="AO279" s="24" t="s">
        <v>89</v>
      </c>
      <c r="AP279" s="24" t="s">
        <v>91</v>
      </c>
      <c r="AQ279" s="24" t="s">
        <v>100</v>
      </c>
      <c r="AR279" s="44" t="s">
        <v>94</v>
      </c>
      <c r="AS279" s="44" t="s">
        <v>96</v>
      </c>
      <c r="AT279" s="44" t="s">
        <v>98</v>
      </c>
      <c r="AU279" s="24">
        <v>15</v>
      </c>
      <c r="AV279" s="24">
        <v>15</v>
      </c>
      <c r="AW279" s="24">
        <v>15</v>
      </c>
      <c r="AX279" s="24">
        <v>10</v>
      </c>
      <c r="AY279" s="24">
        <v>15</v>
      </c>
      <c r="AZ279" s="24">
        <v>15</v>
      </c>
      <c r="BA279" s="24">
        <v>10</v>
      </c>
      <c r="BB279" s="42">
        <v>95</v>
      </c>
      <c r="BC279" s="26" t="s">
        <v>138</v>
      </c>
      <c r="BD279" s="26" t="s">
        <v>138</v>
      </c>
      <c r="BE279" s="43">
        <v>1</v>
      </c>
      <c r="BF279" s="606">
        <v>0.5</v>
      </c>
      <c r="BG279" s="43">
        <v>1</v>
      </c>
      <c r="BH279" s="606">
        <v>0.5</v>
      </c>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38"/>
      <c r="CM279" s="38"/>
      <c r="CN279" s="38"/>
      <c r="CO279" s="38"/>
      <c r="CP279" s="38"/>
      <c r="CQ279" s="38"/>
      <c r="CR279" s="38"/>
      <c r="CS279" s="38"/>
      <c r="CT279" s="38"/>
      <c r="CU279" s="38"/>
      <c r="CV279" s="38"/>
      <c r="CW279" s="38"/>
      <c r="CX279" s="38"/>
      <c r="CY279" s="38"/>
      <c r="CZ279" s="38"/>
      <c r="DA279" s="38"/>
      <c r="DB279" s="38"/>
      <c r="DC279" s="38"/>
      <c r="DD279" s="38"/>
      <c r="DE279" s="38"/>
      <c r="DF279" s="38"/>
      <c r="DG279" s="38"/>
      <c r="DH279" s="38"/>
      <c r="DI279" s="38"/>
      <c r="DJ279" s="38"/>
      <c r="DK279" s="38"/>
      <c r="DL279" s="38"/>
      <c r="DM279" s="38"/>
      <c r="DN279" s="38"/>
      <c r="DO279" s="38"/>
      <c r="DP279" s="38"/>
      <c r="DQ279" s="38"/>
      <c r="DR279" s="38"/>
      <c r="DS279" s="38"/>
      <c r="DT279" s="38"/>
      <c r="DU279" s="38"/>
      <c r="DV279" s="38"/>
      <c r="DW279" s="38"/>
      <c r="DX279" s="38"/>
    </row>
    <row r="280" spans="1:128" s="25" customFormat="1" ht="85.5" customHeight="1" x14ac:dyDescent="0.3">
      <c r="A280" s="643"/>
      <c r="B280" s="27" t="s">
        <v>55</v>
      </c>
      <c r="C280" s="350" t="str">
        <f>'CONTEXTO E IDENTIFICACIÓN'!D$112</f>
        <v>Seguimiento y Evaluación</v>
      </c>
      <c r="D280" s="350" t="str">
        <f>'CONTEXTO E IDENTIFICACIÓN'!F$112</f>
        <v>Seguimiento y Evaluación</v>
      </c>
      <c r="E280" s="636"/>
      <c r="F280" s="616"/>
      <c r="G280" s="619"/>
      <c r="H280" s="302">
        <v>2</v>
      </c>
      <c r="I280" s="258" t="s">
        <v>847</v>
      </c>
      <c r="J280" s="259" t="s">
        <v>1049</v>
      </c>
      <c r="K280" s="259" t="s">
        <v>849</v>
      </c>
      <c r="L280" s="259" t="str">
        <f t="shared" si="75"/>
        <v xml:space="preserve"> El Jefe de la Oficina de Control Interno (OCI) Evidencia: Resultados de la evaluación a los auditores y/o plan de mejoramiento individual (si aplica).  
Evidencia: Resultados de la evaluación a los auditores y/o plan de mejoramiento individual (si aplica). </v>
      </c>
      <c r="M280" s="258" t="s">
        <v>159</v>
      </c>
      <c r="N280" s="24" t="s">
        <v>7</v>
      </c>
      <c r="O280" s="239" t="s">
        <v>16</v>
      </c>
      <c r="P280" s="236">
        <f>+IF(O280=FÓRMULAS!$E$4,FÓRMULAS!$F$4,IF(O280=FÓRMULAS!$E$5,FÓRMULAS!$F$5,IF(O280=FÓRMULAS!$E$6,FÓRMULAS!$F$6,"")))</f>
        <v>0.25</v>
      </c>
      <c r="Q280" s="236" t="str">
        <f>+IF(OR(O280=FÓRMULAS!$O$4,O280=FÓRMULAS!$O$5),FÓRMULAS!$P$5,IF(O280=FÓRMULAS!$O$6,FÓRMULAS!$P$6,""))</f>
        <v>Probabilidad</v>
      </c>
      <c r="R280" s="239" t="s">
        <v>103</v>
      </c>
      <c r="S280" s="236">
        <f>+IF(R280=FÓRMULAS!$H$4,FÓRMULAS!$I$4,IF(R280=FÓRMULAS!$H$5,FÓRMULAS!$I$5,""))</f>
        <v>0.15</v>
      </c>
      <c r="T280" s="244" t="s">
        <v>897</v>
      </c>
      <c r="U280" s="244" t="s">
        <v>898</v>
      </c>
      <c r="V280" s="244" t="s">
        <v>899</v>
      </c>
      <c r="W280" s="236">
        <f t="shared" si="76"/>
        <v>0.4</v>
      </c>
      <c r="X280" s="236">
        <f>IF(Q280=FÓRMULAS!$P$5,F$279-(F$279*W280),F$279)</f>
        <v>0.24</v>
      </c>
      <c r="Y280" s="306">
        <f>IF(Q280=FÓRMULAS!$P$6,G$279-(G$279*W280),G$279)</f>
        <v>0.6</v>
      </c>
      <c r="Z280" s="604"/>
      <c r="AA280" s="601"/>
      <c r="AB280" s="309">
        <v>2</v>
      </c>
      <c r="AC280" s="24">
        <v>0</v>
      </c>
      <c r="AD280" s="24">
        <v>1</v>
      </c>
      <c r="AE280" s="24">
        <v>0</v>
      </c>
      <c r="AF280" s="274">
        <v>1</v>
      </c>
      <c r="AG280" s="265" t="s">
        <v>19</v>
      </c>
      <c r="AH280" s="24" t="s">
        <v>17</v>
      </c>
      <c r="AI280" s="24" t="s">
        <v>6</v>
      </c>
      <c r="AJ280" s="24" t="s">
        <v>19</v>
      </c>
      <c r="AK280" s="24" t="s">
        <v>6</v>
      </c>
      <c r="AL280" s="24" t="s">
        <v>27</v>
      </c>
      <c r="AM280" s="24" t="s">
        <v>103</v>
      </c>
      <c r="AN280" s="24" t="s">
        <v>87</v>
      </c>
      <c r="AO280" s="24" t="s">
        <v>89</v>
      </c>
      <c r="AP280" s="24" t="s">
        <v>91</v>
      </c>
      <c r="AQ280" s="24" t="s">
        <v>100</v>
      </c>
      <c r="AR280" s="44" t="s">
        <v>94</v>
      </c>
      <c r="AS280" s="44" t="s">
        <v>96</v>
      </c>
      <c r="AT280" s="44" t="s">
        <v>98</v>
      </c>
      <c r="AU280" s="24">
        <v>15</v>
      </c>
      <c r="AV280" s="24">
        <v>15</v>
      </c>
      <c r="AW280" s="24">
        <v>15</v>
      </c>
      <c r="AX280" s="24">
        <v>10</v>
      </c>
      <c r="AY280" s="24">
        <v>15</v>
      </c>
      <c r="AZ280" s="24">
        <v>15</v>
      </c>
      <c r="BA280" s="24">
        <v>10</v>
      </c>
      <c r="BB280" s="42">
        <v>95</v>
      </c>
      <c r="BC280" s="26" t="s">
        <v>139</v>
      </c>
      <c r="BD280" s="26" t="s">
        <v>140</v>
      </c>
      <c r="BE280" s="43">
        <v>0</v>
      </c>
      <c r="BF280" s="606"/>
      <c r="BG280" s="43">
        <v>0</v>
      </c>
      <c r="BH280" s="606"/>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M280" s="38"/>
      <c r="CN280" s="38"/>
      <c r="CO280" s="38"/>
      <c r="CP280" s="38"/>
      <c r="CQ280" s="38"/>
      <c r="CR280" s="38"/>
      <c r="CS280" s="38"/>
      <c r="CT280" s="38"/>
      <c r="CU280" s="38"/>
      <c r="CV280" s="38"/>
      <c r="CW280" s="38"/>
      <c r="CX280" s="38"/>
      <c r="CY280" s="38"/>
      <c r="CZ280" s="38"/>
      <c r="DA280" s="38"/>
      <c r="DB280" s="38"/>
      <c r="DC280" s="38"/>
      <c r="DD280" s="38"/>
      <c r="DE280" s="38"/>
      <c r="DF280" s="38"/>
      <c r="DG280" s="38"/>
      <c r="DH280" s="38"/>
      <c r="DI280" s="38"/>
      <c r="DJ280" s="38"/>
      <c r="DK280" s="38"/>
      <c r="DL280" s="38"/>
      <c r="DM280" s="38"/>
      <c r="DN280" s="38"/>
      <c r="DO280" s="38"/>
      <c r="DP280" s="38"/>
      <c r="DQ280" s="38"/>
      <c r="DR280" s="38"/>
      <c r="DS280" s="38"/>
      <c r="DT280" s="38"/>
      <c r="DU280" s="38"/>
      <c r="DV280" s="38"/>
      <c r="DW280" s="38"/>
      <c r="DX280" s="38"/>
    </row>
    <row r="281" spans="1:128" s="25" customFormat="1" ht="17.25" customHeight="1" x14ac:dyDescent="0.3">
      <c r="A281" s="643"/>
      <c r="B281" s="27"/>
      <c r="C281" s="350" t="str">
        <f>'CONTEXTO E IDENTIFICACIÓN'!D$112</f>
        <v>Seguimiento y Evaluación</v>
      </c>
      <c r="D281" s="350" t="str">
        <f>'CONTEXTO E IDENTIFICACIÓN'!F$112</f>
        <v>Seguimiento y Evaluación</v>
      </c>
      <c r="E281" s="636"/>
      <c r="F281" s="616"/>
      <c r="G281" s="619"/>
      <c r="H281" s="302">
        <v>3</v>
      </c>
      <c r="I281" s="258"/>
      <c r="J281" s="259"/>
      <c r="K281" s="259"/>
      <c r="L281" s="259" t="str">
        <f t="shared" si="75"/>
        <v xml:space="preserve">  </v>
      </c>
      <c r="M281" s="258"/>
      <c r="N281" s="24"/>
      <c r="O281" s="239"/>
      <c r="P281" s="236" t="str">
        <f>+IF(O281=FÓRMULAS!$E$4,FÓRMULAS!$F$4,IF(O281=FÓRMULAS!$E$5,FÓRMULAS!$F$5,IF(O281=FÓRMULAS!$E$6,FÓRMULAS!$F$6,"")))</f>
        <v/>
      </c>
      <c r="Q281" s="236" t="str">
        <f>+IF(OR(O281=FÓRMULAS!$O$4,O281=FÓRMULAS!$O$5),FÓRMULAS!$P$5,IF(O281=FÓRMULAS!$O$6,FÓRMULAS!$P$6,""))</f>
        <v/>
      </c>
      <c r="R281" s="239"/>
      <c r="S281" s="236" t="str">
        <f>+IF(R281=FÓRMULAS!$H$4,FÓRMULAS!$I$4,IF(R281=FÓRMULAS!$H$5,FÓRMULAS!$I$5,""))</f>
        <v/>
      </c>
      <c r="T281" s="244"/>
      <c r="U281" s="244"/>
      <c r="V281" s="244"/>
      <c r="W281" s="236" t="str">
        <f t="shared" si="76"/>
        <v/>
      </c>
      <c r="X281" s="236">
        <f>IF(Q281=FÓRMULAS!$P$5,F$279-(F$279*W281),F$279)</f>
        <v>0.4</v>
      </c>
      <c r="Y281" s="306">
        <f>IF(Q281=FÓRMULAS!$P$6,G$279-(G$279*W281),G$279)</f>
        <v>0.6</v>
      </c>
      <c r="Z281" s="604"/>
      <c r="AA281" s="601"/>
      <c r="AB281" s="309"/>
      <c r="AC281" s="24"/>
      <c r="AD281" s="24"/>
      <c r="AE281" s="24"/>
      <c r="AF281" s="274"/>
      <c r="AG281" s="265"/>
      <c r="AH281" s="24"/>
      <c r="AI281" s="24"/>
      <c r="AJ281" s="24"/>
      <c r="AK281" s="24"/>
      <c r="AL281" s="24"/>
      <c r="AM281" s="24"/>
      <c r="AN281" s="24"/>
      <c r="AO281" s="24"/>
      <c r="AP281" s="24"/>
      <c r="AQ281" s="24"/>
      <c r="AR281" s="50"/>
      <c r="AS281" s="50"/>
      <c r="AT281" s="50"/>
      <c r="AU281" s="24"/>
      <c r="AV281" s="24"/>
      <c r="AW281" s="24"/>
      <c r="AX281" s="24"/>
      <c r="AY281" s="24"/>
      <c r="AZ281" s="24"/>
      <c r="BA281" s="24"/>
      <c r="BB281" s="48"/>
      <c r="BC281" s="26"/>
      <c r="BD281" s="26"/>
      <c r="BE281" s="47"/>
      <c r="BF281" s="49"/>
      <c r="BG281" s="47"/>
      <c r="BH281" s="49"/>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38"/>
      <c r="CO281" s="38"/>
      <c r="CP281" s="38"/>
      <c r="CQ281" s="38"/>
      <c r="CR281" s="38"/>
      <c r="CS281" s="38"/>
      <c r="CT281" s="38"/>
      <c r="CU281" s="38"/>
      <c r="CV281" s="38"/>
      <c r="CW281" s="38"/>
      <c r="CX281" s="38"/>
      <c r="CY281" s="38"/>
      <c r="CZ281" s="38"/>
      <c r="DA281" s="38"/>
      <c r="DB281" s="38"/>
      <c r="DC281" s="38"/>
      <c r="DD281" s="38"/>
      <c r="DE281" s="38"/>
      <c r="DF281" s="38"/>
      <c r="DG281" s="38"/>
      <c r="DH281" s="38"/>
      <c r="DI281" s="38"/>
      <c r="DJ281" s="38"/>
      <c r="DK281" s="38"/>
      <c r="DL281" s="38"/>
      <c r="DM281" s="38"/>
      <c r="DN281" s="38"/>
      <c r="DO281" s="38"/>
      <c r="DP281" s="38"/>
      <c r="DQ281" s="38"/>
      <c r="DR281" s="38"/>
      <c r="DS281" s="38"/>
      <c r="DT281" s="38"/>
      <c r="DU281" s="38"/>
      <c r="DV281" s="38"/>
      <c r="DW281" s="38"/>
      <c r="DX281" s="38"/>
    </row>
    <row r="282" spans="1:128" s="25" customFormat="1" ht="18.75" customHeight="1" thickBot="1" x14ac:dyDescent="0.35">
      <c r="A282" s="644"/>
      <c r="B282" s="275"/>
      <c r="C282" s="351" t="str">
        <f>'CONTEXTO E IDENTIFICACIÓN'!D$112</f>
        <v>Seguimiento y Evaluación</v>
      </c>
      <c r="D282" s="351" t="str">
        <f>'CONTEXTO E IDENTIFICACIÓN'!F$112</f>
        <v>Seguimiento y Evaluación</v>
      </c>
      <c r="E282" s="637"/>
      <c r="F282" s="617"/>
      <c r="G282" s="620"/>
      <c r="H282" s="303">
        <v>4</v>
      </c>
      <c r="I282" s="276"/>
      <c r="J282" s="277"/>
      <c r="K282" s="277"/>
      <c r="L282" s="259" t="str">
        <f t="shared" si="75"/>
        <v xml:space="preserve">  </v>
      </c>
      <c r="M282" s="276"/>
      <c r="N282" s="278"/>
      <c r="O282" s="240"/>
      <c r="P282" s="237" t="str">
        <f>+IF(O282=FÓRMULAS!$E$4,FÓRMULAS!$F$4,IF(O282=FÓRMULAS!$E$5,FÓRMULAS!$F$5,IF(O282=FÓRMULAS!$E$6,FÓRMULAS!$F$6,"")))</f>
        <v/>
      </c>
      <c r="Q282" s="237" t="str">
        <f>+IF(OR(O282=FÓRMULAS!$O$4,O282=FÓRMULAS!$O$5),FÓRMULAS!$P$5,IF(O282=FÓRMULAS!$O$6,FÓRMULAS!$P$6,""))</f>
        <v/>
      </c>
      <c r="R282" s="240"/>
      <c r="S282" s="237" t="str">
        <f>+IF(R282=FÓRMULAS!$H$4,FÓRMULAS!$I$4,IF(R282=FÓRMULAS!$H$5,FÓRMULAS!$I$5,""))</f>
        <v/>
      </c>
      <c r="T282" s="245"/>
      <c r="U282" s="245"/>
      <c r="V282" s="245"/>
      <c r="W282" s="237" t="str">
        <f t="shared" si="76"/>
        <v/>
      </c>
      <c r="X282" s="237">
        <f>IF(Q282=FÓRMULAS!$P$5,F$279-(F$279*W282),F$279)</f>
        <v>0.4</v>
      </c>
      <c r="Y282" s="307">
        <f>IF(Q282=FÓRMULAS!$P$6,G$279-(G$279*W282),G$279)</f>
        <v>0.6</v>
      </c>
      <c r="Z282" s="605"/>
      <c r="AA282" s="602"/>
      <c r="AB282" s="310"/>
      <c r="AC282" s="278"/>
      <c r="AD282" s="278"/>
      <c r="AE282" s="278"/>
      <c r="AF282" s="279"/>
      <c r="AG282" s="265"/>
      <c r="AH282" s="24"/>
      <c r="AI282" s="24"/>
      <c r="AJ282" s="24"/>
      <c r="AK282" s="24"/>
      <c r="AL282" s="24"/>
      <c r="AM282" s="24"/>
      <c r="AN282" s="24"/>
      <c r="AO282" s="24"/>
      <c r="AP282" s="24"/>
      <c r="AQ282" s="24"/>
      <c r="AR282" s="50"/>
      <c r="AS282" s="50"/>
      <c r="AT282" s="50"/>
      <c r="AU282" s="24"/>
      <c r="AV282" s="24"/>
      <c r="AW282" s="24"/>
      <c r="AX282" s="24"/>
      <c r="AY282" s="24"/>
      <c r="AZ282" s="24"/>
      <c r="BA282" s="24"/>
      <c r="BB282" s="48"/>
      <c r="BC282" s="26"/>
      <c r="BD282" s="26"/>
      <c r="BE282" s="47"/>
      <c r="BF282" s="49"/>
      <c r="BG282" s="47"/>
      <c r="BH282" s="49"/>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c r="DK282" s="38"/>
      <c r="DL282" s="38"/>
      <c r="DM282" s="38"/>
      <c r="DN282" s="38"/>
      <c r="DO282" s="38"/>
      <c r="DP282" s="38"/>
      <c r="DQ282" s="38"/>
      <c r="DR282" s="38"/>
      <c r="DS282" s="38"/>
      <c r="DT282" s="38"/>
      <c r="DU282" s="38"/>
      <c r="DV282" s="38"/>
      <c r="DW282" s="38"/>
      <c r="DX282" s="38"/>
    </row>
    <row r="283" spans="1:128" s="25" customFormat="1" ht="96" customHeight="1" x14ac:dyDescent="0.3">
      <c r="A283" s="645" t="str">
        <f>'CONTEXTO E IDENTIFICACIÓN'!A113</f>
        <v>R59</v>
      </c>
      <c r="B283" s="269" t="s">
        <v>55</v>
      </c>
      <c r="C283" s="349" t="str">
        <f>'CONTEXTO E IDENTIFICACIÓN'!D$113</f>
        <v>Seguimiento y Evaluación</v>
      </c>
      <c r="D283" s="349" t="str">
        <f>'CONTEXTO E IDENTIFICACIÓN'!F$113</f>
        <v>Seguimiento y Evaluación</v>
      </c>
      <c r="E283" s="635" t="str">
        <f>'CONTEXTO E IDENTIFICACIÓN'!N113</f>
        <v xml:space="preserve">Posibilidad de pérdida Reputacional por incumplimiento de alguna de las normas legales, técnicas y de la entidad durante el ejercicio de auditoria debido 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F283" s="615">
        <f>'PROB E IMPACTO INHERENTE'!H66</f>
        <v>0.2</v>
      </c>
      <c r="G283" s="618">
        <f>'PROB E IMPACTO INHERENTE'!P66</f>
        <v>0.6</v>
      </c>
      <c r="H283" s="301">
        <v>1</v>
      </c>
      <c r="I283" s="270" t="s">
        <v>847</v>
      </c>
      <c r="J283" s="271" t="s">
        <v>850</v>
      </c>
      <c r="K283" s="271" t="s">
        <v>851</v>
      </c>
      <c r="L283" s="259" t="str">
        <f t="shared" si="75"/>
        <v xml:space="preserve"> El Jefe de la Oficina de Control Interno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Evidencia:  Informes preliminares y finales presentados por correo electrónico al Jefe de la OCI y/o verificaciones realizadas al informe por parte del jefe de la OCI.</v>
      </c>
      <c r="M283" s="270" t="s">
        <v>160</v>
      </c>
      <c r="N283" s="272" t="s">
        <v>7</v>
      </c>
      <c r="O283" s="238" t="s">
        <v>16</v>
      </c>
      <c r="P283" s="235">
        <f>+IF(O283=FÓRMULAS!$E$4,FÓRMULAS!$F$4,IF(O283=FÓRMULAS!$E$5,FÓRMULAS!$F$5,IF(O283=FÓRMULAS!$E$6,FÓRMULAS!$F$6,"")))</f>
        <v>0.25</v>
      </c>
      <c r="Q283" s="235" t="str">
        <f>+IF(OR(O283=FÓRMULAS!$O$4,O283=FÓRMULAS!$O$5),FÓRMULAS!$P$5,IF(O283=FÓRMULAS!$O$6,FÓRMULAS!$P$6,""))</f>
        <v>Probabilidad</v>
      </c>
      <c r="R283" s="238" t="s">
        <v>103</v>
      </c>
      <c r="S283" s="235">
        <f>+IF(R283=FÓRMULAS!$H$4,FÓRMULAS!$I$4,IF(R283=FÓRMULAS!$H$5,FÓRMULAS!$I$5,""))</f>
        <v>0.15</v>
      </c>
      <c r="T283" s="243" t="s">
        <v>897</v>
      </c>
      <c r="U283" s="243" t="s">
        <v>898</v>
      </c>
      <c r="V283" s="243" t="s">
        <v>899</v>
      </c>
      <c r="W283" s="235">
        <f t="shared" si="76"/>
        <v>0.4</v>
      </c>
      <c r="X283" s="235">
        <f>IF(Q283=FÓRMULAS!$P$5,F$283-(F$283*W283),F$283)</f>
        <v>0.12</v>
      </c>
      <c r="Y283" s="305">
        <f>IF(Q283=FÓRMULAS!$P$6,G$283-(G$283*W283),G$283)</f>
        <v>0.6</v>
      </c>
      <c r="Z283" s="603">
        <f t="shared" ref="Z283:AA283" si="85">+IF(X286="","",X286)</f>
        <v>0.2</v>
      </c>
      <c r="AA283" s="600">
        <f t="shared" si="85"/>
        <v>0.6</v>
      </c>
      <c r="AB283" s="308">
        <v>0</v>
      </c>
      <c r="AC283" s="272">
        <v>0</v>
      </c>
      <c r="AD283" s="272">
        <v>0</v>
      </c>
      <c r="AE283" s="272">
        <v>0</v>
      </c>
      <c r="AF283" s="273">
        <v>0</v>
      </c>
      <c r="AG283" s="265" t="s">
        <v>6</v>
      </c>
      <c r="AH283" s="24" t="s">
        <v>16</v>
      </c>
      <c r="AI283" s="24" t="s">
        <v>6</v>
      </c>
      <c r="AJ283" s="24" t="s">
        <v>6</v>
      </c>
      <c r="AK283" s="24" t="s">
        <v>6</v>
      </c>
      <c r="AL283" s="24" t="s">
        <v>26</v>
      </c>
      <c r="AM283" s="24" t="s">
        <v>103</v>
      </c>
      <c r="AN283" s="24" t="s">
        <v>87</v>
      </c>
      <c r="AO283" s="24" t="s">
        <v>89</v>
      </c>
      <c r="AP283" s="24" t="s">
        <v>91</v>
      </c>
      <c r="AQ283" s="24" t="s">
        <v>99</v>
      </c>
      <c r="AR283" s="44" t="s">
        <v>94</v>
      </c>
      <c r="AS283" s="44" t="s">
        <v>96</v>
      </c>
      <c r="AT283" s="44" t="s">
        <v>98</v>
      </c>
      <c r="AU283" s="24">
        <v>15</v>
      </c>
      <c r="AV283" s="24">
        <v>15</v>
      </c>
      <c r="AW283" s="24">
        <v>15</v>
      </c>
      <c r="AX283" s="24">
        <v>15</v>
      </c>
      <c r="AY283" s="24">
        <v>15</v>
      </c>
      <c r="AZ283" s="24">
        <v>15</v>
      </c>
      <c r="BA283" s="24">
        <v>10</v>
      </c>
      <c r="BB283" s="42">
        <v>100</v>
      </c>
      <c r="BC283" s="26" t="s">
        <v>138</v>
      </c>
      <c r="BD283" s="26" t="s">
        <v>138</v>
      </c>
      <c r="BE283" s="43">
        <v>1</v>
      </c>
      <c r="BF283" s="606">
        <v>0.66666666666666663</v>
      </c>
      <c r="BG283" s="43">
        <v>1</v>
      </c>
      <c r="BH283" s="606">
        <v>0.66666666666666663</v>
      </c>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38"/>
      <c r="CM283" s="38"/>
      <c r="CN283" s="38"/>
      <c r="CO283" s="38"/>
      <c r="CP283" s="38"/>
      <c r="CQ283" s="38"/>
      <c r="CR283" s="38"/>
      <c r="CS283" s="38"/>
      <c r="CT283" s="38"/>
      <c r="CU283" s="38"/>
      <c r="CV283" s="38"/>
      <c r="CW283" s="38"/>
      <c r="CX283" s="38"/>
      <c r="CY283" s="38"/>
      <c r="CZ283" s="38"/>
      <c r="DA283" s="38"/>
      <c r="DB283" s="38"/>
      <c r="DC283" s="38"/>
      <c r="DD283" s="38"/>
      <c r="DE283" s="38"/>
      <c r="DF283" s="38"/>
      <c r="DG283" s="38"/>
      <c r="DH283" s="38"/>
      <c r="DI283" s="38"/>
      <c r="DJ283" s="38"/>
      <c r="DK283" s="38"/>
      <c r="DL283" s="38"/>
      <c r="DM283" s="38"/>
      <c r="DN283" s="38"/>
      <c r="DO283" s="38"/>
      <c r="DP283" s="38"/>
      <c r="DQ283" s="38"/>
      <c r="DR283" s="38"/>
      <c r="DS283" s="38"/>
      <c r="DT283" s="38"/>
      <c r="DU283" s="38"/>
      <c r="DV283" s="38"/>
      <c r="DW283" s="38"/>
      <c r="DX283" s="38"/>
    </row>
    <row r="284" spans="1:128" s="25" customFormat="1" ht="124.5" customHeight="1" x14ac:dyDescent="0.3">
      <c r="A284" s="646"/>
      <c r="B284" s="27" t="s">
        <v>55</v>
      </c>
      <c r="C284" s="350" t="str">
        <f>'CONTEXTO E IDENTIFICACIÓN'!D$113</f>
        <v>Seguimiento y Evaluación</v>
      </c>
      <c r="D284" s="350" t="str">
        <f>'CONTEXTO E IDENTIFICACIÓN'!F$113</f>
        <v>Seguimiento y Evaluación</v>
      </c>
      <c r="E284" s="636"/>
      <c r="F284" s="616"/>
      <c r="G284" s="619"/>
      <c r="H284" s="302">
        <v>2</v>
      </c>
      <c r="I284" s="258" t="s">
        <v>852</v>
      </c>
      <c r="J284" s="259" t="s">
        <v>853</v>
      </c>
      <c r="K284" s="259" t="s">
        <v>854</v>
      </c>
      <c r="L284" s="259" t="str">
        <f t="shared" si="75"/>
        <v>El Auditor responsable en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Evidencia: Correo electrónico de verificación por parte del responsable de la Oficina de Control Interno al Jefe de la OCI</v>
      </c>
      <c r="M284" s="258" t="s">
        <v>310</v>
      </c>
      <c r="N284" s="24" t="s">
        <v>7</v>
      </c>
      <c r="O284" s="239" t="s">
        <v>16</v>
      </c>
      <c r="P284" s="236">
        <f>+IF(O284=FÓRMULAS!$E$4,FÓRMULAS!$F$4,IF(O284=FÓRMULAS!$E$5,FÓRMULAS!$F$5,IF(O284=FÓRMULAS!$E$6,FÓRMULAS!$F$6,"")))</f>
        <v>0.25</v>
      </c>
      <c r="Q284" s="236" t="str">
        <f>+IF(OR(O284=FÓRMULAS!$O$4,O284=FÓRMULAS!$O$5),FÓRMULAS!$P$5,IF(O284=FÓRMULAS!$O$6,FÓRMULAS!$P$6,""))</f>
        <v>Probabilidad</v>
      </c>
      <c r="R284" s="239" t="s">
        <v>103</v>
      </c>
      <c r="S284" s="236">
        <f>+IF(R284=FÓRMULAS!$H$4,FÓRMULAS!$I$4,IF(R284=FÓRMULAS!$H$5,FÓRMULAS!$I$5,""))</f>
        <v>0.15</v>
      </c>
      <c r="T284" s="244" t="s">
        <v>897</v>
      </c>
      <c r="U284" s="244" t="s">
        <v>898</v>
      </c>
      <c r="V284" s="244" t="s">
        <v>899</v>
      </c>
      <c r="W284" s="236">
        <f t="shared" si="76"/>
        <v>0.4</v>
      </c>
      <c r="X284" s="236">
        <f>IF(Q284=FÓRMULAS!$P$5,F$283-(F$283*W284),F$283)</f>
        <v>0.12</v>
      </c>
      <c r="Y284" s="306">
        <f>IF(Q284=FÓRMULAS!$P$6,G$283-(G$283*W284),G$283)</f>
        <v>0.6</v>
      </c>
      <c r="Z284" s="604"/>
      <c r="AA284" s="601"/>
      <c r="AB284" s="309">
        <v>12</v>
      </c>
      <c r="AC284" s="24">
        <v>3</v>
      </c>
      <c r="AD284" s="24">
        <v>3</v>
      </c>
      <c r="AE284" s="24">
        <v>3</v>
      </c>
      <c r="AF284" s="274">
        <v>3</v>
      </c>
      <c r="AG284" s="265" t="s">
        <v>19</v>
      </c>
      <c r="AH284" s="24" t="s">
        <v>16</v>
      </c>
      <c r="AI284" s="24" t="s">
        <v>19</v>
      </c>
      <c r="AJ284" s="24" t="s">
        <v>19</v>
      </c>
      <c r="AK284" s="24" t="s">
        <v>6</v>
      </c>
      <c r="AL284" s="24" t="s">
        <v>23</v>
      </c>
      <c r="AM284" s="24" t="s">
        <v>103</v>
      </c>
      <c r="AN284" s="24" t="s">
        <v>87</v>
      </c>
      <c r="AO284" s="24" t="s">
        <v>89</v>
      </c>
      <c r="AP284" s="24" t="s">
        <v>91</v>
      </c>
      <c r="AQ284" s="24" t="s">
        <v>99</v>
      </c>
      <c r="AR284" s="44" t="s">
        <v>94</v>
      </c>
      <c r="AS284" s="44" t="s">
        <v>96</v>
      </c>
      <c r="AT284" s="44" t="s">
        <v>98</v>
      </c>
      <c r="AU284" s="24">
        <v>15</v>
      </c>
      <c r="AV284" s="24">
        <v>15</v>
      </c>
      <c r="AW284" s="24">
        <v>15</v>
      </c>
      <c r="AX284" s="24">
        <v>15</v>
      </c>
      <c r="AY284" s="24">
        <v>15</v>
      </c>
      <c r="AZ284" s="24">
        <v>15</v>
      </c>
      <c r="BA284" s="24">
        <v>10</v>
      </c>
      <c r="BB284" s="42">
        <v>100</v>
      </c>
      <c r="BC284" s="26" t="s">
        <v>138</v>
      </c>
      <c r="BD284" s="26" t="s">
        <v>138</v>
      </c>
      <c r="BE284" s="43">
        <v>1</v>
      </c>
      <c r="BF284" s="606"/>
      <c r="BG284" s="43">
        <v>1</v>
      </c>
      <c r="BH284" s="606"/>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c r="CH284" s="38"/>
      <c r="CI284" s="38"/>
      <c r="CJ284" s="38"/>
      <c r="CK284" s="38"/>
      <c r="CL284" s="38"/>
      <c r="CM284" s="38"/>
      <c r="CN284" s="38"/>
      <c r="CO284" s="38"/>
      <c r="CP284" s="38"/>
      <c r="CQ284" s="38"/>
      <c r="CR284" s="38"/>
      <c r="CS284" s="38"/>
      <c r="CT284" s="38"/>
      <c r="CU284" s="38"/>
      <c r="CV284" s="38"/>
      <c r="CW284" s="38"/>
      <c r="CX284" s="38"/>
      <c r="CY284" s="38"/>
      <c r="CZ284" s="38"/>
      <c r="DA284" s="38"/>
      <c r="DB284" s="38"/>
      <c r="DC284" s="38"/>
      <c r="DD284" s="38"/>
      <c r="DE284" s="38"/>
      <c r="DF284" s="38"/>
      <c r="DG284" s="38"/>
      <c r="DH284" s="38"/>
      <c r="DI284" s="38"/>
      <c r="DJ284" s="38"/>
      <c r="DK284" s="38"/>
      <c r="DL284" s="38"/>
      <c r="DM284" s="38"/>
      <c r="DN284" s="38"/>
      <c r="DO284" s="38"/>
      <c r="DP284" s="38"/>
      <c r="DQ284" s="38"/>
      <c r="DR284" s="38"/>
      <c r="DS284" s="38"/>
      <c r="DT284" s="38"/>
      <c r="DU284" s="38"/>
      <c r="DV284" s="38"/>
      <c r="DW284" s="38"/>
      <c r="DX284" s="38"/>
    </row>
    <row r="285" spans="1:128" s="25" customFormat="1" ht="57.5" x14ac:dyDescent="0.3">
      <c r="A285" s="646"/>
      <c r="B285" s="27" t="s">
        <v>55</v>
      </c>
      <c r="C285" s="350" t="str">
        <f>'CONTEXTO E IDENTIFICACIÓN'!D$113</f>
        <v>Seguimiento y Evaluación</v>
      </c>
      <c r="D285" s="350" t="str">
        <f>'CONTEXTO E IDENTIFICACIÓN'!F$113</f>
        <v>Seguimiento y Evaluación</v>
      </c>
      <c r="E285" s="636"/>
      <c r="F285" s="616"/>
      <c r="G285" s="619"/>
      <c r="H285" s="302">
        <v>3</v>
      </c>
      <c r="I285" s="258" t="s">
        <v>847</v>
      </c>
      <c r="J285" s="259" t="s">
        <v>848</v>
      </c>
      <c r="K285" s="259" t="s">
        <v>849</v>
      </c>
      <c r="L285" s="259" t="str">
        <f t="shared" si="75"/>
        <v xml:space="preserve"> El Jefe de la Oficina de Control Interno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v>
      </c>
      <c r="M285" s="258" t="s">
        <v>159</v>
      </c>
      <c r="N285" s="24" t="s">
        <v>7</v>
      </c>
      <c r="O285" s="239" t="s">
        <v>16</v>
      </c>
      <c r="P285" s="236">
        <f>+IF(O285=FÓRMULAS!$E$4,FÓRMULAS!$F$4,IF(O285=FÓRMULAS!$E$5,FÓRMULAS!$F$5,IF(O285=FÓRMULAS!$E$6,FÓRMULAS!$F$6,"")))</f>
        <v>0.25</v>
      </c>
      <c r="Q285" s="236" t="str">
        <f>+IF(OR(O285=FÓRMULAS!$O$4,O285=FÓRMULAS!$O$5),FÓRMULAS!$P$5,IF(O285=FÓRMULAS!$O$6,FÓRMULAS!$P$6,""))</f>
        <v>Probabilidad</v>
      </c>
      <c r="R285" s="239" t="s">
        <v>103</v>
      </c>
      <c r="S285" s="236">
        <f>+IF(R285=FÓRMULAS!$H$4,FÓRMULAS!$I$4,IF(R285=FÓRMULAS!$H$5,FÓRMULAS!$I$5,""))</f>
        <v>0.15</v>
      </c>
      <c r="T285" s="244" t="s">
        <v>897</v>
      </c>
      <c r="U285" s="244" t="s">
        <v>898</v>
      </c>
      <c r="V285" s="244" t="s">
        <v>899</v>
      </c>
      <c r="W285" s="236">
        <f t="shared" si="76"/>
        <v>0.4</v>
      </c>
      <c r="X285" s="236">
        <f>IF(Q285=FÓRMULAS!$P$5,F$283-(F$283*W285),F$283)</f>
        <v>0.12</v>
      </c>
      <c r="Y285" s="306">
        <f>IF(Q285=FÓRMULAS!$P$6,G$283-(G$283*W285),G$283)</f>
        <v>0.6</v>
      </c>
      <c r="Z285" s="604"/>
      <c r="AA285" s="601"/>
      <c r="AB285" s="309">
        <v>2</v>
      </c>
      <c r="AC285" s="24">
        <v>0</v>
      </c>
      <c r="AD285" s="24">
        <v>1</v>
      </c>
      <c r="AE285" s="24">
        <v>0</v>
      </c>
      <c r="AF285" s="274">
        <v>1</v>
      </c>
      <c r="AG285" s="265" t="s">
        <v>19</v>
      </c>
      <c r="AH285" s="24" t="s">
        <v>17</v>
      </c>
      <c r="AI285" s="24" t="s">
        <v>6</v>
      </c>
      <c r="AJ285" s="24" t="s">
        <v>19</v>
      </c>
      <c r="AK285" s="24" t="s">
        <v>6</v>
      </c>
      <c r="AL285" s="24" t="s">
        <v>27</v>
      </c>
      <c r="AM285" s="24" t="s">
        <v>103</v>
      </c>
      <c r="AN285" s="24" t="s">
        <v>87</v>
      </c>
      <c r="AO285" s="24" t="s">
        <v>89</v>
      </c>
      <c r="AP285" s="24" t="s">
        <v>91</v>
      </c>
      <c r="AQ285" s="24" t="s">
        <v>100</v>
      </c>
      <c r="AR285" s="44" t="s">
        <v>94</v>
      </c>
      <c r="AS285" s="44" t="s">
        <v>96</v>
      </c>
      <c r="AT285" s="44" t="s">
        <v>98</v>
      </c>
      <c r="AU285" s="24">
        <v>15</v>
      </c>
      <c r="AV285" s="24">
        <v>15</v>
      </c>
      <c r="AW285" s="24">
        <v>15</v>
      </c>
      <c r="AX285" s="24">
        <v>10</v>
      </c>
      <c r="AY285" s="24">
        <v>15</v>
      </c>
      <c r="AZ285" s="24">
        <v>15</v>
      </c>
      <c r="BA285" s="24">
        <v>10</v>
      </c>
      <c r="BB285" s="42">
        <v>95</v>
      </c>
      <c r="BC285" s="26" t="s">
        <v>139</v>
      </c>
      <c r="BD285" s="26" t="s">
        <v>140</v>
      </c>
      <c r="BE285" s="43">
        <v>0</v>
      </c>
      <c r="BF285" s="606"/>
      <c r="BG285" s="43">
        <v>0</v>
      </c>
      <c r="BH285" s="606"/>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38"/>
      <c r="CO285" s="38"/>
      <c r="CP285" s="38"/>
      <c r="CQ285" s="38"/>
      <c r="CR285" s="38"/>
      <c r="CS285" s="38"/>
      <c r="CT285" s="38"/>
      <c r="CU285" s="38"/>
      <c r="CV285" s="38"/>
      <c r="CW285" s="38"/>
      <c r="CX285" s="38"/>
      <c r="CY285" s="38"/>
      <c r="CZ285" s="38"/>
      <c r="DA285" s="38"/>
      <c r="DB285" s="38"/>
      <c r="DC285" s="38"/>
      <c r="DD285" s="38"/>
      <c r="DE285" s="38"/>
      <c r="DF285" s="38"/>
      <c r="DG285" s="38"/>
      <c r="DH285" s="38"/>
      <c r="DI285" s="38"/>
      <c r="DJ285" s="38"/>
      <c r="DK285" s="38"/>
      <c r="DL285" s="38"/>
      <c r="DM285" s="38"/>
      <c r="DN285" s="38"/>
      <c r="DO285" s="38"/>
      <c r="DP285" s="38"/>
      <c r="DQ285" s="38"/>
      <c r="DR285" s="38"/>
      <c r="DS285" s="38"/>
      <c r="DT285" s="38"/>
      <c r="DU285" s="38"/>
      <c r="DV285" s="38"/>
      <c r="DW285" s="38"/>
      <c r="DX285" s="38"/>
    </row>
    <row r="286" spans="1:128" s="25" customFormat="1" ht="15" customHeight="1" thickBot="1" x14ac:dyDescent="0.35">
      <c r="A286" s="647"/>
      <c r="B286" s="275"/>
      <c r="C286" s="351" t="str">
        <f>'CONTEXTO E IDENTIFICACIÓN'!D$113</f>
        <v>Seguimiento y Evaluación</v>
      </c>
      <c r="D286" s="351" t="str">
        <f>'CONTEXTO E IDENTIFICACIÓN'!F$113</f>
        <v>Seguimiento y Evaluación</v>
      </c>
      <c r="E286" s="637"/>
      <c r="F286" s="617"/>
      <c r="G286" s="620"/>
      <c r="H286" s="303">
        <v>4</v>
      </c>
      <c r="I286" s="276"/>
      <c r="J286" s="277"/>
      <c r="K286" s="277"/>
      <c r="L286" s="259" t="str">
        <f t="shared" si="75"/>
        <v xml:space="preserve">  </v>
      </c>
      <c r="M286" s="276"/>
      <c r="N286" s="278"/>
      <c r="O286" s="240"/>
      <c r="P286" s="237" t="str">
        <f>+IF(O286=FÓRMULAS!$E$4,FÓRMULAS!$F$4,IF(O286=FÓRMULAS!$E$5,FÓRMULAS!$F$5,IF(O286=FÓRMULAS!$E$6,FÓRMULAS!$F$6,"")))</f>
        <v/>
      </c>
      <c r="Q286" s="237" t="str">
        <f>+IF(OR(O286=FÓRMULAS!$O$4,O286=FÓRMULAS!$O$5),FÓRMULAS!$P$5,IF(O286=FÓRMULAS!$O$6,FÓRMULAS!$P$6,""))</f>
        <v/>
      </c>
      <c r="R286" s="240"/>
      <c r="S286" s="237" t="str">
        <f>+IF(R286=FÓRMULAS!$H$4,FÓRMULAS!$I$4,IF(R286=FÓRMULAS!$H$5,FÓRMULAS!$I$5,""))</f>
        <v/>
      </c>
      <c r="T286" s="245"/>
      <c r="U286" s="245"/>
      <c r="V286" s="245"/>
      <c r="W286" s="237" t="str">
        <f t="shared" si="76"/>
        <v/>
      </c>
      <c r="X286" s="237">
        <f>IF(Q286=FÓRMULAS!$P$5,F$283-(F$283*W286),F$283)</f>
        <v>0.2</v>
      </c>
      <c r="Y286" s="307">
        <f>IF(Q286=FÓRMULAS!$P$6,G$283-(G$283*W286),G$283)</f>
        <v>0.6</v>
      </c>
      <c r="Z286" s="605"/>
      <c r="AA286" s="602"/>
      <c r="AB286" s="310"/>
      <c r="AC286" s="278"/>
      <c r="AD286" s="278"/>
      <c r="AE286" s="278"/>
      <c r="AF286" s="279"/>
      <c r="AG286" s="265"/>
      <c r="AH286" s="24"/>
      <c r="AI286" s="24"/>
      <c r="AJ286" s="24"/>
      <c r="AK286" s="24"/>
      <c r="AL286" s="24"/>
      <c r="AM286" s="24"/>
      <c r="AN286" s="24"/>
      <c r="AO286" s="24"/>
      <c r="AP286" s="24"/>
      <c r="AQ286" s="24"/>
      <c r="AR286" s="50"/>
      <c r="AS286" s="50"/>
      <c r="AT286" s="50"/>
      <c r="AU286" s="24"/>
      <c r="AV286" s="24"/>
      <c r="AW286" s="24"/>
      <c r="AX286" s="24"/>
      <c r="AY286" s="24"/>
      <c r="AZ286" s="24"/>
      <c r="BA286" s="24"/>
      <c r="BB286" s="48"/>
      <c r="BC286" s="26"/>
      <c r="BD286" s="26"/>
      <c r="BE286" s="47"/>
      <c r="BF286" s="49"/>
      <c r="BG286" s="47"/>
      <c r="BH286" s="49"/>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38"/>
      <c r="CO286" s="38"/>
      <c r="CP286" s="38"/>
      <c r="CQ286" s="38"/>
      <c r="CR286" s="38"/>
      <c r="CS286" s="38"/>
      <c r="CT286" s="38"/>
      <c r="CU286" s="38"/>
      <c r="CV286" s="38"/>
      <c r="CW286" s="38"/>
      <c r="CX286" s="38"/>
      <c r="CY286" s="38"/>
      <c r="CZ286" s="38"/>
      <c r="DA286" s="38"/>
      <c r="DB286" s="38"/>
      <c r="DC286" s="38"/>
      <c r="DD286" s="38"/>
      <c r="DE286" s="38"/>
      <c r="DF286" s="38"/>
      <c r="DG286" s="38"/>
      <c r="DH286" s="38"/>
      <c r="DI286" s="38"/>
      <c r="DJ286" s="38"/>
      <c r="DK286" s="38"/>
      <c r="DL286" s="38"/>
      <c r="DM286" s="38"/>
      <c r="DN286" s="38"/>
      <c r="DO286" s="38"/>
      <c r="DP286" s="38"/>
      <c r="DQ286" s="38"/>
      <c r="DR286" s="38"/>
      <c r="DS286" s="38"/>
      <c r="DT286" s="38"/>
      <c r="DU286" s="38"/>
      <c r="DV286" s="38"/>
      <c r="DW286" s="38"/>
      <c r="DX286" s="38"/>
    </row>
    <row r="287" spans="1:128" s="25" customFormat="1" ht="97.5" customHeight="1" x14ac:dyDescent="0.3">
      <c r="A287" s="642" t="str">
        <f>'CONTEXTO E IDENTIFICACIÓN'!A114</f>
        <v>R60</v>
      </c>
      <c r="B287" s="269" t="s">
        <v>55</v>
      </c>
      <c r="C287" s="349" t="str">
        <f>'CONTEXTO E IDENTIFICACIÓN'!D$114</f>
        <v>Seguimiento y Evaluación</v>
      </c>
      <c r="D287" s="349" t="str">
        <f>'CONTEXTO E IDENTIFICACIÓN'!F$114</f>
        <v>Seguimiento y Evaluación</v>
      </c>
      <c r="E287" s="635" t="str">
        <f>'CONTEXTO E IDENTIFICACIÓN'!N114</f>
        <v>Posibilidad de pérdida Reputacional por la parcialidad en los ejercicios de auditoría. debido a:
1. Falta de apropiación e interiorización del Estatuto de Auditoría Interna y Código de ética del auditor.
2. Debilidad en las competencias de los auditores e insuficiente capacitación.</v>
      </c>
      <c r="F287" s="615">
        <f>'PROB E IMPACTO INHERENTE'!H67</f>
        <v>0.4</v>
      </c>
      <c r="G287" s="618">
        <f>'PROB E IMPACTO INHERENTE'!P67</f>
        <v>0.6</v>
      </c>
      <c r="H287" s="301">
        <v>1</v>
      </c>
      <c r="I287" s="270" t="s">
        <v>846</v>
      </c>
      <c r="J287" s="271" t="s">
        <v>848</v>
      </c>
      <c r="K287" s="271" t="s">
        <v>849</v>
      </c>
      <c r="L287" s="259" t="str">
        <f t="shared" si="75"/>
        <v xml:space="preserve">El Jefe de la Oficina de Control Interno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v>
      </c>
      <c r="M287" s="270" t="s">
        <v>159</v>
      </c>
      <c r="N287" s="272" t="s">
        <v>7</v>
      </c>
      <c r="O287" s="238" t="s">
        <v>16</v>
      </c>
      <c r="P287" s="235">
        <f>+IF(O287=FÓRMULAS!$E$4,FÓRMULAS!$F$4,IF(O287=FÓRMULAS!$E$5,FÓRMULAS!$F$5,IF(O287=FÓRMULAS!$E$6,FÓRMULAS!$F$6,"")))</f>
        <v>0.25</v>
      </c>
      <c r="Q287" s="235" t="str">
        <f>+IF(OR(O287=FÓRMULAS!$O$4,O287=FÓRMULAS!$O$5),FÓRMULAS!$P$5,IF(O287=FÓRMULAS!$O$6,FÓRMULAS!$P$6,""))</f>
        <v>Probabilidad</v>
      </c>
      <c r="R287" s="238" t="s">
        <v>103</v>
      </c>
      <c r="S287" s="235">
        <f>+IF(R287=FÓRMULAS!$H$4,FÓRMULAS!$I$4,IF(R287=FÓRMULAS!$H$5,FÓRMULAS!$I$5,""))</f>
        <v>0.15</v>
      </c>
      <c r="T287" s="243" t="s">
        <v>897</v>
      </c>
      <c r="U287" s="243" t="s">
        <v>898</v>
      </c>
      <c r="V287" s="243" t="s">
        <v>899</v>
      </c>
      <c r="W287" s="235">
        <f t="shared" si="76"/>
        <v>0.4</v>
      </c>
      <c r="X287" s="235">
        <f>IF(Q287=FÓRMULAS!$P$5,F$287-(F$287*W287),F$287)</f>
        <v>0.24</v>
      </c>
      <c r="Y287" s="305">
        <f>IF(Q287=FÓRMULAS!$P$6,G$287-(G$287*W287),G$287)</f>
        <v>0.6</v>
      </c>
      <c r="Z287" s="603">
        <f t="shared" ref="Z287:AA287" si="86">+IF(X290="","",X290)</f>
        <v>0.4</v>
      </c>
      <c r="AA287" s="600">
        <f t="shared" si="86"/>
        <v>0.6</v>
      </c>
      <c r="AB287" s="308">
        <v>2</v>
      </c>
      <c r="AC287" s="272">
        <v>0</v>
      </c>
      <c r="AD287" s="272">
        <v>1</v>
      </c>
      <c r="AE287" s="272">
        <v>0</v>
      </c>
      <c r="AF287" s="273">
        <v>1</v>
      </c>
      <c r="AG287" s="265" t="s">
        <v>19</v>
      </c>
      <c r="AH287" s="24" t="s">
        <v>17</v>
      </c>
      <c r="AI287" s="24" t="s">
        <v>6</v>
      </c>
      <c r="AJ287" s="24" t="s">
        <v>19</v>
      </c>
      <c r="AK287" s="24" t="s">
        <v>6</v>
      </c>
      <c r="AL287" s="24" t="s">
        <v>27</v>
      </c>
      <c r="AM287" s="24" t="s">
        <v>103</v>
      </c>
      <c r="AN287" s="24" t="s">
        <v>87</v>
      </c>
      <c r="AO287" s="24" t="s">
        <v>89</v>
      </c>
      <c r="AP287" s="24" t="s">
        <v>91</v>
      </c>
      <c r="AQ287" s="24" t="s">
        <v>100</v>
      </c>
      <c r="AR287" s="44" t="s">
        <v>94</v>
      </c>
      <c r="AS287" s="44" t="s">
        <v>96</v>
      </c>
      <c r="AT287" s="44" t="s">
        <v>98</v>
      </c>
      <c r="AU287" s="24">
        <v>15</v>
      </c>
      <c r="AV287" s="24">
        <v>15</v>
      </c>
      <c r="AW287" s="24">
        <v>15</v>
      </c>
      <c r="AX287" s="24">
        <v>10</v>
      </c>
      <c r="AY287" s="24">
        <v>15</v>
      </c>
      <c r="AZ287" s="24">
        <v>15</v>
      </c>
      <c r="BA287" s="24">
        <v>10</v>
      </c>
      <c r="BB287" s="42">
        <v>95</v>
      </c>
      <c r="BC287" s="26" t="s">
        <v>138</v>
      </c>
      <c r="BD287" s="26" t="s">
        <v>138</v>
      </c>
      <c r="BE287" s="43">
        <v>1</v>
      </c>
      <c r="BF287" s="41">
        <v>1</v>
      </c>
      <c r="BG287" s="43">
        <v>1</v>
      </c>
      <c r="BH287" s="41">
        <v>1</v>
      </c>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8"/>
      <c r="DJ287" s="38"/>
      <c r="DK287" s="38"/>
      <c r="DL287" s="38"/>
      <c r="DM287" s="38"/>
      <c r="DN287" s="38"/>
      <c r="DO287" s="38"/>
      <c r="DP287" s="38"/>
      <c r="DQ287" s="38"/>
      <c r="DR287" s="38"/>
      <c r="DS287" s="38"/>
      <c r="DT287" s="38"/>
      <c r="DU287" s="38"/>
      <c r="DV287" s="38"/>
      <c r="DW287" s="38"/>
      <c r="DX287" s="38"/>
    </row>
    <row r="288" spans="1:128" s="38" customFormat="1" ht="20.25" customHeight="1" x14ac:dyDescent="0.3">
      <c r="A288" s="643"/>
      <c r="B288" s="40"/>
      <c r="C288" s="350" t="str">
        <f>'CONTEXTO E IDENTIFICACIÓN'!D$114</f>
        <v>Seguimiento y Evaluación</v>
      </c>
      <c r="D288" s="350" t="str">
        <f>'CONTEXTO E IDENTIFICACIÓN'!F$114</f>
        <v>Seguimiento y Evaluación</v>
      </c>
      <c r="E288" s="636"/>
      <c r="F288" s="616"/>
      <c r="G288" s="619"/>
      <c r="H288" s="302">
        <v>2</v>
      </c>
      <c r="I288" s="258"/>
      <c r="J288" s="259"/>
      <c r="K288" s="259"/>
      <c r="L288" s="259" t="str">
        <f t="shared" si="75"/>
        <v xml:space="preserve">  </v>
      </c>
      <c r="M288" s="258"/>
      <c r="N288" s="24"/>
      <c r="O288" s="239"/>
      <c r="P288" s="236" t="str">
        <f>+IF(O288=FÓRMULAS!$E$4,FÓRMULAS!$F$4,IF(O288=FÓRMULAS!$E$5,FÓRMULAS!$F$5,IF(O288=FÓRMULAS!$E$6,FÓRMULAS!$F$6,"")))</f>
        <v/>
      </c>
      <c r="Q288" s="236" t="str">
        <f>+IF(OR(O288=FÓRMULAS!$O$4,O288=FÓRMULAS!$O$5),FÓRMULAS!$P$5,IF(O288=FÓRMULAS!$O$6,FÓRMULAS!$P$6,""))</f>
        <v/>
      </c>
      <c r="R288" s="239"/>
      <c r="S288" s="236" t="str">
        <f>+IF(R288=FÓRMULAS!$H$4,FÓRMULAS!$I$4,IF(R288=FÓRMULAS!$H$5,FÓRMULAS!$I$5,""))</f>
        <v/>
      </c>
      <c r="T288" s="244"/>
      <c r="U288" s="244"/>
      <c r="V288" s="244"/>
      <c r="W288" s="236" t="str">
        <f t="shared" si="76"/>
        <v/>
      </c>
      <c r="X288" s="236">
        <f>IF(Q288=FÓRMULAS!$P$5,F$287-(F$287*W288),F$287)</f>
        <v>0.4</v>
      </c>
      <c r="Y288" s="306">
        <f>IF(Q288=FÓRMULAS!$P$6,G$287-(G$287*W288),G$287)</f>
        <v>0.6</v>
      </c>
      <c r="Z288" s="604"/>
      <c r="AA288" s="601"/>
      <c r="AB288" s="309"/>
      <c r="AC288" s="24"/>
      <c r="AD288" s="24"/>
      <c r="AE288" s="24"/>
      <c r="AF288" s="274"/>
      <c r="AG288" s="265"/>
      <c r="AH288" s="50"/>
      <c r="AI288" s="50"/>
      <c r="AJ288" s="50"/>
      <c r="AK288" s="50"/>
      <c r="AL288" s="50"/>
      <c r="AM288" s="24"/>
      <c r="AN288" s="24"/>
      <c r="AO288" s="24"/>
      <c r="AP288" s="24"/>
      <c r="AQ288" s="24"/>
      <c r="AR288" s="50"/>
      <c r="AS288" s="50"/>
      <c r="AT288" s="50"/>
      <c r="AU288" s="24"/>
      <c r="AV288" s="24"/>
      <c r="AW288" s="24"/>
      <c r="AX288" s="24"/>
      <c r="AY288" s="24"/>
      <c r="AZ288" s="24"/>
      <c r="BA288" s="24"/>
      <c r="BB288" s="48"/>
      <c r="BC288" s="26"/>
      <c r="BD288" s="26"/>
      <c r="BE288" s="47"/>
      <c r="BF288" s="49"/>
      <c r="BG288" s="47"/>
      <c r="BH288" s="49"/>
    </row>
    <row r="289" spans="1:128" s="38" customFormat="1" ht="25.5" customHeight="1" x14ac:dyDescent="0.3">
      <c r="A289" s="643"/>
      <c r="B289" s="40"/>
      <c r="C289" s="350" t="str">
        <f>'CONTEXTO E IDENTIFICACIÓN'!D$114</f>
        <v>Seguimiento y Evaluación</v>
      </c>
      <c r="D289" s="350" t="str">
        <f>'CONTEXTO E IDENTIFICACIÓN'!F$114</f>
        <v>Seguimiento y Evaluación</v>
      </c>
      <c r="E289" s="636"/>
      <c r="F289" s="616"/>
      <c r="G289" s="619"/>
      <c r="H289" s="302">
        <v>3</v>
      </c>
      <c r="I289" s="258"/>
      <c r="J289" s="259"/>
      <c r="K289" s="259"/>
      <c r="L289" s="259" t="str">
        <f t="shared" si="75"/>
        <v xml:space="preserve">  </v>
      </c>
      <c r="M289" s="258"/>
      <c r="N289" s="24"/>
      <c r="O289" s="239"/>
      <c r="P289" s="236" t="str">
        <f>+IF(O289=FÓRMULAS!$E$4,FÓRMULAS!$F$4,IF(O289=FÓRMULAS!$E$5,FÓRMULAS!$F$5,IF(O289=FÓRMULAS!$E$6,FÓRMULAS!$F$6,"")))</f>
        <v/>
      </c>
      <c r="Q289" s="236" t="str">
        <f>+IF(OR(O289=FÓRMULAS!$O$4,O289=FÓRMULAS!$O$5),FÓRMULAS!$P$5,IF(O289=FÓRMULAS!$O$6,FÓRMULAS!$P$6,""))</f>
        <v/>
      </c>
      <c r="R289" s="239"/>
      <c r="S289" s="236" t="str">
        <f>+IF(R289=FÓRMULAS!$H$4,FÓRMULAS!$I$4,IF(R289=FÓRMULAS!$H$5,FÓRMULAS!$I$5,""))</f>
        <v/>
      </c>
      <c r="T289" s="244"/>
      <c r="U289" s="244"/>
      <c r="V289" s="244"/>
      <c r="W289" s="236" t="str">
        <f t="shared" si="76"/>
        <v/>
      </c>
      <c r="X289" s="236">
        <f>IF(Q289=FÓRMULAS!$P$5,F$287-(F$287*W289),F$287)</f>
        <v>0.4</v>
      </c>
      <c r="Y289" s="306">
        <f>IF(Q289=FÓRMULAS!$P$6,G$287-(G$287*W289),G$287)</f>
        <v>0.6</v>
      </c>
      <c r="Z289" s="604"/>
      <c r="AA289" s="601"/>
      <c r="AB289" s="309"/>
      <c r="AC289" s="24"/>
      <c r="AD289" s="24"/>
      <c r="AE289" s="24"/>
      <c r="AF289" s="274"/>
      <c r="AG289" s="265"/>
      <c r="AH289" s="50"/>
      <c r="AI289" s="50"/>
      <c r="AJ289" s="50"/>
      <c r="AK289" s="50"/>
      <c r="AL289" s="50"/>
      <c r="AM289" s="24"/>
      <c r="AN289" s="24"/>
      <c r="AO289" s="24"/>
      <c r="AP289" s="24"/>
      <c r="AQ289" s="24"/>
      <c r="AR289" s="50"/>
      <c r="AS289" s="50"/>
      <c r="AT289" s="50"/>
      <c r="AU289" s="24"/>
      <c r="AV289" s="24"/>
      <c r="AW289" s="24"/>
      <c r="AX289" s="24"/>
      <c r="AY289" s="24"/>
      <c r="AZ289" s="24"/>
      <c r="BA289" s="24"/>
      <c r="BB289" s="48"/>
      <c r="BC289" s="26"/>
      <c r="BD289" s="26"/>
      <c r="BE289" s="47"/>
      <c r="BF289" s="49"/>
      <c r="BG289" s="47"/>
      <c r="BH289" s="49"/>
    </row>
    <row r="290" spans="1:128" s="38" customFormat="1" ht="77.25" customHeight="1" thickBot="1" x14ac:dyDescent="0.35">
      <c r="A290" s="644"/>
      <c r="B290" s="282"/>
      <c r="C290" s="351" t="str">
        <f>'CONTEXTO E IDENTIFICACIÓN'!D$114</f>
        <v>Seguimiento y Evaluación</v>
      </c>
      <c r="D290" s="351" t="str">
        <f>'CONTEXTO E IDENTIFICACIÓN'!F$114</f>
        <v>Seguimiento y Evaluación</v>
      </c>
      <c r="E290" s="637"/>
      <c r="F290" s="617"/>
      <c r="G290" s="620"/>
      <c r="H290" s="303">
        <v>4</v>
      </c>
      <c r="I290" s="276"/>
      <c r="J290" s="277"/>
      <c r="K290" s="277"/>
      <c r="L290" s="259" t="str">
        <f t="shared" si="75"/>
        <v xml:space="preserve">  </v>
      </c>
      <c r="M290" s="276"/>
      <c r="N290" s="278"/>
      <c r="O290" s="240"/>
      <c r="P290" s="237" t="str">
        <f>+IF(O290=FÓRMULAS!$E$4,FÓRMULAS!$F$4,IF(O290=FÓRMULAS!$E$5,FÓRMULAS!$F$5,IF(O290=FÓRMULAS!$E$6,FÓRMULAS!$F$6,"")))</f>
        <v/>
      </c>
      <c r="Q290" s="237" t="str">
        <f>+IF(OR(O290=FÓRMULAS!$O$4,O290=FÓRMULAS!$O$5),FÓRMULAS!$P$5,IF(O290=FÓRMULAS!$O$6,FÓRMULAS!$P$6,""))</f>
        <v/>
      </c>
      <c r="R290" s="240"/>
      <c r="S290" s="237" t="str">
        <f>+IF(R290=FÓRMULAS!$H$4,FÓRMULAS!$I$4,IF(R290=FÓRMULAS!$H$5,FÓRMULAS!$I$5,""))</f>
        <v/>
      </c>
      <c r="T290" s="245"/>
      <c r="U290" s="245"/>
      <c r="V290" s="245"/>
      <c r="W290" s="237" t="str">
        <f t="shared" si="76"/>
        <v/>
      </c>
      <c r="X290" s="237">
        <f>IF(Q290=FÓRMULAS!$P$5,F$287-(F$287*W290),F$287)</f>
        <v>0.4</v>
      </c>
      <c r="Y290" s="307">
        <f>IF(Q290=FÓRMULAS!$P$6,G$287-(G$287*W290),G$287)</f>
        <v>0.6</v>
      </c>
      <c r="Z290" s="605"/>
      <c r="AA290" s="602"/>
      <c r="AB290" s="310"/>
      <c r="AC290" s="278"/>
      <c r="AD290" s="278"/>
      <c r="AE290" s="278"/>
      <c r="AF290" s="279"/>
      <c r="AG290" s="265"/>
      <c r="AH290" s="50"/>
      <c r="AI290" s="50"/>
      <c r="AJ290" s="50"/>
      <c r="AK290" s="50"/>
      <c r="AL290" s="50"/>
      <c r="AM290" s="24"/>
      <c r="AN290" s="24"/>
      <c r="AO290" s="24"/>
      <c r="AP290" s="24"/>
      <c r="AQ290" s="24"/>
      <c r="AR290" s="50"/>
      <c r="AS290" s="50"/>
      <c r="AT290" s="50"/>
      <c r="AU290" s="24"/>
      <c r="AV290" s="24"/>
      <c r="AW290" s="24"/>
      <c r="AX290" s="24"/>
      <c r="AY290" s="24"/>
      <c r="AZ290" s="24"/>
      <c r="BA290" s="24"/>
      <c r="BB290" s="48"/>
      <c r="BC290" s="26"/>
      <c r="BD290" s="26"/>
      <c r="BE290" s="47"/>
      <c r="BF290" s="49"/>
      <c r="BG290" s="47"/>
      <c r="BH290" s="49"/>
    </row>
    <row r="291" spans="1:128" s="25" customFormat="1" ht="104.25" customHeight="1" x14ac:dyDescent="0.3">
      <c r="A291" s="642" t="str">
        <f>'CONTEXTO E IDENTIFICACIÓN'!A115</f>
        <v>R61</v>
      </c>
      <c r="B291" s="269" t="s">
        <v>55</v>
      </c>
      <c r="C291" s="349" t="str">
        <f>'CONTEXTO E IDENTIFICACIÓN'!D$115</f>
        <v>Seguimiento y Evaluación</v>
      </c>
      <c r="D291" s="349" t="str">
        <f>'CONTEXTO E IDENTIFICACIÓN'!F$115</f>
        <v>Seguimiento y Evaluación</v>
      </c>
      <c r="E291" s="635" t="str">
        <f>'CONTEXTO E IDENTIFICACIÓN'!N115</f>
        <v xml:space="preserve">Posibilidad de pérdida Reputacional por la Omisión y/o encubrimiento deliberado durante la revisión y verificación 
de situaciones irregulares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F291" s="615">
        <f>'PROB E IMPACTO INHERENTE'!H68</f>
        <v>0.4</v>
      </c>
      <c r="G291" s="618">
        <f>'PROB E IMPACTO INHERENTE'!P68</f>
        <v>0.8</v>
      </c>
      <c r="H291" s="301">
        <v>1</v>
      </c>
      <c r="I291" s="270" t="s">
        <v>846</v>
      </c>
      <c r="J291" s="271" t="s">
        <v>855</v>
      </c>
      <c r="K291" s="271" t="s">
        <v>856</v>
      </c>
      <c r="L291" s="259" t="str">
        <f t="shared" si="75"/>
        <v>El Jefe de la Oficina de Control Interno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Evidencia: Informes de auditoria revisados y objetados.</v>
      </c>
      <c r="M291" s="270" t="s">
        <v>161</v>
      </c>
      <c r="N291" s="272" t="s">
        <v>7</v>
      </c>
      <c r="O291" s="238" t="s">
        <v>16</v>
      </c>
      <c r="P291" s="235">
        <f>+IF(O291=FÓRMULAS!$E$4,FÓRMULAS!$F$4,IF(O291=FÓRMULAS!$E$5,FÓRMULAS!$F$5,IF(O291=FÓRMULAS!$E$6,FÓRMULAS!$F$6,"")))</f>
        <v>0.25</v>
      </c>
      <c r="Q291" s="235" t="str">
        <f>+IF(OR(O291=FÓRMULAS!$O$4,O291=FÓRMULAS!$O$5),FÓRMULAS!$P$5,IF(O291=FÓRMULAS!$O$6,FÓRMULAS!$P$6,""))</f>
        <v>Probabilidad</v>
      </c>
      <c r="R291" s="238" t="s">
        <v>103</v>
      </c>
      <c r="S291" s="235">
        <f>+IF(R291=FÓRMULAS!$H$4,FÓRMULAS!$I$4,IF(R291=FÓRMULAS!$H$5,FÓRMULAS!$I$5,""))</f>
        <v>0.15</v>
      </c>
      <c r="T291" s="243" t="s">
        <v>897</v>
      </c>
      <c r="U291" s="243" t="s">
        <v>898</v>
      </c>
      <c r="V291" s="243" t="s">
        <v>899</v>
      </c>
      <c r="W291" s="235">
        <f t="shared" si="76"/>
        <v>0.4</v>
      </c>
      <c r="X291" s="235">
        <f>IF(Q291=FÓRMULAS!$P$5,F$291-(F$291*W291),F$291)</f>
        <v>0.24</v>
      </c>
      <c r="Y291" s="305">
        <f>IF(Q291=FÓRMULAS!$P$6,G$291-(G$291*W291),G$291)</f>
        <v>0.8</v>
      </c>
      <c r="Z291" s="603">
        <f>+IF(X294="","",X294)</f>
        <v>0.4</v>
      </c>
      <c r="AA291" s="600">
        <f t="shared" ref="AA291" si="87">+IF(Y294="","",Y294)</f>
        <v>0.8</v>
      </c>
      <c r="AB291" s="308">
        <v>0</v>
      </c>
      <c r="AC291" s="272">
        <v>0</v>
      </c>
      <c r="AD291" s="272">
        <v>0</v>
      </c>
      <c r="AE291" s="272">
        <v>0</v>
      </c>
      <c r="AF291" s="273">
        <v>0</v>
      </c>
      <c r="AG291" s="265" t="s">
        <v>6</v>
      </c>
      <c r="AH291" s="24" t="s">
        <v>17</v>
      </c>
      <c r="AI291" s="24" t="s">
        <v>6</v>
      </c>
      <c r="AJ291" s="24" t="s">
        <v>6</v>
      </c>
      <c r="AK291" s="24" t="s">
        <v>6</v>
      </c>
      <c r="AL291" s="24" t="s">
        <v>25</v>
      </c>
      <c r="AM291" s="24" t="s">
        <v>103</v>
      </c>
      <c r="AN291" s="24" t="s">
        <v>87</v>
      </c>
      <c r="AO291" s="24" t="s">
        <v>89</v>
      </c>
      <c r="AP291" s="24" t="s">
        <v>91</v>
      </c>
      <c r="AQ291" s="24" t="s">
        <v>100</v>
      </c>
      <c r="AR291" s="44" t="s">
        <v>94</v>
      </c>
      <c r="AS291" s="44" t="s">
        <v>96</v>
      </c>
      <c r="AT291" s="44" t="s">
        <v>98</v>
      </c>
      <c r="AU291" s="24">
        <v>15</v>
      </c>
      <c r="AV291" s="24">
        <v>15</v>
      </c>
      <c r="AW291" s="24">
        <v>15</v>
      </c>
      <c r="AX291" s="24">
        <v>10</v>
      </c>
      <c r="AY291" s="24">
        <v>15</v>
      </c>
      <c r="AZ291" s="24">
        <v>15</v>
      </c>
      <c r="BA291" s="24">
        <v>10</v>
      </c>
      <c r="BB291" s="42">
        <v>95</v>
      </c>
      <c r="BC291" s="26" t="s">
        <v>138</v>
      </c>
      <c r="BD291" s="26" t="s">
        <v>138</v>
      </c>
      <c r="BE291" s="43">
        <v>0</v>
      </c>
      <c r="BF291" s="41">
        <v>0</v>
      </c>
      <c r="BG291" s="43">
        <v>1</v>
      </c>
      <c r="BH291" s="41">
        <v>0</v>
      </c>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row>
    <row r="292" spans="1:128" ht="16.5" customHeight="1" x14ac:dyDescent="0.3">
      <c r="A292" s="643"/>
      <c r="B292" s="200"/>
      <c r="C292" s="350" t="str">
        <f>'CONTEXTO E IDENTIFICACIÓN'!D$115</f>
        <v>Seguimiento y Evaluación</v>
      </c>
      <c r="D292" s="350" t="str">
        <f>'CONTEXTO E IDENTIFICACIÓN'!F$115</f>
        <v>Seguimiento y Evaluación</v>
      </c>
      <c r="E292" s="636"/>
      <c r="F292" s="616"/>
      <c r="G292" s="619"/>
      <c r="H292" s="302">
        <v>2</v>
      </c>
      <c r="I292" s="201"/>
      <c r="J292" s="199"/>
      <c r="K292" s="199"/>
      <c r="L292" s="259" t="str">
        <f t="shared" ref="L292:L294" si="88">+CONCATENATE(I292," ",J292," ",K292)</f>
        <v xml:space="preserve">  </v>
      </c>
      <c r="M292" s="199"/>
      <c r="N292" s="199"/>
      <c r="O292" s="239"/>
      <c r="P292" s="236" t="str">
        <f>+IF(O292=FÓRMULAS!$E$4,FÓRMULAS!$F$4,IF(O292=FÓRMULAS!$E$5,FÓRMULAS!$F$5,IF(O292=FÓRMULAS!$E$6,FÓRMULAS!$F$6,"")))</f>
        <v/>
      </c>
      <c r="Q292" s="236" t="str">
        <f>+IF(OR(O292=FÓRMULAS!$O$4,O292=FÓRMULAS!$O$5),FÓRMULAS!$P$5,IF(O292=FÓRMULAS!$O$6,FÓRMULAS!$P$6,""))</f>
        <v/>
      </c>
      <c r="R292" s="239"/>
      <c r="S292" s="236" t="str">
        <f>+IF(R292=FÓRMULAS!$H$4,FÓRMULAS!$I$4,IF(R292=FÓRMULAS!$H$5,FÓRMULAS!$I$5,""))</f>
        <v/>
      </c>
      <c r="T292" s="244"/>
      <c r="U292" s="244"/>
      <c r="V292" s="244"/>
      <c r="W292" s="236" t="str">
        <f t="shared" si="76"/>
        <v/>
      </c>
      <c r="X292" s="236">
        <f>IF(Q292=FÓRMULAS!$P$5,F$291-(F$291*W292),F$291)</f>
        <v>0.4</v>
      </c>
      <c r="Y292" s="306">
        <f>IF(Q292=FÓRMULAS!$P$6,G$291-(G$291*W292),G$291)</f>
        <v>0.8</v>
      </c>
      <c r="Z292" s="604"/>
      <c r="AA292" s="601"/>
      <c r="AB292" s="293"/>
      <c r="AC292" s="199"/>
      <c r="AD292" s="199"/>
      <c r="AE292" s="199"/>
      <c r="AF292" s="295"/>
      <c r="AG292" s="293"/>
      <c r="AH292" s="199"/>
      <c r="AI292" s="199"/>
      <c r="AJ292" s="199"/>
      <c r="AK292" s="199"/>
      <c r="AL292" s="199"/>
      <c r="AM292" s="199"/>
      <c r="AN292" s="201"/>
      <c r="AO292" s="201"/>
      <c r="AP292" s="201"/>
      <c r="AQ292" s="201"/>
      <c r="AR292" s="201"/>
      <c r="AS292" s="201"/>
      <c r="AT292" s="201"/>
      <c r="AU292" s="201"/>
      <c r="AV292" s="201"/>
      <c r="AW292" s="201"/>
      <c r="AX292" s="201"/>
      <c r="AY292" s="201"/>
      <c r="AZ292" s="201"/>
      <c r="BA292" s="201"/>
      <c r="BB292" s="201"/>
    </row>
    <row r="293" spans="1:128" ht="20.25" customHeight="1" x14ac:dyDescent="0.3">
      <c r="A293" s="643"/>
      <c r="B293" s="200"/>
      <c r="C293" s="350" t="str">
        <f>'CONTEXTO E IDENTIFICACIÓN'!D$115</f>
        <v>Seguimiento y Evaluación</v>
      </c>
      <c r="D293" s="350" t="str">
        <f>'CONTEXTO E IDENTIFICACIÓN'!F$115</f>
        <v>Seguimiento y Evaluación</v>
      </c>
      <c r="E293" s="636"/>
      <c r="F293" s="616"/>
      <c r="G293" s="619"/>
      <c r="H293" s="304">
        <v>3</v>
      </c>
      <c r="I293" s="203"/>
      <c r="J293" s="202"/>
      <c r="K293" s="202"/>
      <c r="L293" s="259" t="str">
        <f t="shared" si="88"/>
        <v xml:space="preserve">  </v>
      </c>
      <c r="M293" s="202"/>
      <c r="N293" s="202"/>
      <c r="O293" s="239"/>
      <c r="P293" s="236" t="str">
        <f>+IF(O293=FÓRMULAS!$E$4,FÓRMULAS!$F$4,IF(O293=FÓRMULAS!$E$5,FÓRMULAS!$F$5,IF(O293=FÓRMULAS!$E$6,FÓRMULAS!$F$6,"")))</f>
        <v/>
      </c>
      <c r="Q293" s="236" t="str">
        <f>+IF(OR(O293=FÓRMULAS!$O$4,O293=FÓRMULAS!$O$5),FÓRMULAS!$P$5,IF(O293=FÓRMULAS!$O$6,FÓRMULAS!$P$6,""))</f>
        <v/>
      </c>
      <c r="R293" s="239"/>
      <c r="S293" s="236" t="str">
        <f>+IF(R293=FÓRMULAS!$H$4,FÓRMULAS!$I$4,IF(R293=FÓRMULAS!$H$5,FÓRMULAS!$I$5,""))</f>
        <v/>
      </c>
      <c r="T293" s="244"/>
      <c r="U293" s="244"/>
      <c r="V293" s="244"/>
      <c r="W293" s="236" t="str">
        <f t="shared" si="76"/>
        <v/>
      </c>
      <c r="X293" s="236">
        <f>IF(Q293=FÓRMULAS!$P$5,F$291-(F$291*W293),F$291)</f>
        <v>0.4</v>
      </c>
      <c r="Y293" s="306">
        <f>IF(Q293=FÓRMULAS!$P$6,G$291-(G$291*W293),G$291)</f>
        <v>0.8</v>
      </c>
      <c r="Z293" s="604"/>
      <c r="AA293" s="601"/>
      <c r="AB293" s="294"/>
      <c r="AC293" s="202"/>
      <c r="AD293" s="202"/>
      <c r="AE293" s="202"/>
      <c r="AF293" s="296"/>
      <c r="AG293" s="294"/>
      <c r="AH293" s="202"/>
      <c r="AI293" s="202"/>
      <c r="AJ293" s="202"/>
      <c r="AK293" s="202"/>
      <c r="AL293" s="202"/>
      <c r="AM293" s="202"/>
      <c r="AN293" s="203"/>
      <c r="AO293" s="203"/>
      <c r="AP293" s="203"/>
      <c r="AQ293" s="203"/>
      <c r="AR293" s="203"/>
      <c r="AS293" s="203"/>
      <c r="AT293" s="203"/>
      <c r="AU293" s="203"/>
      <c r="AV293" s="203"/>
      <c r="AW293" s="203"/>
      <c r="AX293" s="203"/>
      <c r="AY293" s="203"/>
      <c r="AZ293" s="203"/>
      <c r="BA293" s="203"/>
      <c r="BB293" s="203"/>
    </row>
    <row r="294" spans="1:128" ht="59.25" customHeight="1" thickBot="1" x14ac:dyDescent="0.35">
      <c r="A294" s="648"/>
      <c r="B294" s="386"/>
      <c r="C294" s="353" t="str">
        <f>'CONTEXTO E IDENTIFICACIÓN'!D$115</f>
        <v>Seguimiento y Evaluación</v>
      </c>
      <c r="D294" s="353" t="str">
        <f>'CONTEXTO E IDENTIFICACIÓN'!F$115</f>
        <v>Seguimiento y Evaluación</v>
      </c>
      <c r="E294" s="638"/>
      <c r="F294" s="616"/>
      <c r="G294" s="619"/>
      <c r="H294" s="303">
        <v>4</v>
      </c>
      <c r="I294" s="298"/>
      <c r="J294" s="299"/>
      <c r="K294" s="299"/>
      <c r="L294" s="277" t="str">
        <f t="shared" si="88"/>
        <v xml:space="preserve">  </v>
      </c>
      <c r="M294" s="299"/>
      <c r="N294" s="299"/>
      <c r="O294" s="240"/>
      <c r="P294" s="237" t="str">
        <f>+IF(O294=FÓRMULAS!$E$4,FÓRMULAS!$F$4,IF(O294=FÓRMULAS!$E$5,FÓRMULAS!$F$5,IF(O294=FÓRMULAS!$E$6,FÓRMULAS!$F$6,"")))</f>
        <v/>
      </c>
      <c r="Q294" s="237" t="str">
        <f>+IF(OR(O294=FÓRMULAS!$O$4,O294=FÓRMULAS!$O$5),FÓRMULAS!$P$5,IF(O294=FÓRMULAS!$O$6,FÓRMULAS!$P$6,""))</f>
        <v/>
      </c>
      <c r="R294" s="240"/>
      <c r="S294" s="237" t="str">
        <f>+IF(R294=FÓRMULAS!$H$4,FÓRMULAS!$I$4,IF(R294=FÓRMULAS!$H$5,FÓRMULAS!$I$5,""))</f>
        <v/>
      </c>
      <c r="T294" s="245"/>
      <c r="U294" s="245"/>
      <c r="V294" s="245"/>
      <c r="W294" s="237" t="str">
        <f>+IFERROR(P294+S294,"")</f>
        <v/>
      </c>
      <c r="X294" s="237">
        <f>IF(Q294=FÓRMULAS!$P$5,F$291-(F$291*W294),F$291)</f>
        <v>0.4</v>
      </c>
      <c r="Y294" s="307">
        <f>IF(Q294=FÓRMULAS!$P$6,G$291-(G$291*W294),G$291)</f>
        <v>0.8</v>
      </c>
      <c r="Z294" s="605"/>
      <c r="AA294" s="602"/>
      <c r="AB294" s="314"/>
      <c r="AC294" s="299"/>
      <c r="AD294" s="299"/>
      <c r="AE294" s="299"/>
      <c r="AF294" s="300"/>
      <c r="AG294" s="293"/>
      <c r="AH294" s="199"/>
      <c r="AI294" s="199"/>
      <c r="AJ294" s="199"/>
      <c r="AK294" s="199"/>
      <c r="AL294" s="199"/>
      <c r="AM294" s="199"/>
      <c r="AN294" s="201"/>
      <c r="AO294" s="201"/>
      <c r="AP294" s="201"/>
      <c r="AQ294" s="201"/>
      <c r="AR294" s="201"/>
      <c r="AS294" s="201"/>
      <c r="AT294" s="201"/>
      <c r="AU294" s="201"/>
      <c r="AV294" s="201"/>
      <c r="AW294" s="201"/>
      <c r="AX294" s="201"/>
      <c r="AY294" s="201"/>
      <c r="AZ294" s="201"/>
      <c r="BA294" s="201"/>
      <c r="BB294" s="201"/>
      <c r="BC294" s="199"/>
      <c r="BD294" s="199"/>
      <c r="BE294" s="199"/>
      <c r="BF294" s="199"/>
      <c r="BG294" s="199"/>
      <c r="BH294" s="199"/>
    </row>
    <row r="295" spans="1:128" s="25" customFormat="1" ht="90" customHeight="1" x14ac:dyDescent="0.3">
      <c r="A295" s="642" t="str">
        <f>'CONTEXTO E IDENTIFICACIÓN'!A116</f>
        <v>R62</v>
      </c>
      <c r="B295" s="269" t="s">
        <v>55</v>
      </c>
      <c r="C295" s="349" t="str">
        <f>'CONTEXTO E IDENTIFICACIÓN'!D$116</f>
        <v>Gestión de Sistemas de Información e Infraestructura</v>
      </c>
      <c r="D295" s="349" t="str">
        <f>'CONTEXTO E IDENTIFICACIÓN'!F$116</f>
        <v>ICDE</v>
      </c>
      <c r="E295" s="635" t="str">
        <f>'CONTEXTO E IDENTIFICACIÓN'!N116</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F295" s="615">
        <f>'PROB E IMPACTO INHERENTE'!H69</f>
        <v>0.6</v>
      </c>
      <c r="G295" s="618">
        <f>'PROB E IMPACTO INHERENTE'!P69</f>
        <v>0.8</v>
      </c>
      <c r="H295" s="301">
        <v>1</v>
      </c>
      <c r="I295" s="270" t="s">
        <v>987</v>
      </c>
      <c r="J295" s="271" t="s">
        <v>989</v>
      </c>
      <c r="K295" s="271" t="s">
        <v>991</v>
      </c>
      <c r="L295" s="271" t="str">
        <f t="shared" ref="L295:L314" si="89">+CONCATENATE(I295," ",J295," ",K295)</f>
        <v xml:space="preserve">El Profesional designado  de la subdirección de información.  Semestralmente el profesional responsable de la subdireccion de informacion, realiza una revision de la informacion publicada y la compara con los parametros establecidos en los procedimientos, generando un informe de validacion, en caso de presentarse inconsistencia se realiza un ajuste del procedimiento de ser necesario
 Evidencia:  Informe de validación </v>
      </c>
      <c r="M295" s="270" t="s">
        <v>993</v>
      </c>
      <c r="N295" s="272" t="s">
        <v>7</v>
      </c>
      <c r="O295" s="238" t="s">
        <v>17</v>
      </c>
      <c r="P295" s="235">
        <f>+IF(O295=FÓRMULAS!$E$4,FÓRMULAS!$F$4,IF(O295=FÓRMULAS!$E$5,FÓRMULAS!$F$5,IF(O295=FÓRMULAS!$E$6,FÓRMULAS!$F$6,"")))</f>
        <v>0.15</v>
      </c>
      <c r="Q295" s="235" t="str">
        <f>+IF(OR(O295=FÓRMULAS!$O$4,O295=FÓRMULAS!$O$5),FÓRMULAS!$P$5,IF(O295=FÓRMULAS!$O$6,FÓRMULAS!$P$6,""))</f>
        <v>Probabilidad</v>
      </c>
      <c r="R295" s="238" t="s">
        <v>103</v>
      </c>
      <c r="S295" s="235">
        <f>+IF(R295=FÓRMULAS!$H$4,FÓRMULAS!$I$4,IF(R295=FÓRMULAS!$H$5,FÓRMULAS!$I$5,""))</f>
        <v>0.15</v>
      </c>
      <c r="T295" s="243" t="s">
        <v>897</v>
      </c>
      <c r="U295" s="243" t="s">
        <v>898</v>
      </c>
      <c r="V295" s="243" t="s">
        <v>899</v>
      </c>
      <c r="W295" s="235">
        <f t="shared" ref="W295:W297" si="90">+IFERROR(P295+S295,"")</f>
        <v>0.3</v>
      </c>
      <c r="X295" s="235">
        <f>IF(Q295=FÓRMULAS!$P$5,F$291-(F$291*W295),F$291)</f>
        <v>0.28000000000000003</v>
      </c>
      <c r="Y295" s="305">
        <f>IF(Q295=FÓRMULAS!$P$6,G$291-(G$291*W295),G$291)</f>
        <v>0.8</v>
      </c>
      <c r="Z295" s="603">
        <f>+IF(X298="","",X298)</f>
        <v>0.4</v>
      </c>
      <c r="AA295" s="600">
        <f t="shared" ref="AA295" si="91">+IF(Y298="","",Y298)</f>
        <v>0.8</v>
      </c>
      <c r="AB295" s="308">
        <v>2</v>
      </c>
      <c r="AC295" s="272">
        <v>0</v>
      </c>
      <c r="AD295" s="272">
        <v>1</v>
      </c>
      <c r="AE295" s="272">
        <v>0</v>
      </c>
      <c r="AF295" s="273">
        <v>1</v>
      </c>
      <c r="AG295" s="265" t="s">
        <v>6</v>
      </c>
      <c r="AH295" s="24" t="s">
        <v>17</v>
      </c>
      <c r="AI295" s="24" t="s">
        <v>6</v>
      </c>
      <c r="AJ295" s="24" t="s">
        <v>6</v>
      </c>
      <c r="AK295" s="24" t="s">
        <v>6</v>
      </c>
      <c r="AL295" s="24" t="s">
        <v>25</v>
      </c>
      <c r="AM295" s="24" t="s">
        <v>103</v>
      </c>
      <c r="AN295" s="24" t="s">
        <v>87</v>
      </c>
      <c r="AO295" s="24" t="s">
        <v>89</v>
      </c>
      <c r="AP295" s="24" t="s">
        <v>91</v>
      </c>
      <c r="AQ295" s="24" t="s">
        <v>100</v>
      </c>
      <c r="AR295" s="369" t="s">
        <v>94</v>
      </c>
      <c r="AS295" s="369" t="s">
        <v>96</v>
      </c>
      <c r="AT295" s="369" t="s">
        <v>98</v>
      </c>
      <c r="AU295" s="24">
        <v>15</v>
      </c>
      <c r="AV295" s="24">
        <v>15</v>
      </c>
      <c r="AW295" s="24">
        <v>15</v>
      </c>
      <c r="AX295" s="24">
        <v>10</v>
      </c>
      <c r="AY295" s="24">
        <v>15</v>
      </c>
      <c r="AZ295" s="24">
        <v>15</v>
      </c>
      <c r="BA295" s="24">
        <v>10</v>
      </c>
      <c r="BB295" s="48">
        <v>95</v>
      </c>
      <c r="BC295" s="26" t="s">
        <v>138</v>
      </c>
      <c r="BD295" s="26" t="s">
        <v>138</v>
      </c>
      <c r="BE295" s="368">
        <v>0</v>
      </c>
      <c r="BF295" s="367">
        <v>0</v>
      </c>
      <c r="BG295" s="368">
        <v>1</v>
      </c>
      <c r="BH295" s="367">
        <v>0</v>
      </c>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38"/>
      <c r="CO295" s="38"/>
      <c r="CP295" s="38"/>
      <c r="CQ295" s="38"/>
      <c r="CR295" s="38"/>
      <c r="CS295" s="38"/>
      <c r="CT295" s="38"/>
      <c r="CU295" s="38"/>
      <c r="CV295" s="38"/>
      <c r="CW295" s="38"/>
      <c r="CX295" s="38"/>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row>
    <row r="296" spans="1:128" ht="69" customHeight="1" x14ac:dyDescent="0.3">
      <c r="A296" s="643"/>
      <c r="B296" s="200"/>
      <c r="C296" s="350" t="str">
        <f>'CONTEXTO E IDENTIFICACIÓN'!D$116</f>
        <v>Gestión de Sistemas de Información e Infraestructura</v>
      </c>
      <c r="D296" s="350" t="str">
        <f>'CONTEXTO E IDENTIFICACIÓN'!F$116</f>
        <v>ICDE</v>
      </c>
      <c r="E296" s="636"/>
      <c r="F296" s="616"/>
      <c r="G296" s="619"/>
      <c r="H296" s="302">
        <v>2</v>
      </c>
      <c r="I296" s="395" t="s">
        <v>988</v>
      </c>
      <c r="J296" s="396" t="s">
        <v>990</v>
      </c>
      <c r="K296" s="396" t="s">
        <v>992</v>
      </c>
      <c r="L296" s="259" t="str">
        <f t="shared" si="89"/>
        <v>El Profesional designado  de la subdirección de información.  realiza un comité de seguimiento  quincenal para conocer los avances del proyecto de fortalecimiento de la ICDE  desde las siste vias estratégicas. Evidencia: Actas de reunión y/o registros de asistencia</v>
      </c>
      <c r="M296" s="396" t="s">
        <v>994</v>
      </c>
      <c r="N296" s="199"/>
      <c r="O296" s="239" t="s">
        <v>16</v>
      </c>
      <c r="P296" s="236">
        <f>+IF(O296=FÓRMULAS!$E$4,FÓRMULAS!$F$4,IF(O296=FÓRMULAS!$E$5,FÓRMULAS!$F$5,IF(O296=FÓRMULAS!$E$6,FÓRMULAS!$F$6,"")))</f>
        <v>0.25</v>
      </c>
      <c r="Q296" s="236" t="str">
        <f>+IF(OR(O296=FÓRMULAS!$O$4,O296=FÓRMULAS!$O$5),FÓRMULAS!$P$5,IF(O296=FÓRMULAS!$O$6,FÓRMULAS!$P$6,""))</f>
        <v>Probabilidad</v>
      </c>
      <c r="R296" s="239" t="s">
        <v>103</v>
      </c>
      <c r="S296" s="236">
        <f>+IF(R296=FÓRMULAS!$H$4,FÓRMULAS!$I$4,IF(R296=FÓRMULAS!$H$5,FÓRMULAS!$I$5,""))</f>
        <v>0.15</v>
      </c>
      <c r="T296" s="244" t="s">
        <v>897</v>
      </c>
      <c r="U296" s="244" t="s">
        <v>898</v>
      </c>
      <c r="V296" s="244" t="s">
        <v>899</v>
      </c>
      <c r="W296" s="236">
        <f t="shared" si="90"/>
        <v>0.4</v>
      </c>
      <c r="X296" s="236">
        <f>IF(Q296=FÓRMULAS!$P$5,F$291-(F$291*W296),F$291)</f>
        <v>0.24</v>
      </c>
      <c r="Y296" s="306">
        <f>IF(Q296=FÓRMULAS!$P$6,G$291-(G$291*W296),G$291)</f>
        <v>0.8</v>
      </c>
      <c r="Z296" s="604"/>
      <c r="AA296" s="601"/>
      <c r="AB296" s="398">
        <v>24</v>
      </c>
      <c r="AC296" s="397">
        <v>6</v>
      </c>
      <c r="AD296" s="397">
        <v>6</v>
      </c>
      <c r="AE296" s="397">
        <v>6</v>
      </c>
      <c r="AF296" s="399">
        <v>6</v>
      </c>
      <c r="AG296" s="293"/>
      <c r="AH296" s="199"/>
      <c r="AI296" s="199"/>
      <c r="AJ296" s="199"/>
      <c r="AK296" s="199"/>
      <c r="AL296" s="199"/>
      <c r="AM296" s="199"/>
      <c r="AN296" s="201"/>
      <c r="AO296" s="201"/>
      <c r="AP296" s="201"/>
      <c r="AQ296" s="201"/>
      <c r="AR296" s="201"/>
      <c r="AS296" s="201"/>
      <c r="AT296" s="201"/>
      <c r="AU296" s="201"/>
      <c r="AV296" s="201"/>
      <c r="AW296" s="201"/>
      <c r="AX296" s="201"/>
      <c r="AY296" s="201"/>
      <c r="AZ296" s="201"/>
      <c r="BA296" s="201"/>
      <c r="BB296" s="201"/>
    </row>
    <row r="297" spans="1:128" ht="23.25" customHeight="1" x14ac:dyDescent="0.3">
      <c r="A297" s="643"/>
      <c r="B297" s="200"/>
      <c r="C297" s="350" t="str">
        <f>'CONTEXTO E IDENTIFICACIÓN'!D$116</f>
        <v>Gestión de Sistemas de Información e Infraestructura</v>
      </c>
      <c r="D297" s="350" t="str">
        <f>'CONTEXTO E IDENTIFICACIÓN'!F$116</f>
        <v>ICDE</v>
      </c>
      <c r="E297" s="636"/>
      <c r="F297" s="616"/>
      <c r="G297" s="619"/>
      <c r="H297" s="304">
        <v>3</v>
      </c>
      <c r="I297" s="203"/>
      <c r="J297" s="202"/>
      <c r="K297" s="202"/>
      <c r="L297" s="259" t="str">
        <f t="shared" si="89"/>
        <v xml:space="preserve">  </v>
      </c>
      <c r="M297" s="202"/>
      <c r="N297" s="202"/>
      <c r="O297" s="239"/>
      <c r="P297" s="236" t="str">
        <f>+IF(O297=FÓRMULAS!$E$4,FÓRMULAS!$F$4,IF(O297=FÓRMULAS!$E$5,FÓRMULAS!$F$5,IF(O297=FÓRMULAS!$E$6,FÓRMULAS!$F$6,"")))</f>
        <v/>
      </c>
      <c r="Q297" s="236" t="str">
        <f>+IF(OR(O297=FÓRMULAS!$O$4,O297=FÓRMULAS!$O$5),FÓRMULAS!$P$5,IF(O297=FÓRMULAS!$O$6,FÓRMULAS!$P$6,""))</f>
        <v/>
      </c>
      <c r="R297" s="239"/>
      <c r="S297" s="236" t="str">
        <f>+IF(R297=FÓRMULAS!$H$4,FÓRMULAS!$I$4,IF(R297=FÓRMULAS!$H$5,FÓRMULAS!$I$5,""))</f>
        <v/>
      </c>
      <c r="T297" s="244"/>
      <c r="U297" s="244"/>
      <c r="V297" s="244"/>
      <c r="W297" s="236" t="str">
        <f t="shared" si="90"/>
        <v/>
      </c>
      <c r="X297" s="236">
        <f>IF(Q297=FÓRMULAS!$P$5,F$291-(F$291*W297),F$291)</f>
        <v>0.4</v>
      </c>
      <c r="Y297" s="306">
        <f>IF(Q297=FÓRMULAS!$P$6,G$291-(G$291*W297),G$291)</f>
        <v>0.8</v>
      </c>
      <c r="Z297" s="604"/>
      <c r="AA297" s="601"/>
      <c r="AB297" s="294"/>
      <c r="AC297" s="202"/>
      <c r="AD297" s="202"/>
      <c r="AE297" s="202"/>
      <c r="AF297" s="296"/>
      <c r="AG297" s="294"/>
      <c r="AH297" s="202"/>
      <c r="AI297" s="202"/>
      <c r="AJ297" s="202"/>
      <c r="AK297" s="202"/>
      <c r="AL297" s="202"/>
      <c r="AM297" s="202"/>
      <c r="AN297" s="203"/>
      <c r="AO297" s="203"/>
      <c r="AP297" s="203"/>
      <c r="AQ297" s="203"/>
      <c r="AR297" s="203"/>
      <c r="AS297" s="203"/>
      <c r="AT297" s="203"/>
      <c r="AU297" s="203"/>
      <c r="AV297" s="203"/>
      <c r="AW297" s="203"/>
      <c r="AX297" s="203"/>
      <c r="AY297" s="203"/>
      <c r="AZ297" s="203"/>
      <c r="BA297" s="203"/>
      <c r="BB297" s="203"/>
    </row>
    <row r="298" spans="1:128" ht="39" customHeight="1" thickBot="1" x14ac:dyDescent="0.35">
      <c r="A298" s="644"/>
      <c r="B298" s="297"/>
      <c r="C298" s="351" t="str">
        <f>'CONTEXTO E IDENTIFICACIÓN'!D$116</f>
        <v>Gestión de Sistemas de Información e Infraestructura</v>
      </c>
      <c r="D298" s="351" t="str">
        <f>'CONTEXTO E IDENTIFICACIÓN'!F$116</f>
        <v>ICDE</v>
      </c>
      <c r="E298" s="637"/>
      <c r="F298" s="617"/>
      <c r="G298" s="620"/>
      <c r="H298" s="303">
        <v>4</v>
      </c>
      <c r="I298" s="298"/>
      <c r="J298" s="299"/>
      <c r="K298" s="299"/>
      <c r="L298" s="277" t="str">
        <f t="shared" si="89"/>
        <v xml:space="preserve">  </v>
      </c>
      <c r="M298" s="299"/>
      <c r="N298" s="299"/>
      <c r="O298" s="240"/>
      <c r="P298" s="237" t="str">
        <f>+IF(O298=FÓRMULAS!$E$4,FÓRMULAS!$F$4,IF(O298=FÓRMULAS!$E$5,FÓRMULAS!$F$5,IF(O298=FÓRMULAS!$E$6,FÓRMULAS!$F$6,"")))</f>
        <v/>
      </c>
      <c r="Q298" s="237" t="str">
        <f>+IF(OR(O298=FÓRMULAS!$O$4,O298=FÓRMULAS!$O$5),FÓRMULAS!$P$5,IF(O298=FÓRMULAS!$O$6,FÓRMULAS!$P$6,""))</f>
        <v/>
      </c>
      <c r="R298" s="240"/>
      <c r="S298" s="237" t="str">
        <f>+IF(R298=FÓRMULAS!$H$4,FÓRMULAS!$I$4,IF(R298=FÓRMULAS!$H$5,FÓRMULAS!$I$5,""))</f>
        <v/>
      </c>
      <c r="T298" s="245"/>
      <c r="U298" s="245"/>
      <c r="V298" s="245"/>
      <c r="W298" s="237" t="str">
        <f>+IFERROR(P298+S298,"")</f>
        <v/>
      </c>
      <c r="X298" s="237">
        <f>IF(Q298=FÓRMULAS!$P$5,F$291-(F$291*W298),F$291)</f>
        <v>0.4</v>
      </c>
      <c r="Y298" s="307">
        <f>IF(Q298=FÓRMULAS!$P$6,G$291-(G$291*W298),G$291)</f>
        <v>0.8</v>
      </c>
      <c r="Z298" s="605"/>
      <c r="AA298" s="602"/>
      <c r="AB298" s="314"/>
      <c r="AC298" s="299"/>
      <c r="AD298" s="299"/>
      <c r="AE298" s="299"/>
      <c r="AF298" s="300"/>
      <c r="AG298" s="293"/>
      <c r="AH298" s="199"/>
      <c r="AI298" s="199"/>
      <c r="AJ298" s="199"/>
      <c r="AK298" s="199"/>
      <c r="AL298" s="199"/>
      <c r="AM298" s="199"/>
      <c r="AN298" s="201"/>
      <c r="AO298" s="201"/>
      <c r="AP298" s="201"/>
      <c r="AQ298" s="201"/>
      <c r="AR298" s="201"/>
      <c r="AS298" s="201"/>
      <c r="AT298" s="201"/>
      <c r="AU298" s="201"/>
      <c r="AV298" s="201"/>
      <c r="AW298" s="201"/>
      <c r="AX298" s="201"/>
      <c r="AY298" s="201"/>
      <c r="AZ298" s="201"/>
      <c r="BA298" s="201"/>
      <c r="BB298" s="201"/>
      <c r="BC298" s="199"/>
      <c r="BD298" s="199"/>
      <c r="BE298" s="199"/>
      <c r="BF298" s="199"/>
      <c r="BG298" s="199"/>
      <c r="BH298" s="199"/>
    </row>
    <row r="299" spans="1:128" s="25" customFormat="1" ht="26.25" hidden="1" customHeight="1" x14ac:dyDescent="0.3">
      <c r="A299" s="642" t="str">
        <f>'CONTEXTO E IDENTIFICACIÓN'!A117</f>
        <v>R63</v>
      </c>
      <c r="B299" s="269" t="s">
        <v>55</v>
      </c>
      <c r="C299" s="349" t="str">
        <f>'CONTEXTO E IDENTIFICACIÓN'!D$117</f>
        <v>Gestión de Regulación y Habilitación</v>
      </c>
      <c r="D299" s="349" t="str">
        <f>'CONTEXTO E IDENTIFICACIÓN'!F$117</f>
        <v>Regulación</v>
      </c>
      <c r="E299" s="635" t="str">
        <f>'CONTEXTO E IDENTIFICACIÓN'!N117</f>
        <v>Posibilidad de pérdida Económica por pérdida de Confidencialidad, Integridad y Disponibilidad del activo de información debido a la pérdida de Confidencialidad, Integridad y Disponibilidad del activo de información</v>
      </c>
      <c r="F299" s="615" t="str">
        <f>'PROB E IMPACTO INHERENTE'!H70</f>
        <v/>
      </c>
      <c r="G299" s="618" t="str">
        <f>'PROB E IMPACTO INHERENTE'!P70</f>
        <v/>
      </c>
      <c r="H299" s="301">
        <v>1</v>
      </c>
      <c r="I299" s="270"/>
      <c r="J299" s="271"/>
      <c r="K299" s="271"/>
      <c r="L299" s="271" t="str">
        <f t="shared" si="89"/>
        <v xml:space="preserve">  </v>
      </c>
      <c r="M299" s="270"/>
      <c r="N299" s="272" t="s">
        <v>7</v>
      </c>
      <c r="O299" s="238"/>
      <c r="P299" s="235" t="str">
        <f>+IF(O299=FÓRMULAS!$E$4,FÓRMULAS!$F$4,IF(O299=FÓRMULAS!$E$5,FÓRMULAS!$F$5,IF(O299=FÓRMULAS!$E$6,FÓRMULAS!$F$6,"")))</f>
        <v/>
      </c>
      <c r="Q299" s="235" t="str">
        <f>+IF(OR(O299=FÓRMULAS!$O$4,O299=FÓRMULAS!$O$5),FÓRMULAS!$P$5,IF(O299=FÓRMULAS!$O$6,FÓRMULAS!$P$6,""))</f>
        <v/>
      </c>
      <c r="R299" s="238"/>
      <c r="S299" s="235" t="str">
        <f>+IF(R299=FÓRMULAS!$H$4,FÓRMULAS!$I$4,IF(R299=FÓRMULAS!$H$5,FÓRMULAS!$I$5,""))</f>
        <v/>
      </c>
      <c r="T299" s="243"/>
      <c r="U299" s="243"/>
      <c r="V299" s="243"/>
      <c r="W299" s="235" t="str">
        <f t="shared" ref="W299:W301" si="92">+IFERROR(P299+S299,"")</f>
        <v/>
      </c>
      <c r="X299" s="235"/>
      <c r="Y299" s="305"/>
      <c r="Z299" s="603" t="str">
        <f>+IF(X302="","",X302)</f>
        <v/>
      </c>
      <c r="AA299" s="600" t="str">
        <f t="shared" ref="AA299" si="93">+IF(Y302="","",Y302)</f>
        <v/>
      </c>
      <c r="AB299" s="308">
        <v>0</v>
      </c>
      <c r="AC299" s="272">
        <v>0</v>
      </c>
      <c r="AD299" s="272">
        <v>0</v>
      </c>
      <c r="AE299" s="272">
        <v>0</v>
      </c>
      <c r="AF299" s="273">
        <v>0</v>
      </c>
      <c r="AG299" s="265" t="s">
        <v>6</v>
      </c>
      <c r="AH299" s="24" t="s">
        <v>17</v>
      </c>
      <c r="AI299" s="24" t="s">
        <v>6</v>
      </c>
      <c r="AJ299" s="24" t="s">
        <v>6</v>
      </c>
      <c r="AK299" s="24" t="s">
        <v>6</v>
      </c>
      <c r="AL299" s="24" t="s">
        <v>25</v>
      </c>
      <c r="AM299" s="24" t="s">
        <v>103</v>
      </c>
      <c r="AN299" s="24" t="s">
        <v>87</v>
      </c>
      <c r="AO299" s="24" t="s">
        <v>89</v>
      </c>
      <c r="AP299" s="24" t="s">
        <v>91</v>
      </c>
      <c r="AQ299" s="24" t="s">
        <v>100</v>
      </c>
      <c r="AR299" s="369" t="s">
        <v>94</v>
      </c>
      <c r="AS299" s="369" t="s">
        <v>96</v>
      </c>
      <c r="AT299" s="369" t="s">
        <v>98</v>
      </c>
      <c r="AU299" s="24">
        <v>15</v>
      </c>
      <c r="AV299" s="24">
        <v>15</v>
      </c>
      <c r="AW299" s="24">
        <v>15</v>
      </c>
      <c r="AX299" s="24">
        <v>10</v>
      </c>
      <c r="AY299" s="24">
        <v>15</v>
      </c>
      <c r="AZ299" s="24">
        <v>15</v>
      </c>
      <c r="BA299" s="24">
        <v>10</v>
      </c>
      <c r="BB299" s="48">
        <v>95</v>
      </c>
      <c r="BC299" s="26" t="s">
        <v>138</v>
      </c>
      <c r="BD299" s="26" t="s">
        <v>138</v>
      </c>
      <c r="BE299" s="368">
        <v>0</v>
      </c>
      <c r="BF299" s="367">
        <v>0</v>
      </c>
      <c r="BG299" s="368">
        <v>1</v>
      </c>
      <c r="BH299" s="367">
        <v>0</v>
      </c>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38"/>
      <c r="CM299" s="38"/>
      <c r="CN299" s="38"/>
      <c r="CO299" s="38"/>
      <c r="CP299" s="38"/>
      <c r="CQ299" s="38"/>
      <c r="CR299" s="38"/>
      <c r="CS299" s="38"/>
      <c r="CT299" s="38"/>
      <c r="CU299" s="38"/>
      <c r="CV299" s="38"/>
      <c r="CW299" s="38"/>
      <c r="CX299" s="38"/>
      <c r="CY299" s="38"/>
      <c r="CZ299" s="38"/>
      <c r="DA299" s="38"/>
      <c r="DB299" s="38"/>
      <c r="DC299" s="38"/>
      <c r="DD299" s="38"/>
      <c r="DE299" s="38"/>
      <c r="DF299" s="38"/>
      <c r="DG299" s="38"/>
      <c r="DH299" s="38"/>
      <c r="DI299" s="38"/>
      <c r="DJ299" s="38"/>
      <c r="DK299" s="38"/>
      <c r="DL299" s="38"/>
      <c r="DM299" s="38"/>
      <c r="DN299" s="38"/>
      <c r="DO299" s="38"/>
      <c r="DP299" s="38"/>
      <c r="DQ299" s="38"/>
      <c r="DR299" s="38"/>
      <c r="DS299" s="38"/>
      <c r="DT299" s="38"/>
      <c r="DU299" s="38"/>
      <c r="DV299" s="38"/>
      <c r="DW299" s="38"/>
      <c r="DX299" s="38"/>
    </row>
    <row r="300" spans="1:128" ht="16.5" hidden="1" customHeight="1" x14ac:dyDescent="0.3">
      <c r="A300" s="643"/>
      <c r="B300" s="200"/>
      <c r="C300" s="350" t="str">
        <f>'CONTEXTO E IDENTIFICACIÓN'!D$117</f>
        <v>Gestión de Regulación y Habilitación</v>
      </c>
      <c r="D300" s="350" t="str">
        <f>'CONTEXTO E IDENTIFICACIÓN'!F$117</f>
        <v>Regulación</v>
      </c>
      <c r="E300" s="636"/>
      <c r="F300" s="616"/>
      <c r="G300" s="619"/>
      <c r="H300" s="302">
        <v>2</v>
      </c>
      <c r="I300" s="201"/>
      <c r="J300" s="199"/>
      <c r="K300" s="199"/>
      <c r="L300" s="259" t="str">
        <f t="shared" si="89"/>
        <v xml:space="preserve">  </v>
      </c>
      <c r="M300" s="199"/>
      <c r="N300" s="199"/>
      <c r="O300" s="239"/>
      <c r="P300" s="236" t="str">
        <f>+IF(O300=FÓRMULAS!$E$4,FÓRMULAS!$F$4,IF(O300=FÓRMULAS!$E$5,FÓRMULAS!$F$5,IF(O300=FÓRMULAS!$E$6,FÓRMULAS!$F$6,"")))</f>
        <v/>
      </c>
      <c r="Q300" s="236" t="str">
        <f>+IF(OR(O300=FÓRMULAS!$O$4,O300=FÓRMULAS!$O$5),FÓRMULAS!$P$5,IF(O300=FÓRMULAS!$O$6,FÓRMULAS!$P$6,""))</f>
        <v/>
      </c>
      <c r="R300" s="239"/>
      <c r="S300" s="236" t="str">
        <f>+IF(R300=FÓRMULAS!$H$4,FÓRMULAS!$I$4,IF(R300=FÓRMULAS!$H$5,FÓRMULAS!$I$5,""))</f>
        <v/>
      </c>
      <c r="T300" s="244"/>
      <c r="U300" s="244"/>
      <c r="V300" s="244"/>
      <c r="W300" s="236" t="str">
        <f t="shared" si="92"/>
        <v/>
      </c>
      <c r="X300" s="236"/>
      <c r="Y300" s="306"/>
      <c r="Z300" s="604"/>
      <c r="AA300" s="601"/>
      <c r="AB300" s="293"/>
      <c r="AC300" s="199"/>
      <c r="AD300" s="199"/>
      <c r="AE300" s="199"/>
      <c r="AF300" s="295"/>
      <c r="AG300" s="293"/>
      <c r="AH300" s="199"/>
      <c r="AI300" s="199"/>
      <c r="AJ300" s="199"/>
      <c r="AK300" s="199"/>
      <c r="AL300" s="199"/>
      <c r="AM300" s="199"/>
      <c r="AN300" s="201"/>
      <c r="AO300" s="201"/>
      <c r="AP300" s="201"/>
      <c r="AQ300" s="201"/>
      <c r="AR300" s="201"/>
      <c r="AS300" s="201"/>
      <c r="AT300" s="201"/>
      <c r="AU300" s="201"/>
      <c r="AV300" s="201"/>
      <c r="AW300" s="201"/>
      <c r="AX300" s="201"/>
      <c r="AY300" s="201"/>
      <c r="AZ300" s="201"/>
      <c r="BA300" s="201"/>
      <c r="BB300" s="201"/>
    </row>
    <row r="301" spans="1:128" ht="20.25" hidden="1" customHeight="1" x14ac:dyDescent="0.3">
      <c r="A301" s="643"/>
      <c r="B301" s="200"/>
      <c r="C301" s="350" t="str">
        <f>'CONTEXTO E IDENTIFICACIÓN'!D$117</f>
        <v>Gestión de Regulación y Habilitación</v>
      </c>
      <c r="D301" s="350" t="str">
        <f>'CONTEXTO E IDENTIFICACIÓN'!F$117</f>
        <v>Regulación</v>
      </c>
      <c r="E301" s="636"/>
      <c r="F301" s="616"/>
      <c r="G301" s="619"/>
      <c r="H301" s="304">
        <v>3</v>
      </c>
      <c r="I301" s="203"/>
      <c r="J301" s="202"/>
      <c r="K301" s="202"/>
      <c r="L301" s="259" t="str">
        <f t="shared" si="89"/>
        <v xml:space="preserve">  </v>
      </c>
      <c r="M301" s="202"/>
      <c r="N301" s="202"/>
      <c r="O301" s="239"/>
      <c r="P301" s="236" t="str">
        <f>+IF(O301=FÓRMULAS!$E$4,FÓRMULAS!$F$4,IF(O301=FÓRMULAS!$E$5,FÓRMULAS!$F$5,IF(O301=FÓRMULAS!$E$6,FÓRMULAS!$F$6,"")))</f>
        <v/>
      </c>
      <c r="Q301" s="236" t="str">
        <f>+IF(OR(O301=FÓRMULAS!$O$4,O301=FÓRMULAS!$O$5),FÓRMULAS!$P$5,IF(O301=FÓRMULAS!$O$6,FÓRMULAS!$P$6,""))</f>
        <v/>
      </c>
      <c r="R301" s="239"/>
      <c r="S301" s="236" t="str">
        <f>+IF(R301=FÓRMULAS!$H$4,FÓRMULAS!$I$4,IF(R301=FÓRMULAS!$H$5,FÓRMULAS!$I$5,""))</f>
        <v/>
      </c>
      <c r="T301" s="244"/>
      <c r="U301" s="244"/>
      <c r="V301" s="244"/>
      <c r="W301" s="236" t="str">
        <f t="shared" si="92"/>
        <v/>
      </c>
      <c r="X301" s="236"/>
      <c r="Y301" s="306"/>
      <c r="Z301" s="604"/>
      <c r="AA301" s="601"/>
      <c r="AB301" s="294"/>
      <c r="AC301" s="202"/>
      <c r="AD301" s="202"/>
      <c r="AE301" s="202"/>
      <c r="AF301" s="296"/>
      <c r="AG301" s="294"/>
      <c r="AH301" s="202"/>
      <c r="AI301" s="202"/>
      <c r="AJ301" s="202"/>
      <c r="AK301" s="202"/>
      <c r="AL301" s="202"/>
      <c r="AM301" s="202"/>
      <c r="AN301" s="203"/>
      <c r="AO301" s="203"/>
      <c r="AP301" s="203"/>
      <c r="AQ301" s="203"/>
      <c r="AR301" s="203"/>
      <c r="AS301" s="203"/>
      <c r="AT301" s="203"/>
      <c r="AU301" s="203"/>
      <c r="AV301" s="203"/>
      <c r="AW301" s="203"/>
      <c r="AX301" s="203"/>
      <c r="AY301" s="203"/>
      <c r="AZ301" s="203"/>
      <c r="BA301" s="203"/>
      <c r="BB301" s="203"/>
    </row>
    <row r="302" spans="1:128" ht="21.75" hidden="1" customHeight="1" thickBot="1" x14ac:dyDescent="0.35">
      <c r="A302" s="644"/>
      <c r="B302" s="297"/>
      <c r="C302" s="351" t="str">
        <f>'CONTEXTO E IDENTIFICACIÓN'!D$117</f>
        <v>Gestión de Regulación y Habilitación</v>
      </c>
      <c r="D302" s="351" t="str">
        <f>'CONTEXTO E IDENTIFICACIÓN'!F$117</f>
        <v>Regulación</v>
      </c>
      <c r="E302" s="637"/>
      <c r="F302" s="617"/>
      <c r="G302" s="620"/>
      <c r="H302" s="303">
        <v>4</v>
      </c>
      <c r="I302" s="298"/>
      <c r="J302" s="299"/>
      <c r="K302" s="299"/>
      <c r="L302" s="277" t="str">
        <f t="shared" si="89"/>
        <v xml:space="preserve">  </v>
      </c>
      <c r="M302" s="299"/>
      <c r="N302" s="299"/>
      <c r="O302" s="240"/>
      <c r="P302" s="237" t="str">
        <f>+IF(O302=FÓRMULAS!$E$4,FÓRMULAS!$F$4,IF(O302=FÓRMULAS!$E$5,FÓRMULAS!$F$5,IF(O302=FÓRMULAS!$E$6,FÓRMULAS!$F$6,"")))</f>
        <v/>
      </c>
      <c r="Q302" s="237" t="str">
        <f>+IF(OR(O302=FÓRMULAS!$O$4,O302=FÓRMULAS!$O$5),FÓRMULAS!$P$5,IF(O302=FÓRMULAS!$O$6,FÓRMULAS!$P$6,""))</f>
        <v/>
      </c>
      <c r="R302" s="240"/>
      <c r="S302" s="237" t="str">
        <f>+IF(R302=FÓRMULAS!$H$4,FÓRMULAS!$I$4,IF(R302=FÓRMULAS!$H$5,FÓRMULAS!$I$5,""))</f>
        <v/>
      </c>
      <c r="T302" s="245"/>
      <c r="U302" s="245"/>
      <c r="V302" s="245"/>
      <c r="W302" s="237" t="str">
        <f>+IFERROR(P302+S302,"")</f>
        <v/>
      </c>
      <c r="X302" s="237"/>
      <c r="Y302" s="307"/>
      <c r="Z302" s="605"/>
      <c r="AA302" s="602"/>
      <c r="AB302" s="314"/>
      <c r="AC302" s="299"/>
      <c r="AD302" s="299"/>
      <c r="AE302" s="299"/>
      <c r="AF302" s="300"/>
      <c r="AG302" s="293"/>
      <c r="AH302" s="199"/>
      <c r="AI302" s="199"/>
      <c r="AJ302" s="199"/>
      <c r="AK302" s="199"/>
      <c r="AL302" s="199"/>
      <c r="AM302" s="199"/>
      <c r="AN302" s="201"/>
      <c r="AO302" s="201"/>
      <c r="AP302" s="201"/>
      <c r="AQ302" s="201"/>
      <c r="AR302" s="201"/>
      <c r="AS302" s="201"/>
      <c r="AT302" s="201"/>
      <c r="AU302" s="201"/>
      <c r="AV302" s="201"/>
      <c r="AW302" s="201"/>
      <c r="AX302" s="201"/>
      <c r="AY302" s="201"/>
      <c r="AZ302" s="201"/>
      <c r="BA302" s="201"/>
      <c r="BB302" s="201"/>
      <c r="BC302" s="199"/>
      <c r="BD302" s="199"/>
      <c r="BE302" s="199"/>
      <c r="BF302" s="199"/>
      <c r="BG302" s="199"/>
      <c r="BH302" s="199"/>
    </row>
    <row r="303" spans="1:128" s="25" customFormat="1" ht="36" hidden="1" customHeight="1" x14ac:dyDescent="0.3">
      <c r="A303" s="654" t="str">
        <f>'CONTEXTO E IDENTIFICACIÓN'!A118</f>
        <v>R64</v>
      </c>
      <c r="B303" s="262" t="s">
        <v>55</v>
      </c>
      <c r="C303" s="352" t="str">
        <f>'CONTEXTO E IDENTIFICACIÓN'!D$118</f>
        <v>Gestión de Comunicaciones</v>
      </c>
      <c r="D303" s="352" t="str">
        <f>'CONTEXTO E IDENTIFICACIÓN'!F$118</f>
        <v>Gestión de Comunicaciones Externas</v>
      </c>
      <c r="E303" s="655" t="str">
        <f>'CONTEXTO E IDENTIFICACIÓN'!N118</f>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F303" s="656" t="str">
        <f>'PROB E IMPACTO INHERENTE'!H71</f>
        <v/>
      </c>
      <c r="G303" s="657" t="str">
        <f>'PROB E IMPACTO INHERENTE'!P71</f>
        <v/>
      </c>
      <c r="H303" s="301">
        <v>1</v>
      </c>
      <c r="I303" s="270"/>
      <c r="J303" s="271"/>
      <c r="K303" s="271"/>
      <c r="L303" s="271" t="str">
        <f t="shared" si="89"/>
        <v xml:space="preserve">  </v>
      </c>
      <c r="M303" s="270"/>
      <c r="N303" s="272" t="s">
        <v>7</v>
      </c>
      <c r="O303" s="238"/>
      <c r="P303" s="235" t="str">
        <f>+IF(O303=FÓRMULAS!$E$4,FÓRMULAS!$F$4,IF(O303=FÓRMULAS!$E$5,FÓRMULAS!$F$5,IF(O303=FÓRMULAS!$E$6,FÓRMULAS!$F$6,"")))</f>
        <v/>
      </c>
      <c r="Q303" s="235" t="str">
        <f>+IF(OR(O303=FÓRMULAS!$O$4,O303=FÓRMULAS!$O$5),FÓRMULAS!$P$5,IF(O303=FÓRMULAS!$O$6,FÓRMULAS!$P$6,""))</f>
        <v/>
      </c>
      <c r="R303" s="238"/>
      <c r="S303" s="235" t="str">
        <f>+IF(R303=FÓRMULAS!$H$4,FÓRMULAS!$I$4,IF(R303=FÓRMULAS!$H$5,FÓRMULAS!$I$5,""))</f>
        <v/>
      </c>
      <c r="T303" s="243"/>
      <c r="U303" s="243"/>
      <c r="V303" s="243"/>
      <c r="W303" s="235" t="str">
        <f t="shared" ref="W303:W305" si="94">+IFERROR(P303+S303,"")</f>
        <v/>
      </c>
      <c r="X303" s="235"/>
      <c r="Y303" s="305"/>
      <c r="Z303" s="603" t="str">
        <f>+IF(X306="","",X306)</f>
        <v/>
      </c>
      <c r="AA303" s="600" t="str">
        <f t="shared" ref="AA303" si="95">+IF(Y306="","",Y306)</f>
        <v/>
      </c>
      <c r="AB303" s="308">
        <v>0</v>
      </c>
      <c r="AC303" s="272">
        <v>0</v>
      </c>
      <c r="AD303" s="272">
        <v>0</v>
      </c>
      <c r="AE303" s="272">
        <v>0</v>
      </c>
      <c r="AF303" s="273">
        <v>0</v>
      </c>
      <c r="AG303" s="265" t="s">
        <v>6</v>
      </c>
      <c r="AH303" s="24" t="s">
        <v>17</v>
      </c>
      <c r="AI303" s="24" t="s">
        <v>6</v>
      </c>
      <c r="AJ303" s="24" t="s">
        <v>6</v>
      </c>
      <c r="AK303" s="24" t="s">
        <v>6</v>
      </c>
      <c r="AL303" s="24" t="s">
        <v>25</v>
      </c>
      <c r="AM303" s="24" t="s">
        <v>103</v>
      </c>
      <c r="AN303" s="24" t="s">
        <v>87</v>
      </c>
      <c r="AO303" s="24" t="s">
        <v>89</v>
      </c>
      <c r="AP303" s="24" t="s">
        <v>91</v>
      </c>
      <c r="AQ303" s="24" t="s">
        <v>100</v>
      </c>
      <c r="AR303" s="369" t="s">
        <v>94</v>
      </c>
      <c r="AS303" s="369" t="s">
        <v>96</v>
      </c>
      <c r="AT303" s="369" t="s">
        <v>98</v>
      </c>
      <c r="AU303" s="24">
        <v>15</v>
      </c>
      <c r="AV303" s="24">
        <v>15</v>
      </c>
      <c r="AW303" s="24">
        <v>15</v>
      </c>
      <c r="AX303" s="24">
        <v>10</v>
      </c>
      <c r="AY303" s="24">
        <v>15</v>
      </c>
      <c r="AZ303" s="24">
        <v>15</v>
      </c>
      <c r="BA303" s="24">
        <v>10</v>
      </c>
      <c r="BB303" s="48">
        <v>95</v>
      </c>
      <c r="BC303" s="26" t="s">
        <v>138</v>
      </c>
      <c r="BD303" s="26" t="s">
        <v>138</v>
      </c>
      <c r="BE303" s="368">
        <v>0</v>
      </c>
      <c r="BF303" s="367">
        <v>0</v>
      </c>
      <c r="BG303" s="368">
        <v>1</v>
      </c>
      <c r="BH303" s="367">
        <v>0</v>
      </c>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row>
    <row r="304" spans="1:128" ht="31.5" hidden="1" customHeight="1" x14ac:dyDescent="0.3">
      <c r="A304" s="643"/>
      <c r="B304" s="200"/>
      <c r="C304" s="350" t="str">
        <f>'CONTEXTO E IDENTIFICACIÓN'!D$118</f>
        <v>Gestión de Comunicaciones</v>
      </c>
      <c r="D304" s="350" t="str">
        <f>'CONTEXTO E IDENTIFICACIÓN'!F$118</f>
        <v>Gestión de Comunicaciones Externas</v>
      </c>
      <c r="E304" s="636"/>
      <c r="F304" s="616"/>
      <c r="G304" s="619"/>
      <c r="H304" s="302">
        <v>2</v>
      </c>
      <c r="I304" s="201"/>
      <c r="J304" s="199"/>
      <c r="K304" s="199"/>
      <c r="L304" s="259" t="str">
        <f t="shared" si="89"/>
        <v xml:space="preserve">  </v>
      </c>
      <c r="M304" s="199"/>
      <c r="N304" s="199"/>
      <c r="O304" s="239"/>
      <c r="P304" s="236" t="str">
        <f>+IF(O304=FÓRMULAS!$E$4,FÓRMULAS!$F$4,IF(O304=FÓRMULAS!$E$5,FÓRMULAS!$F$5,IF(O304=FÓRMULAS!$E$6,FÓRMULAS!$F$6,"")))</f>
        <v/>
      </c>
      <c r="Q304" s="236" t="str">
        <f>+IF(OR(O304=FÓRMULAS!$O$4,O304=FÓRMULAS!$O$5),FÓRMULAS!$P$5,IF(O304=FÓRMULAS!$O$6,FÓRMULAS!$P$6,""))</f>
        <v/>
      </c>
      <c r="R304" s="239"/>
      <c r="S304" s="236" t="str">
        <f>+IF(R304=FÓRMULAS!$H$4,FÓRMULAS!$I$4,IF(R304=FÓRMULAS!$H$5,FÓRMULAS!$I$5,""))</f>
        <v/>
      </c>
      <c r="T304" s="244"/>
      <c r="U304" s="244"/>
      <c r="V304" s="244"/>
      <c r="W304" s="236" t="str">
        <f t="shared" si="94"/>
        <v/>
      </c>
      <c r="X304" s="236"/>
      <c r="Y304" s="306"/>
      <c r="Z304" s="604"/>
      <c r="AA304" s="601"/>
      <c r="AB304" s="293"/>
      <c r="AC304" s="199"/>
      <c r="AD304" s="199"/>
      <c r="AE304" s="199"/>
      <c r="AF304" s="295"/>
      <c r="AG304" s="293"/>
      <c r="AH304" s="199"/>
      <c r="AI304" s="199"/>
      <c r="AJ304" s="199"/>
      <c r="AK304" s="199"/>
      <c r="AL304" s="199"/>
      <c r="AM304" s="199"/>
      <c r="AN304" s="201"/>
      <c r="AO304" s="201"/>
      <c r="AP304" s="201"/>
      <c r="AQ304" s="201"/>
      <c r="AR304" s="201"/>
      <c r="AS304" s="201"/>
      <c r="AT304" s="201"/>
      <c r="AU304" s="201"/>
      <c r="AV304" s="201"/>
      <c r="AW304" s="201"/>
      <c r="AX304" s="201"/>
      <c r="AY304" s="201"/>
      <c r="AZ304" s="201"/>
      <c r="BA304" s="201"/>
      <c r="BB304" s="201"/>
    </row>
    <row r="305" spans="1:128" ht="35.25" hidden="1" customHeight="1" x14ac:dyDescent="0.3">
      <c r="A305" s="643"/>
      <c r="B305" s="200"/>
      <c r="C305" s="350" t="str">
        <f>'CONTEXTO E IDENTIFICACIÓN'!D$118</f>
        <v>Gestión de Comunicaciones</v>
      </c>
      <c r="D305" s="350" t="str">
        <f>'CONTEXTO E IDENTIFICACIÓN'!F$118</f>
        <v>Gestión de Comunicaciones Externas</v>
      </c>
      <c r="E305" s="636"/>
      <c r="F305" s="616"/>
      <c r="G305" s="619"/>
      <c r="H305" s="304">
        <v>3</v>
      </c>
      <c r="I305" s="203"/>
      <c r="J305" s="202"/>
      <c r="K305" s="202"/>
      <c r="L305" s="259" t="str">
        <f t="shared" si="89"/>
        <v xml:space="preserve">  </v>
      </c>
      <c r="M305" s="202"/>
      <c r="N305" s="202"/>
      <c r="O305" s="239"/>
      <c r="P305" s="236" t="str">
        <f>+IF(O305=FÓRMULAS!$E$4,FÓRMULAS!$F$4,IF(O305=FÓRMULAS!$E$5,FÓRMULAS!$F$5,IF(O305=FÓRMULAS!$E$6,FÓRMULAS!$F$6,"")))</f>
        <v/>
      </c>
      <c r="Q305" s="236" t="str">
        <f>+IF(OR(O305=FÓRMULAS!$O$4,O305=FÓRMULAS!$O$5),FÓRMULAS!$P$5,IF(O305=FÓRMULAS!$O$6,FÓRMULAS!$P$6,""))</f>
        <v/>
      </c>
      <c r="R305" s="239"/>
      <c r="S305" s="236" t="str">
        <f>+IF(R305=FÓRMULAS!$H$4,FÓRMULAS!$I$4,IF(R305=FÓRMULAS!$H$5,FÓRMULAS!$I$5,""))</f>
        <v/>
      </c>
      <c r="T305" s="244"/>
      <c r="U305" s="244"/>
      <c r="V305" s="244"/>
      <c r="W305" s="236" t="str">
        <f t="shared" si="94"/>
        <v/>
      </c>
      <c r="X305" s="236"/>
      <c r="Y305" s="306"/>
      <c r="Z305" s="604"/>
      <c r="AA305" s="601"/>
      <c r="AB305" s="294"/>
      <c r="AC305" s="202"/>
      <c r="AD305" s="202"/>
      <c r="AE305" s="202"/>
      <c r="AF305" s="296"/>
      <c r="AG305" s="294"/>
      <c r="AH305" s="202"/>
      <c r="AI305" s="202"/>
      <c r="AJ305" s="202"/>
      <c r="AK305" s="202"/>
      <c r="AL305" s="202"/>
      <c r="AM305" s="202"/>
      <c r="AN305" s="203"/>
      <c r="AO305" s="203"/>
      <c r="AP305" s="203"/>
      <c r="AQ305" s="203"/>
      <c r="AR305" s="203"/>
      <c r="AS305" s="203"/>
      <c r="AT305" s="203"/>
      <c r="AU305" s="203"/>
      <c r="AV305" s="203"/>
      <c r="AW305" s="203"/>
      <c r="AX305" s="203"/>
      <c r="AY305" s="203"/>
      <c r="AZ305" s="203"/>
      <c r="BA305" s="203"/>
      <c r="BB305" s="203"/>
    </row>
    <row r="306" spans="1:128" ht="37.5" hidden="1" customHeight="1" thickBot="1" x14ac:dyDescent="0.35">
      <c r="A306" s="648"/>
      <c r="B306" s="386"/>
      <c r="C306" s="353" t="str">
        <f>'CONTEXTO E IDENTIFICACIÓN'!D$118</f>
        <v>Gestión de Comunicaciones</v>
      </c>
      <c r="D306" s="353" t="str">
        <f>'CONTEXTO E IDENTIFICACIÓN'!F$118</f>
        <v>Gestión de Comunicaciones Externas</v>
      </c>
      <c r="E306" s="638"/>
      <c r="F306" s="616"/>
      <c r="G306" s="619"/>
      <c r="H306" s="303">
        <v>4</v>
      </c>
      <c r="I306" s="298"/>
      <c r="J306" s="299"/>
      <c r="K306" s="299"/>
      <c r="L306" s="277" t="str">
        <f t="shared" si="89"/>
        <v xml:space="preserve">  </v>
      </c>
      <c r="M306" s="299"/>
      <c r="N306" s="299"/>
      <c r="O306" s="240"/>
      <c r="P306" s="237" t="str">
        <f>+IF(O306=FÓRMULAS!$E$4,FÓRMULAS!$F$4,IF(O306=FÓRMULAS!$E$5,FÓRMULAS!$F$5,IF(O306=FÓRMULAS!$E$6,FÓRMULAS!$F$6,"")))</f>
        <v/>
      </c>
      <c r="Q306" s="237" t="str">
        <f>+IF(OR(O306=FÓRMULAS!$O$4,O306=FÓRMULAS!$O$5),FÓRMULAS!$P$5,IF(O306=FÓRMULAS!$O$6,FÓRMULAS!$P$6,""))</f>
        <v/>
      </c>
      <c r="R306" s="240"/>
      <c r="S306" s="237" t="str">
        <f>+IF(R306=FÓRMULAS!$H$4,FÓRMULAS!$I$4,IF(R306=FÓRMULAS!$H$5,FÓRMULAS!$I$5,""))</f>
        <v/>
      </c>
      <c r="T306" s="245"/>
      <c r="U306" s="245"/>
      <c r="V306" s="245"/>
      <c r="W306" s="237" t="str">
        <f>+IFERROR(P306+S306,"")</f>
        <v/>
      </c>
      <c r="X306" s="237"/>
      <c r="Y306" s="307"/>
      <c r="Z306" s="605"/>
      <c r="AA306" s="602"/>
      <c r="AB306" s="314"/>
      <c r="AC306" s="299"/>
      <c r="AD306" s="299"/>
      <c r="AE306" s="299"/>
      <c r="AF306" s="300"/>
      <c r="AG306" s="293"/>
      <c r="AH306" s="199"/>
      <c r="AI306" s="199"/>
      <c r="AJ306" s="199"/>
      <c r="AK306" s="199"/>
      <c r="AL306" s="199"/>
      <c r="AM306" s="199"/>
      <c r="AN306" s="201"/>
      <c r="AO306" s="201"/>
      <c r="AP306" s="201"/>
      <c r="AQ306" s="201"/>
      <c r="AR306" s="201"/>
      <c r="AS306" s="201"/>
      <c r="AT306" s="201"/>
      <c r="AU306" s="201"/>
      <c r="AV306" s="201"/>
      <c r="AW306" s="201"/>
      <c r="AX306" s="201"/>
      <c r="AY306" s="201"/>
      <c r="AZ306" s="201"/>
      <c r="BA306" s="201"/>
      <c r="BB306" s="201"/>
      <c r="BC306" s="199"/>
      <c r="BD306" s="199"/>
      <c r="BE306" s="199"/>
      <c r="BF306" s="199"/>
      <c r="BG306" s="199"/>
      <c r="BH306" s="199"/>
    </row>
    <row r="307" spans="1:128" s="25" customFormat="1" ht="26.25" hidden="1" customHeight="1" x14ac:dyDescent="0.3">
      <c r="A307" s="642" t="e">
        <f>'CONTEXTO E IDENTIFICACIÓN'!#REF!</f>
        <v>#REF!</v>
      </c>
      <c r="B307" s="269" t="s">
        <v>55</v>
      </c>
      <c r="C307" s="349" t="e">
        <f>'CONTEXTO E IDENTIFICACIÓN'!#REF!</f>
        <v>#REF!</v>
      </c>
      <c r="D307" s="349" t="e">
        <f>'CONTEXTO E IDENTIFICACIÓN'!#REF!</f>
        <v>#REF!</v>
      </c>
      <c r="E307" s="635" t="e">
        <f>'CONTEXTO E IDENTIFICACIÓN'!#REF!</f>
        <v>#REF!</v>
      </c>
      <c r="F307" s="615" t="str">
        <f>'PROB E IMPACTO INHERENTE'!H72</f>
        <v/>
      </c>
      <c r="G307" s="618" t="str">
        <f>'PROB E IMPACTO INHERENTE'!P72</f>
        <v/>
      </c>
      <c r="H307" s="301">
        <v>1</v>
      </c>
      <c r="I307" s="270"/>
      <c r="J307" s="271"/>
      <c r="K307" s="271"/>
      <c r="L307" s="271" t="str">
        <f t="shared" si="89"/>
        <v xml:space="preserve">  </v>
      </c>
      <c r="M307" s="270"/>
      <c r="N307" s="272" t="s">
        <v>7</v>
      </c>
      <c r="O307" s="238"/>
      <c r="P307" s="235" t="str">
        <f>+IF(O307=FÓRMULAS!$E$4,FÓRMULAS!$F$4,IF(O307=FÓRMULAS!$E$5,FÓRMULAS!$F$5,IF(O307=FÓRMULAS!$E$6,FÓRMULAS!$F$6,"")))</f>
        <v/>
      </c>
      <c r="Q307" s="235" t="str">
        <f>+IF(OR(O307=FÓRMULAS!$O$4,O307=FÓRMULAS!$O$5),FÓRMULAS!$P$5,IF(O307=FÓRMULAS!$O$6,FÓRMULAS!$P$6,""))</f>
        <v/>
      </c>
      <c r="R307" s="238"/>
      <c r="S307" s="235" t="str">
        <f>+IF(R307=FÓRMULAS!$H$4,FÓRMULAS!$I$4,IF(R307=FÓRMULAS!$H$5,FÓRMULAS!$I$5,""))</f>
        <v/>
      </c>
      <c r="T307" s="243"/>
      <c r="U307" s="243"/>
      <c r="V307" s="243"/>
      <c r="W307" s="235" t="str">
        <f t="shared" ref="W307:W309" si="96">+IFERROR(P307+S307,"")</f>
        <v/>
      </c>
      <c r="X307" s="235"/>
      <c r="Y307" s="305"/>
      <c r="Z307" s="603" t="str">
        <f>+IF(X310="","",X310)</f>
        <v/>
      </c>
      <c r="AA307" s="600" t="str">
        <f t="shared" ref="AA307" si="97">+IF(Y310="","",Y310)</f>
        <v/>
      </c>
      <c r="AB307" s="308">
        <v>0</v>
      </c>
      <c r="AC307" s="272">
        <v>0</v>
      </c>
      <c r="AD307" s="272">
        <v>0</v>
      </c>
      <c r="AE307" s="272">
        <v>0</v>
      </c>
      <c r="AF307" s="273">
        <v>0</v>
      </c>
      <c r="AG307" s="265" t="s">
        <v>6</v>
      </c>
      <c r="AH307" s="24" t="s">
        <v>17</v>
      </c>
      <c r="AI307" s="24" t="s">
        <v>6</v>
      </c>
      <c r="AJ307" s="24" t="s">
        <v>6</v>
      </c>
      <c r="AK307" s="24" t="s">
        <v>6</v>
      </c>
      <c r="AL307" s="24" t="s">
        <v>25</v>
      </c>
      <c r="AM307" s="24" t="s">
        <v>103</v>
      </c>
      <c r="AN307" s="24" t="s">
        <v>87</v>
      </c>
      <c r="AO307" s="24" t="s">
        <v>89</v>
      </c>
      <c r="AP307" s="24" t="s">
        <v>91</v>
      </c>
      <c r="AQ307" s="24" t="s">
        <v>100</v>
      </c>
      <c r="AR307" s="369" t="s">
        <v>94</v>
      </c>
      <c r="AS307" s="369" t="s">
        <v>96</v>
      </c>
      <c r="AT307" s="369" t="s">
        <v>98</v>
      </c>
      <c r="AU307" s="24">
        <v>15</v>
      </c>
      <c r="AV307" s="24">
        <v>15</v>
      </c>
      <c r="AW307" s="24">
        <v>15</v>
      </c>
      <c r="AX307" s="24">
        <v>10</v>
      </c>
      <c r="AY307" s="24">
        <v>15</v>
      </c>
      <c r="AZ307" s="24">
        <v>15</v>
      </c>
      <c r="BA307" s="24">
        <v>10</v>
      </c>
      <c r="BB307" s="48">
        <v>95</v>
      </c>
      <c r="BC307" s="26" t="s">
        <v>138</v>
      </c>
      <c r="BD307" s="26" t="s">
        <v>138</v>
      </c>
      <c r="BE307" s="368">
        <v>0</v>
      </c>
      <c r="BF307" s="367">
        <v>0</v>
      </c>
      <c r="BG307" s="368">
        <v>1</v>
      </c>
      <c r="BH307" s="367">
        <v>0</v>
      </c>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row>
    <row r="308" spans="1:128" ht="16.5" hidden="1" customHeight="1" x14ac:dyDescent="0.3">
      <c r="A308" s="643"/>
      <c r="B308" s="200"/>
      <c r="C308" s="350" t="e">
        <f>'CONTEXTO E IDENTIFICACIÓN'!#REF!</f>
        <v>#REF!</v>
      </c>
      <c r="D308" s="350" t="e">
        <f>'CONTEXTO E IDENTIFICACIÓN'!#REF!</f>
        <v>#REF!</v>
      </c>
      <c r="E308" s="636"/>
      <c r="F308" s="616"/>
      <c r="G308" s="619"/>
      <c r="H308" s="302">
        <v>2</v>
      </c>
      <c r="I308" s="201"/>
      <c r="J308" s="199"/>
      <c r="K308" s="199"/>
      <c r="L308" s="259" t="str">
        <f t="shared" si="89"/>
        <v xml:space="preserve">  </v>
      </c>
      <c r="M308" s="199"/>
      <c r="N308" s="199"/>
      <c r="O308" s="239"/>
      <c r="P308" s="236" t="str">
        <f>+IF(O308=FÓRMULAS!$E$4,FÓRMULAS!$F$4,IF(O308=FÓRMULAS!$E$5,FÓRMULAS!$F$5,IF(O308=FÓRMULAS!$E$6,FÓRMULAS!$F$6,"")))</f>
        <v/>
      </c>
      <c r="Q308" s="236" t="str">
        <f>+IF(OR(O308=FÓRMULAS!$O$4,O308=FÓRMULAS!$O$5),FÓRMULAS!$P$5,IF(O308=FÓRMULAS!$O$6,FÓRMULAS!$P$6,""))</f>
        <v/>
      </c>
      <c r="R308" s="239"/>
      <c r="S308" s="236" t="str">
        <f>+IF(R308=FÓRMULAS!$H$4,FÓRMULAS!$I$4,IF(R308=FÓRMULAS!$H$5,FÓRMULAS!$I$5,""))</f>
        <v/>
      </c>
      <c r="T308" s="244"/>
      <c r="U308" s="244"/>
      <c r="V308" s="244"/>
      <c r="W308" s="236" t="str">
        <f t="shared" si="96"/>
        <v/>
      </c>
      <c r="X308" s="236"/>
      <c r="Y308" s="306"/>
      <c r="Z308" s="604"/>
      <c r="AA308" s="601"/>
      <c r="AB308" s="293"/>
      <c r="AC308" s="199"/>
      <c r="AD308" s="199"/>
      <c r="AE308" s="199"/>
      <c r="AF308" s="295"/>
      <c r="AG308" s="293"/>
      <c r="AH308" s="199"/>
      <c r="AI308" s="199"/>
      <c r="AJ308" s="199"/>
      <c r="AK308" s="199"/>
      <c r="AL308" s="199"/>
      <c r="AM308" s="199"/>
      <c r="AN308" s="201"/>
      <c r="AO308" s="201"/>
      <c r="AP308" s="201"/>
      <c r="AQ308" s="201"/>
      <c r="AR308" s="201"/>
      <c r="AS308" s="201"/>
      <c r="AT308" s="201"/>
      <c r="AU308" s="201"/>
      <c r="AV308" s="201"/>
      <c r="AW308" s="201"/>
      <c r="AX308" s="201"/>
      <c r="AY308" s="201"/>
      <c r="AZ308" s="201"/>
      <c r="BA308" s="201"/>
      <c r="BB308" s="201"/>
    </row>
    <row r="309" spans="1:128" ht="9.75" hidden="1" customHeight="1" x14ac:dyDescent="0.3">
      <c r="A309" s="643"/>
      <c r="B309" s="200"/>
      <c r="C309" s="350" t="e">
        <f>'CONTEXTO E IDENTIFICACIÓN'!#REF!</f>
        <v>#REF!</v>
      </c>
      <c r="D309" s="350" t="e">
        <f>'CONTEXTO E IDENTIFICACIÓN'!#REF!</f>
        <v>#REF!</v>
      </c>
      <c r="E309" s="636"/>
      <c r="F309" s="616"/>
      <c r="G309" s="619"/>
      <c r="H309" s="304">
        <v>3</v>
      </c>
      <c r="I309" s="203"/>
      <c r="J309" s="202"/>
      <c r="K309" s="202"/>
      <c r="L309" s="259" t="str">
        <f t="shared" si="89"/>
        <v xml:space="preserve">  </v>
      </c>
      <c r="M309" s="202"/>
      <c r="N309" s="202"/>
      <c r="O309" s="239"/>
      <c r="P309" s="236" t="str">
        <f>+IF(O309=FÓRMULAS!$E$4,FÓRMULAS!$F$4,IF(O309=FÓRMULAS!$E$5,FÓRMULAS!$F$5,IF(O309=FÓRMULAS!$E$6,FÓRMULAS!$F$6,"")))</f>
        <v/>
      </c>
      <c r="Q309" s="236" t="str">
        <f>+IF(OR(O309=FÓRMULAS!$O$4,O309=FÓRMULAS!$O$5),FÓRMULAS!$P$5,IF(O309=FÓRMULAS!$O$6,FÓRMULAS!$P$6,""))</f>
        <v/>
      </c>
      <c r="R309" s="239"/>
      <c r="S309" s="236" t="str">
        <f>+IF(R309=FÓRMULAS!$H$4,FÓRMULAS!$I$4,IF(R309=FÓRMULAS!$H$5,FÓRMULAS!$I$5,""))</f>
        <v/>
      </c>
      <c r="T309" s="244"/>
      <c r="U309" s="244"/>
      <c r="V309" s="244"/>
      <c r="W309" s="236" t="str">
        <f t="shared" si="96"/>
        <v/>
      </c>
      <c r="X309" s="236"/>
      <c r="Y309" s="306"/>
      <c r="Z309" s="604"/>
      <c r="AA309" s="601"/>
      <c r="AB309" s="294"/>
      <c r="AC309" s="202"/>
      <c r="AD309" s="202"/>
      <c r="AE309" s="202"/>
      <c r="AF309" s="296"/>
      <c r="AG309" s="294"/>
      <c r="AH309" s="202"/>
      <c r="AI309" s="202"/>
      <c r="AJ309" s="202"/>
      <c r="AK309" s="202"/>
      <c r="AL309" s="202"/>
      <c r="AM309" s="202"/>
      <c r="AN309" s="203"/>
      <c r="AO309" s="203"/>
      <c r="AP309" s="203"/>
      <c r="AQ309" s="203"/>
      <c r="AR309" s="203"/>
      <c r="AS309" s="203"/>
      <c r="AT309" s="203"/>
      <c r="AU309" s="203"/>
      <c r="AV309" s="203"/>
      <c r="AW309" s="203"/>
      <c r="AX309" s="203"/>
      <c r="AY309" s="203"/>
      <c r="AZ309" s="203"/>
      <c r="BA309" s="203"/>
      <c r="BB309" s="203"/>
    </row>
    <row r="310" spans="1:128" ht="30" hidden="1" customHeight="1" thickBot="1" x14ac:dyDescent="0.35">
      <c r="A310" s="644"/>
      <c r="B310" s="297"/>
      <c r="C310" s="351" t="e">
        <f>'CONTEXTO E IDENTIFICACIÓN'!#REF!</f>
        <v>#REF!</v>
      </c>
      <c r="D310" s="351" t="e">
        <f>'CONTEXTO E IDENTIFICACIÓN'!#REF!</f>
        <v>#REF!</v>
      </c>
      <c r="E310" s="637"/>
      <c r="F310" s="617"/>
      <c r="G310" s="620"/>
      <c r="H310" s="303">
        <v>4</v>
      </c>
      <c r="I310" s="298"/>
      <c r="J310" s="299"/>
      <c r="K310" s="299"/>
      <c r="L310" s="277" t="str">
        <f t="shared" si="89"/>
        <v xml:space="preserve">  </v>
      </c>
      <c r="M310" s="299"/>
      <c r="N310" s="299"/>
      <c r="O310" s="240"/>
      <c r="P310" s="237" t="str">
        <f>+IF(O310=FÓRMULAS!$E$4,FÓRMULAS!$F$4,IF(O310=FÓRMULAS!$E$5,FÓRMULAS!$F$5,IF(O310=FÓRMULAS!$E$6,FÓRMULAS!$F$6,"")))</f>
        <v/>
      </c>
      <c r="Q310" s="237" t="str">
        <f>+IF(OR(O310=FÓRMULAS!$O$4,O310=FÓRMULAS!$O$5),FÓRMULAS!$P$5,IF(O310=FÓRMULAS!$O$6,FÓRMULAS!$P$6,""))</f>
        <v/>
      </c>
      <c r="R310" s="240"/>
      <c r="S310" s="237" t="str">
        <f>+IF(R310=FÓRMULAS!$H$4,FÓRMULAS!$I$4,IF(R310=FÓRMULAS!$H$5,FÓRMULAS!$I$5,""))</f>
        <v/>
      </c>
      <c r="T310" s="245"/>
      <c r="U310" s="245"/>
      <c r="V310" s="245"/>
      <c r="W310" s="237" t="str">
        <f>+IFERROR(P310+S310,"")</f>
        <v/>
      </c>
      <c r="X310" s="237"/>
      <c r="Y310" s="307"/>
      <c r="Z310" s="605"/>
      <c r="AA310" s="602"/>
      <c r="AB310" s="314"/>
      <c r="AC310" s="299"/>
      <c r="AD310" s="299"/>
      <c r="AE310" s="299"/>
      <c r="AF310" s="300"/>
      <c r="AG310" s="293"/>
      <c r="AH310" s="199"/>
      <c r="AI310" s="199"/>
      <c r="AJ310" s="199"/>
      <c r="AK310" s="199"/>
      <c r="AL310" s="199"/>
      <c r="AM310" s="199"/>
      <c r="AN310" s="201"/>
      <c r="AO310" s="201"/>
      <c r="AP310" s="201"/>
      <c r="AQ310" s="201"/>
      <c r="AR310" s="201"/>
      <c r="AS310" s="201"/>
      <c r="AT310" s="201"/>
      <c r="AU310" s="201"/>
      <c r="AV310" s="201"/>
      <c r="AW310" s="201"/>
      <c r="AX310" s="201"/>
      <c r="AY310" s="201"/>
      <c r="AZ310" s="201"/>
      <c r="BA310" s="201"/>
      <c r="BB310" s="201"/>
      <c r="BC310" s="199"/>
      <c r="BD310" s="199"/>
      <c r="BE310" s="199"/>
      <c r="BF310" s="199"/>
      <c r="BG310" s="199"/>
      <c r="BH310" s="199"/>
    </row>
    <row r="311" spans="1:128" s="25" customFormat="1" ht="24" hidden="1" customHeight="1" x14ac:dyDescent="0.3">
      <c r="A311" s="642" t="e">
        <f>'CONTEXTO E IDENTIFICACIÓN'!#REF!</f>
        <v>#REF!</v>
      </c>
      <c r="B311" s="269" t="s">
        <v>55</v>
      </c>
      <c r="C311" s="349" t="e">
        <f>'CONTEXTO E IDENTIFICACIÓN'!#REF!</f>
        <v>#REF!</v>
      </c>
      <c r="D311" s="349" t="e">
        <f>'CONTEXTO E IDENTIFICACIÓN'!#REF!</f>
        <v>#REF!</v>
      </c>
      <c r="E311" s="635" t="e">
        <f>'CONTEXTO E IDENTIFICACIÓN'!#REF!</f>
        <v>#REF!</v>
      </c>
      <c r="F311" s="615" t="str">
        <f>'PROB E IMPACTO INHERENTE'!H73</f>
        <v/>
      </c>
      <c r="G311" s="618" t="str">
        <f>'PROB E IMPACTO INHERENTE'!P73</f>
        <v/>
      </c>
      <c r="H311" s="301">
        <v>1</v>
      </c>
      <c r="I311" s="270"/>
      <c r="J311" s="271"/>
      <c r="K311" s="271"/>
      <c r="L311" s="271" t="str">
        <f t="shared" si="89"/>
        <v xml:space="preserve">  </v>
      </c>
      <c r="M311" s="270"/>
      <c r="N311" s="272" t="s">
        <v>7</v>
      </c>
      <c r="O311" s="238"/>
      <c r="P311" s="235" t="str">
        <f>+IF(O311=FÓRMULAS!$E$4,FÓRMULAS!$F$4,IF(O311=FÓRMULAS!$E$5,FÓRMULAS!$F$5,IF(O311=FÓRMULAS!$E$6,FÓRMULAS!$F$6,"")))</f>
        <v/>
      </c>
      <c r="Q311" s="235" t="str">
        <f>+IF(OR(O311=FÓRMULAS!$O$4,O311=FÓRMULAS!$O$5),FÓRMULAS!$P$5,IF(O311=FÓRMULAS!$O$6,FÓRMULAS!$P$6,""))</f>
        <v/>
      </c>
      <c r="R311" s="238"/>
      <c r="S311" s="235" t="str">
        <f>+IF(R311=FÓRMULAS!$H$4,FÓRMULAS!$I$4,IF(R311=FÓRMULAS!$H$5,FÓRMULAS!$I$5,""))</f>
        <v/>
      </c>
      <c r="T311" s="243"/>
      <c r="U311" s="243"/>
      <c r="V311" s="243"/>
      <c r="W311" s="235" t="str">
        <f t="shared" ref="W311:W313" si="98">+IFERROR(P311+S311,"")</f>
        <v/>
      </c>
      <c r="X311" s="235"/>
      <c r="Y311" s="305"/>
      <c r="Z311" s="603" t="str">
        <f>+IF(X314="","",X314)</f>
        <v/>
      </c>
      <c r="AA311" s="600" t="str">
        <f t="shared" ref="AA311" si="99">+IF(Y314="","",Y314)</f>
        <v/>
      </c>
      <c r="AB311" s="308">
        <v>0</v>
      </c>
      <c r="AC311" s="272">
        <v>0</v>
      </c>
      <c r="AD311" s="272">
        <v>0</v>
      </c>
      <c r="AE311" s="272">
        <v>0</v>
      </c>
      <c r="AF311" s="273">
        <v>0</v>
      </c>
      <c r="AG311" s="265" t="s">
        <v>6</v>
      </c>
      <c r="AH311" s="24" t="s">
        <v>17</v>
      </c>
      <c r="AI311" s="24" t="s">
        <v>6</v>
      </c>
      <c r="AJ311" s="24" t="s">
        <v>6</v>
      </c>
      <c r="AK311" s="24" t="s">
        <v>6</v>
      </c>
      <c r="AL311" s="24" t="s">
        <v>25</v>
      </c>
      <c r="AM311" s="24" t="s">
        <v>103</v>
      </c>
      <c r="AN311" s="24" t="s">
        <v>87</v>
      </c>
      <c r="AO311" s="24" t="s">
        <v>89</v>
      </c>
      <c r="AP311" s="24" t="s">
        <v>91</v>
      </c>
      <c r="AQ311" s="24" t="s">
        <v>100</v>
      </c>
      <c r="AR311" s="369" t="s">
        <v>94</v>
      </c>
      <c r="AS311" s="369" t="s">
        <v>96</v>
      </c>
      <c r="AT311" s="369" t="s">
        <v>98</v>
      </c>
      <c r="AU311" s="24">
        <v>15</v>
      </c>
      <c r="AV311" s="24">
        <v>15</v>
      </c>
      <c r="AW311" s="24">
        <v>15</v>
      </c>
      <c r="AX311" s="24">
        <v>10</v>
      </c>
      <c r="AY311" s="24">
        <v>15</v>
      </c>
      <c r="AZ311" s="24">
        <v>15</v>
      </c>
      <c r="BA311" s="24">
        <v>10</v>
      </c>
      <c r="BB311" s="48">
        <v>95</v>
      </c>
      <c r="BC311" s="26" t="s">
        <v>138</v>
      </c>
      <c r="BD311" s="26" t="s">
        <v>138</v>
      </c>
      <c r="BE311" s="368">
        <v>0</v>
      </c>
      <c r="BF311" s="367">
        <v>0</v>
      </c>
      <c r="BG311" s="368">
        <v>1</v>
      </c>
      <c r="BH311" s="367">
        <v>0</v>
      </c>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row>
    <row r="312" spans="1:128" ht="16.5" hidden="1" customHeight="1" x14ac:dyDescent="0.3">
      <c r="A312" s="643"/>
      <c r="B312" s="200"/>
      <c r="C312" s="350" t="e">
        <f>'CONTEXTO E IDENTIFICACIÓN'!#REF!</f>
        <v>#REF!</v>
      </c>
      <c r="D312" s="350" t="e">
        <f>'CONTEXTO E IDENTIFICACIÓN'!#REF!</f>
        <v>#REF!</v>
      </c>
      <c r="E312" s="636"/>
      <c r="F312" s="616"/>
      <c r="G312" s="619"/>
      <c r="H312" s="302">
        <v>2</v>
      </c>
      <c r="I312" s="201"/>
      <c r="J312" s="199"/>
      <c r="K312" s="199"/>
      <c r="L312" s="259" t="str">
        <f t="shared" si="89"/>
        <v xml:space="preserve">  </v>
      </c>
      <c r="M312" s="199"/>
      <c r="N312" s="199"/>
      <c r="O312" s="239"/>
      <c r="P312" s="236" t="str">
        <f>+IF(O312=FÓRMULAS!$E$4,FÓRMULAS!$F$4,IF(O312=FÓRMULAS!$E$5,FÓRMULAS!$F$5,IF(O312=FÓRMULAS!$E$6,FÓRMULAS!$F$6,"")))</f>
        <v/>
      </c>
      <c r="Q312" s="236" t="str">
        <f>+IF(OR(O312=FÓRMULAS!$O$4,O312=FÓRMULAS!$O$5),FÓRMULAS!$P$5,IF(O312=FÓRMULAS!$O$6,FÓRMULAS!$P$6,""))</f>
        <v/>
      </c>
      <c r="R312" s="239"/>
      <c r="S312" s="236" t="str">
        <f>+IF(R312=FÓRMULAS!$H$4,FÓRMULAS!$I$4,IF(R312=FÓRMULAS!$H$5,FÓRMULAS!$I$5,""))</f>
        <v/>
      </c>
      <c r="T312" s="244"/>
      <c r="U312" s="244"/>
      <c r="V312" s="244"/>
      <c r="W312" s="236" t="str">
        <f t="shared" si="98"/>
        <v/>
      </c>
      <c r="X312" s="236"/>
      <c r="Y312" s="306"/>
      <c r="Z312" s="604"/>
      <c r="AA312" s="601"/>
      <c r="AB312" s="293"/>
      <c r="AC312" s="199"/>
      <c r="AD312" s="199"/>
      <c r="AE312" s="199"/>
      <c r="AF312" s="295"/>
      <c r="AG312" s="293"/>
      <c r="AH312" s="199"/>
      <c r="AI312" s="199"/>
      <c r="AJ312" s="199"/>
      <c r="AK312" s="199"/>
      <c r="AL312" s="199"/>
      <c r="AM312" s="199"/>
      <c r="AN312" s="201"/>
      <c r="AO312" s="201"/>
      <c r="AP312" s="201"/>
      <c r="AQ312" s="201"/>
      <c r="AR312" s="201"/>
      <c r="AS312" s="201"/>
      <c r="AT312" s="201"/>
      <c r="AU312" s="201"/>
      <c r="AV312" s="201"/>
      <c r="AW312" s="201"/>
      <c r="AX312" s="201"/>
      <c r="AY312" s="201"/>
      <c r="AZ312" s="201"/>
      <c r="BA312" s="201"/>
      <c r="BB312" s="201"/>
    </row>
    <row r="313" spans="1:128" ht="20.25" hidden="1" customHeight="1" x14ac:dyDescent="0.3">
      <c r="A313" s="643"/>
      <c r="B313" s="200"/>
      <c r="C313" s="350" t="e">
        <f>'CONTEXTO E IDENTIFICACIÓN'!#REF!</f>
        <v>#REF!</v>
      </c>
      <c r="D313" s="350" t="e">
        <f>'CONTEXTO E IDENTIFICACIÓN'!#REF!</f>
        <v>#REF!</v>
      </c>
      <c r="E313" s="636"/>
      <c r="F313" s="616"/>
      <c r="G313" s="619"/>
      <c r="H313" s="304">
        <v>3</v>
      </c>
      <c r="I313" s="203"/>
      <c r="J313" s="202"/>
      <c r="K313" s="202"/>
      <c r="L313" s="259" t="str">
        <f t="shared" si="89"/>
        <v xml:space="preserve">  </v>
      </c>
      <c r="M313" s="202"/>
      <c r="N313" s="202"/>
      <c r="O313" s="239"/>
      <c r="P313" s="236" t="str">
        <f>+IF(O313=FÓRMULAS!$E$4,FÓRMULAS!$F$4,IF(O313=FÓRMULAS!$E$5,FÓRMULAS!$F$5,IF(O313=FÓRMULAS!$E$6,FÓRMULAS!$F$6,"")))</f>
        <v/>
      </c>
      <c r="Q313" s="236" t="str">
        <f>+IF(OR(O313=FÓRMULAS!$O$4,O313=FÓRMULAS!$O$5),FÓRMULAS!$P$5,IF(O313=FÓRMULAS!$O$6,FÓRMULAS!$P$6,""))</f>
        <v/>
      </c>
      <c r="R313" s="239"/>
      <c r="S313" s="236" t="str">
        <f>+IF(R313=FÓRMULAS!$H$4,FÓRMULAS!$I$4,IF(R313=FÓRMULAS!$H$5,FÓRMULAS!$I$5,""))</f>
        <v/>
      </c>
      <c r="T313" s="244"/>
      <c r="U313" s="244"/>
      <c r="V313" s="244"/>
      <c r="W313" s="236" t="str">
        <f t="shared" si="98"/>
        <v/>
      </c>
      <c r="X313" s="236"/>
      <c r="Y313" s="306"/>
      <c r="Z313" s="604"/>
      <c r="AA313" s="601"/>
      <c r="AB313" s="294"/>
      <c r="AC313" s="202"/>
      <c r="AD313" s="202"/>
      <c r="AE313" s="202"/>
      <c r="AF313" s="296"/>
      <c r="AG313" s="294"/>
      <c r="AH313" s="202"/>
      <c r="AI313" s="202"/>
      <c r="AJ313" s="202"/>
      <c r="AK313" s="202"/>
      <c r="AL313" s="202"/>
      <c r="AM313" s="202"/>
      <c r="AN313" s="203"/>
      <c r="AO313" s="203"/>
      <c r="AP313" s="203"/>
      <c r="AQ313" s="203"/>
      <c r="AR313" s="203"/>
      <c r="AS313" s="203"/>
      <c r="AT313" s="203"/>
      <c r="AU313" s="203"/>
      <c r="AV313" s="203"/>
      <c r="AW313" s="203"/>
      <c r="AX313" s="203"/>
      <c r="AY313" s="203"/>
      <c r="AZ313" s="203"/>
      <c r="BA313" s="203"/>
      <c r="BB313" s="203"/>
    </row>
    <row r="314" spans="1:128" ht="21.75" hidden="1" customHeight="1" thickBot="1" x14ac:dyDescent="0.35">
      <c r="A314" s="644"/>
      <c r="B314" s="297"/>
      <c r="C314" s="351" t="e">
        <f>'CONTEXTO E IDENTIFICACIÓN'!#REF!</f>
        <v>#REF!</v>
      </c>
      <c r="D314" s="351" t="e">
        <f>'CONTEXTO E IDENTIFICACIÓN'!#REF!</f>
        <v>#REF!</v>
      </c>
      <c r="E314" s="637"/>
      <c r="F314" s="617"/>
      <c r="G314" s="620"/>
      <c r="H314" s="303">
        <v>4</v>
      </c>
      <c r="I314" s="298"/>
      <c r="J314" s="299"/>
      <c r="K314" s="299"/>
      <c r="L314" s="277" t="str">
        <f t="shared" si="89"/>
        <v xml:space="preserve">  </v>
      </c>
      <c r="M314" s="299"/>
      <c r="N314" s="299"/>
      <c r="O314" s="240"/>
      <c r="P314" s="237" t="str">
        <f>+IF(O314=FÓRMULAS!$E$4,FÓRMULAS!$F$4,IF(O314=FÓRMULAS!$E$5,FÓRMULAS!$F$5,IF(O314=FÓRMULAS!$E$6,FÓRMULAS!$F$6,"")))</f>
        <v/>
      </c>
      <c r="Q314" s="237" t="str">
        <f>+IF(OR(O314=FÓRMULAS!$O$4,O314=FÓRMULAS!$O$5),FÓRMULAS!$P$5,IF(O314=FÓRMULAS!$O$6,FÓRMULAS!$P$6,""))</f>
        <v/>
      </c>
      <c r="R314" s="240"/>
      <c r="S314" s="237" t="str">
        <f>+IF(R314=FÓRMULAS!$H$4,FÓRMULAS!$I$4,IF(R314=FÓRMULAS!$H$5,FÓRMULAS!$I$5,""))</f>
        <v/>
      </c>
      <c r="T314" s="245"/>
      <c r="U314" s="245"/>
      <c r="V314" s="245"/>
      <c r="W314" s="237" t="str">
        <f>+IFERROR(P314+S314,"")</f>
        <v/>
      </c>
      <c r="X314" s="237"/>
      <c r="Y314" s="307"/>
      <c r="Z314" s="605"/>
      <c r="AA314" s="602"/>
      <c r="AB314" s="314"/>
      <c r="AC314" s="299"/>
      <c r="AD314" s="299"/>
      <c r="AE314" s="299"/>
      <c r="AF314" s="300"/>
      <c r="AG314" s="293"/>
      <c r="AH314" s="199"/>
      <c r="AI314" s="199"/>
      <c r="AJ314" s="199"/>
      <c r="AK314" s="199"/>
      <c r="AL314" s="199"/>
      <c r="AM314" s="199"/>
      <c r="AN314" s="201"/>
      <c r="AO314" s="201"/>
      <c r="AP314" s="201"/>
      <c r="AQ314" s="201"/>
      <c r="AR314" s="201"/>
      <c r="AS314" s="201"/>
      <c r="AT314" s="201"/>
      <c r="AU314" s="201"/>
      <c r="AV314" s="201"/>
      <c r="AW314" s="201"/>
      <c r="AX314" s="201"/>
      <c r="AY314" s="201"/>
      <c r="AZ314" s="201"/>
      <c r="BA314" s="201"/>
      <c r="BB314" s="201"/>
      <c r="BC314" s="199"/>
      <c r="BD314" s="199"/>
      <c r="BE314" s="199"/>
      <c r="BF314" s="199"/>
      <c r="BG314" s="199"/>
      <c r="BH314" s="199"/>
    </row>
  </sheetData>
  <sheetProtection insertColumns="0" insertRows="0" insertHyperlinks="0" deleteColumns="0" deleteRows="0"/>
  <autoFilter ref="A54:DX314"/>
  <mergeCells count="483">
    <mergeCell ref="A311:A314"/>
    <mergeCell ref="E311:E314"/>
    <mergeCell ref="F311:F314"/>
    <mergeCell ref="G311:G314"/>
    <mergeCell ref="Z311:Z314"/>
    <mergeCell ref="AA311:AA314"/>
    <mergeCell ref="A303:A306"/>
    <mergeCell ref="E303:E306"/>
    <mergeCell ref="F303:F306"/>
    <mergeCell ref="G303:G306"/>
    <mergeCell ref="Z303:Z306"/>
    <mergeCell ref="AA303:AA306"/>
    <mergeCell ref="A307:A310"/>
    <mergeCell ref="E307:E310"/>
    <mergeCell ref="F307:F310"/>
    <mergeCell ref="G307:G310"/>
    <mergeCell ref="Z307:Z310"/>
    <mergeCell ref="AA307:AA310"/>
    <mergeCell ref="A295:A298"/>
    <mergeCell ref="E295:E298"/>
    <mergeCell ref="F295:F298"/>
    <mergeCell ref="G295:G298"/>
    <mergeCell ref="Z295:Z298"/>
    <mergeCell ref="AA295:AA298"/>
    <mergeCell ref="A299:A302"/>
    <mergeCell ref="E299:E302"/>
    <mergeCell ref="F299:F302"/>
    <mergeCell ref="G299:G302"/>
    <mergeCell ref="Z299:Z302"/>
    <mergeCell ref="AA299:AA302"/>
    <mergeCell ref="C5:E5"/>
    <mergeCell ref="BF283:BF285"/>
    <mergeCell ref="BH283:BH285"/>
    <mergeCell ref="BF279:BF280"/>
    <mergeCell ref="BH279:BH280"/>
    <mergeCell ref="BF255:BF256"/>
    <mergeCell ref="BH255:BH256"/>
    <mergeCell ref="BF251:BF252"/>
    <mergeCell ref="BH251:BH252"/>
    <mergeCell ref="BF243:BF244"/>
    <mergeCell ref="BH243:BH244"/>
    <mergeCell ref="BH239:BH241"/>
    <mergeCell ref="BF239:BF241"/>
    <mergeCell ref="BF235:BF237"/>
    <mergeCell ref="BH235:BH237"/>
    <mergeCell ref="BF231:BF232"/>
    <mergeCell ref="BH231:BH232"/>
    <mergeCell ref="BF227:BF228"/>
    <mergeCell ref="BH227:BH228"/>
    <mergeCell ref="BH223:BH224"/>
    <mergeCell ref="BF223:BF224"/>
    <mergeCell ref="BF211:BF214"/>
    <mergeCell ref="BH211:BH214"/>
    <mergeCell ref="BH207:BH209"/>
    <mergeCell ref="E243:E246"/>
    <mergeCell ref="F243:F246"/>
    <mergeCell ref="G243:G246"/>
    <mergeCell ref="BD263:BD264"/>
    <mergeCell ref="BE263:BE264"/>
    <mergeCell ref="BF263:BF264"/>
    <mergeCell ref="BG263:BG264"/>
    <mergeCell ref="BH263:BH264"/>
    <mergeCell ref="BC263:BC264"/>
    <mergeCell ref="E247:E250"/>
    <mergeCell ref="E251:E254"/>
    <mergeCell ref="E255:E258"/>
    <mergeCell ref="E259:E262"/>
    <mergeCell ref="E263:E266"/>
    <mergeCell ref="F259:F262"/>
    <mergeCell ref="G259:G262"/>
    <mergeCell ref="F263:F266"/>
    <mergeCell ref="G263:G266"/>
    <mergeCell ref="Z263:Z266"/>
    <mergeCell ref="AA263:AA266"/>
    <mergeCell ref="F251:F254"/>
    <mergeCell ref="G251:G254"/>
    <mergeCell ref="F255:F258"/>
    <mergeCell ref="G255:G258"/>
    <mergeCell ref="E231:E234"/>
    <mergeCell ref="E235:E238"/>
    <mergeCell ref="E239:E242"/>
    <mergeCell ref="F231:F234"/>
    <mergeCell ref="G231:G234"/>
    <mergeCell ref="F235:F238"/>
    <mergeCell ref="G235:G238"/>
    <mergeCell ref="F239:F242"/>
    <mergeCell ref="G239:G242"/>
    <mergeCell ref="E227:E230"/>
    <mergeCell ref="F227:F230"/>
    <mergeCell ref="G227:G230"/>
    <mergeCell ref="Z227:Z230"/>
    <mergeCell ref="AA227:AA230"/>
    <mergeCell ref="BF219:BF220"/>
    <mergeCell ref="BH219:BH220"/>
    <mergeCell ref="BF215:BF216"/>
    <mergeCell ref="BH215:BH216"/>
    <mergeCell ref="E219:E222"/>
    <mergeCell ref="E223:E226"/>
    <mergeCell ref="F215:F218"/>
    <mergeCell ref="G215:G218"/>
    <mergeCell ref="F219:F222"/>
    <mergeCell ref="G219:G222"/>
    <mergeCell ref="F223:F226"/>
    <mergeCell ref="G223:G226"/>
    <mergeCell ref="Z223:Z226"/>
    <mergeCell ref="AA223:AA226"/>
    <mergeCell ref="Z215:Z218"/>
    <mergeCell ref="AA215:AA218"/>
    <mergeCell ref="BF207:BF209"/>
    <mergeCell ref="F211:F214"/>
    <mergeCell ref="G211:G214"/>
    <mergeCell ref="Z211:Z214"/>
    <mergeCell ref="AA211:AA214"/>
    <mergeCell ref="BH179:BH182"/>
    <mergeCell ref="BH175:BH176"/>
    <mergeCell ref="A179:A182"/>
    <mergeCell ref="BF175:BF176"/>
    <mergeCell ref="E179:E182"/>
    <mergeCell ref="Z179:Z182"/>
    <mergeCell ref="AA179:AA182"/>
    <mergeCell ref="BF203:BF205"/>
    <mergeCell ref="BH203:BH205"/>
    <mergeCell ref="BF195:BF196"/>
    <mergeCell ref="BH195:BH196"/>
    <mergeCell ref="A175:A178"/>
    <mergeCell ref="A183:A186"/>
    <mergeCell ref="A187:A190"/>
    <mergeCell ref="A191:A194"/>
    <mergeCell ref="A195:A198"/>
    <mergeCell ref="A199:A202"/>
    <mergeCell ref="A203:A206"/>
    <mergeCell ref="A207:A210"/>
    <mergeCell ref="E151:E154"/>
    <mergeCell ref="E159:E162"/>
    <mergeCell ref="E155:E158"/>
    <mergeCell ref="E163:E166"/>
    <mergeCell ref="E167:E170"/>
    <mergeCell ref="E171:E174"/>
    <mergeCell ref="E175:E178"/>
    <mergeCell ref="BF179:BF182"/>
    <mergeCell ref="BF171:BF172"/>
    <mergeCell ref="F175:F178"/>
    <mergeCell ref="G175:G178"/>
    <mergeCell ref="F179:F182"/>
    <mergeCell ref="G179:G182"/>
    <mergeCell ref="AA155:AA158"/>
    <mergeCell ref="Z163:Z166"/>
    <mergeCell ref="AA163:AA166"/>
    <mergeCell ref="Z171:Z174"/>
    <mergeCell ref="AA171:AA174"/>
    <mergeCell ref="Z175:Z178"/>
    <mergeCell ref="AA175:AA178"/>
    <mergeCell ref="BH171:BH172"/>
    <mergeCell ref="BF151:BF154"/>
    <mergeCell ref="BH151:BH154"/>
    <mergeCell ref="A151:A154"/>
    <mergeCell ref="A155:A158"/>
    <mergeCell ref="A159:A162"/>
    <mergeCell ref="A163:A166"/>
    <mergeCell ref="A167:A170"/>
    <mergeCell ref="A171:A174"/>
    <mergeCell ref="F151:F154"/>
    <mergeCell ref="G151:G154"/>
    <mergeCell ref="F155:F158"/>
    <mergeCell ref="G155:G158"/>
    <mergeCell ref="F159:F162"/>
    <mergeCell ref="G159:G162"/>
    <mergeCell ref="F163:F166"/>
    <mergeCell ref="G163:G166"/>
    <mergeCell ref="F167:F170"/>
    <mergeCell ref="G167:G170"/>
    <mergeCell ref="F171:F174"/>
    <mergeCell ref="G171:G174"/>
    <mergeCell ref="Z151:Z154"/>
    <mergeCell ref="AA151:AA154"/>
    <mergeCell ref="Z155:Z158"/>
    <mergeCell ref="BF147:BF148"/>
    <mergeCell ref="BH147:BH148"/>
    <mergeCell ref="BH143:BH144"/>
    <mergeCell ref="BF143:BF144"/>
    <mergeCell ref="A147:A150"/>
    <mergeCell ref="E147:E150"/>
    <mergeCell ref="G143:G146"/>
    <mergeCell ref="F147:F150"/>
    <mergeCell ref="G147:G150"/>
    <mergeCell ref="BF135:BF136"/>
    <mergeCell ref="BH135:BH136"/>
    <mergeCell ref="BF131:BF132"/>
    <mergeCell ref="BH131:BH132"/>
    <mergeCell ref="A131:A134"/>
    <mergeCell ref="A135:A138"/>
    <mergeCell ref="A139:A142"/>
    <mergeCell ref="A143:A146"/>
    <mergeCell ref="E139:E142"/>
    <mergeCell ref="E143:E146"/>
    <mergeCell ref="F131:F134"/>
    <mergeCell ref="G131:G134"/>
    <mergeCell ref="F135:F138"/>
    <mergeCell ref="G135:G138"/>
    <mergeCell ref="F139:F142"/>
    <mergeCell ref="G139:G142"/>
    <mergeCell ref="F143:F146"/>
    <mergeCell ref="E131:E134"/>
    <mergeCell ref="E135:E138"/>
    <mergeCell ref="Z131:Z134"/>
    <mergeCell ref="AA131:AA134"/>
    <mergeCell ref="Z135:Z138"/>
    <mergeCell ref="AA135:AA138"/>
    <mergeCell ref="A127:A130"/>
    <mergeCell ref="F123:F126"/>
    <mergeCell ref="G123:G126"/>
    <mergeCell ref="F127:F130"/>
    <mergeCell ref="G127:G130"/>
    <mergeCell ref="A119:A122"/>
    <mergeCell ref="E127:E130"/>
    <mergeCell ref="AA127:AA130"/>
    <mergeCell ref="AA123:AA126"/>
    <mergeCell ref="Z127:Z130"/>
    <mergeCell ref="Z123:Z126"/>
    <mergeCell ref="F119:F122"/>
    <mergeCell ref="G119:G122"/>
    <mergeCell ref="Z119:Z122"/>
    <mergeCell ref="AA119:AA122"/>
    <mergeCell ref="BF127:BF129"/>
    <mergeCell ref="BH127:BH129"/>
    <mergeCell ref="BH119:BH121"/>
    <mergeCell ref="BF119:BF121"/>
    <mergeCell ref="BH107:BH108"/>
    <mergeCell ref="BH103:BH104"/>
    <mergeCell ref="BF103:BF104"/>
    <mergeCell ref="A107:A110"/>
    <mergeCell ref="F107:F110"/>
    <mergeCell ref="G107:G110"/>
    <mergeCell ref="BF115:BF117"/>
    <mergeCell ref="BH115:BH117"/>
    <mergeCell ref="BF111:BF112"/>
    <mergeCell ref="BH111:BH112"/>
    <mergeCell ref="A111:A114"/>
    <mergeCell ref="A115:A118"/>
    <mergeCell ref="AA111:AA114"/>
    <mergeCell ref="AA107:AA110"/>
    <mergeCell ref="AA115:AA118"/>
    <mergeCell ref="Z111:Z114"/>
    <mergeCell ref="Z107:Z110"/>
    <mergeCell ref="Z115:Z118"/>
    <mergeCell ref="F111:F114"/>
    <mergeCell ref="A123:A126"/>
    <mergeCell ref="G111:G114"/>
    <mergeCell ref="F115:F118"/>
    <mergeCell ref="G115:G118"/>
    <mergeCell ref="BF95:BF96"/>
    <mergeCell ref="BH95:BH96"/>
    <mergeCell ref="BF91:BF92"/>
    <mergeCell ref="BH91:BH92"/>
    <mergeCell ref="A95:A98"/>
    <mergeCell ref="A99:A102"/>
    <mergeCell ref="A103:A106"/>
    <mergeCell ref="F95:F98"/>
    <mergeCell ref="G95:G98"/>
    <mergeCell ref="F99:F102"/>
    <mergeCell ref="G99:G102"/>
    <mergeCell ref="F103:F106"/>
    <mergeCell ref="G103:G106"/>
    <mergeCell ref="AA95:AA98"/>
    <mergeCell ref="AA99:AA102"/>
    <mergeCell ref="Z103:Z106"/>
    <mergeCell ref="AA103:AA106"/>
    <mergeCell ref="Z95:Z98"/>
    <mergeCell ref="Z99:Z102"/>
    <mergeCell ref="BF107:BF108"/>
    <mergeCell ref="A75:A78"/>
    <mergeCell ref="A79:A82"/>
    <mergeCell ref="A83:A86"/>
    <mergeCell ref="A87:A90"/>
    <mergeCell ref="A91:A94"/>
    <mergeCell ref="Z83:Z86"/>
    <mergeCell ref="AA83:AA86"/>
    <mergeCell ref="Z87:Z90"/>
    <mergeCell ref="AA87:AA90"/>
    <mergeCell ref="Z75:Z78"/>
    <mergeCell ref="F87:F90"/>
    <mergeCell ref="G87:G90"/>
    <mergeCell ref="F91:F94"/>
    <mergeCell ref="G91:G94"/>
    <mergeCell ref="AA91:AA94"/>
    <mergeCell ref="Z91:Z94"/>
    <mergeCell ref="A55:A58"/>
    <mergeCell ref="A59:A62"/>
    <mergeCell ref="A63:A66"/>
    <mergeCell ref="BH63:BH65"/>
    <mergeCell ref="A67:A70"/>
    <mergeCell ref="BF63:BF65"/>
    <mergeCell ref="BF59:BF61"/>
    <mergeCell ref="BH59:BH61"/>
    <mergeCell ref="BF71:BF73"/>
    <mergeCell ref="BH71:BH73"/>
    <mergeCell ref="BF67:BF70"/>
    <mergeCell ref="BH67:BH70"/>
    <mergeCell ref="A71:A74"/>
    <mergeCell ref="Z71:Z74"/>
    <mergeCell ref="AA71:AA74"/>
    <mergeCell ref="A215:A218"/>
    <mergeCell ref="A219:A222"/>
    <mergeCell ref="A247:A250"/>
    <mergeCell ref="A251:A254"/>
    <mergeCell ref="A255:A258"/>
    <mergeCell ref="A259:A262"/>
    <mergeCell ref="A263:A266"/>
    <mergeCell ref="A267:A270"/>
    <mergeCell ref="A211:A214"/>
    <mergeCell ref="A227:A230"/>
    <mergeCell ref="A223:A226"/>
    <mergeCell ref="A231:A234"/>
    <mergeCell ref="A235:A238"/>
    <mergeCell ref="A239:A242"/>
    <mergeCell ref="A243:A246"/>
    <mergeCell ref="A271:A274"/>
    <mergeCell ref="A275:A278"/>
    <mergeCell ref="A279:A282"/>
    <mergeCell ref="A283:A286"/>
    <mergeCell ref="A287:A290"/>
    <mergeCell ref="A291:A294"/>
    <mergeCell ref="E55:E58"/>
    <mergeCell ref="E59:E62"/>
    <mergeCell ref="E63:E66"/>
    <mergeCell ref="E67:E70"/>
    <mergeCell ref="E71:E74"/>
    <mergeCell ref="E75:E78"/>
    <mergeCell ref="E79:E82"/>
    <mergeCell ref="E83:E86"/>
    <mergeCell ref="E87:E90"/>
    <mergeCell ref="E91:E94"/>
    <mergeCell ref="E95:E98"/>
    <mergeCell ref="E99:E102"/>
    <mergeCell ref="E103:E106"/>
    <mergeCell ref="E107:E110"/>
    <mergeCell ref="E111:E114"/>
    <mergeCell ref="E115:E118"/>
    <mergeCell ref="E119:E122"/>
    <mergeCell ref="E123:E126"/>
    <mergeCell ref="E183:E186"/>
    <mergeCell ref="E187:E190"/>
    <mergeCell ref="E191:E194"/>
    <mergeCell ref="E195:E198"/>
    <mergeCell ref="E199:E202"/>
    <mergeCell ref="E203:E206"/>
    <mergeCell ref="E207:E210"/>
    <mergeCell ref="E211:E214"/>
    <mergeCell ref="E215:E218"/>
    <mergeCell ref="E267:E270"/>
    <mergeCell ref="E271:E274"/>
    <mergeCell ref="E275:E278"/>
    <mergeCell ref="E279:E282"/>
    <mergeCell ref="E283:E286"/>
    <mergeCell ref="E287:E290"/>
    <mergeCell ref="E291:E294"/>
    <mergeCell ref="F2:AF5"/>
    <mergeCell ref="F55:F58"/>
    <mergeCell ref="F59:F62"/>
    <mergeCell ref="F63:F66"/>
    <mergeCell ref="G55:G58"/>
    <mergeCell ref="G59:G62"/>
    <mergeCell ref="G63:G66"/>
    <mergeCell ref="F67:F70"/>
    <mergeCell ref="G67:G70"/>
    <mergeCell ref="F71:F74"/>
    <mergeCell ref="G71:G74"/>
    <mergeCell ref="F75:F78"/>
    <mergeCell ref="G75:G78"/>
    <mergeCell ref="F79:F82"/>
    <mergeCell ref="G79:G82"/>
    <mergeCell ref="F83:F86"/>
    <mergeCell ref="G83:G86"/>
    <mergeCell ref="F183:F186"/>
    <mergeCell ref="G183:G186"/>
    <mergeCell ref="F187:F190"/>
    <mergeCell ref="G187:G190"/>
    <mergeCell ref="F191:F194"/>
    <mergeCell ref="G191:G194"/>
    <mergeCell ref="F195:F198"/>
    <mergeCell ref="G195:G198"/>
    <mergeCell ref="F199:F202"/>
    <mergeCell ref="G199:G202"/>
    <mergeCell ref="F287:F290"/>
    <mergeCell ref="G287:G290"/>
    <mergeCell ref="F291:F294"/>
    <mergeCell ref="G291:G294"/>
    <mergeCell ref="I53:M53"/>
    <mergeCell ref="O52:V52"/>
    <mergeCell ref="O53:S53"/>
    <mergeCell ref="T53:V53"/>
    <mergeCell ref="F267:F270"/>
    <mergeCell ref="G267:G270"/>
    <mergeCell ref="F271:F274"/>
    <mergeCell ref="G271:G274"/>
    <mergeCell ref="F275:F278"/>
    <mergeCell ref="G275:G278"/>
    <mergeCell ref="F279:F282"/>
    <mergeCell ref="G279:G282"/>
    <mergeCell ref="F283:F286"/>
    <mergeCell ref="G283:G286"/>
    <mergeCell ref="F247:F250"/>
    <mergeCell ref="F203:F206"/>
    <mergeCell ref="G203:G206"/>
    <mergeCell ref="F207:F210"/>
    <mergeCell ref="G207:G210"/>
    <mergeCell ref="G247:G250"/>
    <mergeCell ref="Z291:Z294"/>
    <mergeCell ref="AA291:AA294"/>
    <mergeCell ref="Z283:Z286"/>
    <mergeCell ref="AA283:AA286"/>
    <mergeCell ref="Z287:Z290"/>
    <mergeCell ref="AA287:AA290"/>
    <mergeCell ref="Z275:Z278"/>
    <mergeCell ref="AA275:AA278"/>
    <mergeCell ref="Z279:Z282"/>
    <mergeCell ref="AA279:AA282"/>
    <mergeCell ref="Z271:Z274"/>
    <mergeCell ref="AA271:AA274"/>
    <mergeCell ref="Z267:Z270"/>
    <mergeCell ref="AA267:AA270"/>
    <mergeCell ref="Z255:Z258"/>
    <mergeCell ref="AA255:AA258"/>
    <mergeCell ref="Z259:Z262"/>
    <mergeCell ref="AA259:AA262"/>
    <mergeCell ref="Z247:Z250"/>
    <mergeCell ref="AA247:AA250"/>
    <mergeCell ref="Z251:Z254"/>
    <mergeCell ref="AA251:AA254"/>
    <mergeCell ref="Z239:Z242"/>
    <mergeCell ref="AA239:AA242"/>
    <mergeCell ref="Z243:Z246"/>
    <mergeCell ref="AA243:AA246"/>
    <mergeCell ref="Z231:Z234"/>
    <mergeCell ref="AA231:AA234"/>
    <mergeCell ref="Z235:Z238"/>
    <mergeCell ref="AA235:AA238"/>
    <mergeCell ref="Z219:Z222"/>
    <mergeCell ref="AA219:AA222"/>
    <mergeCell ref="Z191:Z194"/>
    <mergeCell ref="AA191:AA194"/>
    <mergeCell ref="Z195:Z198"/>
    <mergeCell ref="AA195:AA198"/>
    <mergeCell ref="Z199:Z202"/>
    <mergeCell ref="AA199:AA202"/>
    <mergeCell ref="Z203:Z206"/>
    <mergeCell ref="AA203:AA206"/>
    <mergeCell ref="Z207:Z210"/>
    <mergeCell ref="AA207:AA210"/>
    <mergeCell ref="Z183:Z186"/>
    <mergeCell ref="AA183:AA186"/>
    <mergeCell ref="Z187:Z190"/>
    <mergeCell ref="AA187:AA190"/>
    <mergeCell ref="AA167:AA170"/>
    <mergeCell ref="Z139:Z142"/>
    <mergeCell ref="AA139:AA142"/>
    <mergeCell ref="Z143:Z146"/>
    <mergeCell ref="AA143:AA146"/>
    <mergeCell ref="Z147:Z150"/>
    <mergeCell ref="AA147:AA150"/>
    <mergeCell ref="Z159:Z162"/>
    <mergeCell ref="AA159:AA162"/>
    <mergeCell ref="Z167:Z170"/>
    <mergeCell ref="C53:H53"/>
    <mergeCell ref="BK53:BM53"/>
    <mergeCell ref="AB52:AF53"/>
    <mergeCell ref="AA75:AA78"/>
    <mergeCell ref="Z79:Z82"/>
    <mergeCell ref="AA79:AA82"/>
    <mergeCell ref="Z63:Z66"/>
    <mergeCell ref="AA63:AA66"/>
    <mergeCell ref="Z67:Z70"/>
    <mergeCell ref="AA67:AA70"/>
    <mergeCell ref="Z55:Z58"/>
    <mergeCell ref="AA55:AA58"/>
    <mergeCell ref="Z59:Z62"/>
    <mergeCell ref="AA59:AA62"/>
    <mergeCell ref="BF55:BF57"/>
    <mergeCell ref="BH55:BH57"/>
    <mergeCell ref="W52:W53"/>
    <mergeCell ref="X52:X53"/>
    <mergeCell ref="Y52:Y53"/>
    <mergeCell ref="Z52:AA53"/>
  </mergeCells>
  <conditionalFormatting sqref="F55:G294">
    <cfRule type="cellIs" dxfId="121" priority="98" operator="equal">
      <formula>1</formula>
    </cfRule>
    <cfRule type="cellIs" dxfId="120" priority="99" operator="equal">
      <formula>0.8</formula>
    </cfRule>
    <cfRule type="cellIs" dxfId="119" priority="100" operator="equal">
      <formula>0.6</formula>
    </cfRule>
    <cfRule type="cellIs" dxfId="118" priority="101" operator="equal">
      <formula>0.4</formula>
    </cfRule>
    <cfRule type="cellIs" dxfId="117" priority="102" operator="equal">
      <formula>0.2</formula>
    </cfRule>
  </conditionalFormatting>
  <conditionalFormatting sqref="Z55:AA294">
    <cfRule type="cellIs" dxfId="116" priority="86" operator="between">
      <formula>0.81</formula>
      <formula>1</formula>
    </cfRule>
    <cfRule type="cellIs" dxfId="115" priority="87" operator="between">
      <formula>0.61</formula>
      <formula>0.8</formula>
    </cfRule>
    <cfRule type="cellIs" dxfId="114" priority="88" operator="between">
      <formula>0.41</formula>
      <formula>0.6</formula>
    </cfRule>
    <cfRule type="cellIs" dxfId="113" priority="89" operator="between">
      <formula>0.21</formula>
      <formula>0.4</formula>
    </cfRule>
    <cfRule type="cellIs" dxfId="112" priority="90" operator="between">
      <formula>0.01</formula>
      <formula>0.2</formula>
    </cfRule>
    <cfRule type="cellIs" dxfId="111" priority="91" operator="equal">
      <formula>0.2</formula>
    </cfRule>
    <cfRule type="cellIs" dxfId="110" priority="92" operator="equal">
      <formula>1</formula>
    </cfRule>
    <cfRule type="cellIs" dxfId="109" priority="93" operator="equal">
      <formula>0.8</formula>
    </cfRule>
    <cfRule type="cellIs" dxfId="108" priority="94" operator="equal">
      <formula>0.6</formula>
    </cfRule>
    <cfRule type="cellIs" dxfId="107" priority="95" operator="equal">
      <formula>0.4</formula>
    </cfRule>
    <cfRule type="cellIs" dxfId="106" priority="96" operator="equal">
      <formula>0.2</formula>
    </cfRule>
    <cfRule type="cellIs" dxfId="105" priority="97" operator="equal">
      <formula>0.2</formula>
    </cfRule>
  </conditionalFormatting>
  <conditionalFormatting sqref="F295:G298">
    <cfRule type="cellIs" dxfId="104" priority="81" operator="equal">
      <formula>1</formula>
    </cfRule>
    <cfRule type="cellIs" dxfId="103" priority="82" operator="equal">
      <formula>0.8</formula>
    </cfRule>
    <cfRule type="cellIs" dxfId="102" priority="83" operator="equal">
      <formula>0.6</formula>
    </cfRule>
    <cfRule type="cellIs" dxfId="101" priority="84" operator="equal">
      <formula>0.4</formula>
    </cfRule>
    <cfRule type="cellIs" dxfId="100" priority="85" operator="equal">
      <formula>0.2</formula>
    </cfRule>
  </conditionalFormatting>
  <conditionalFormatting sqref="Z295:AA298">
    <cfRule type="cellIs" dxfId="99" priority="69" operator="between">
      <formula>0.81</formula>
      <formula>1</formula>
    </cfRule>
    <cfRule type="cellIs" dxfId="98" priority="70" operator="between">
      <formula>0.61</formula>
      <formula>0.8</formula>
    </cfRule>
    <cfRule type="cellIs" dxfId="97" priority="71" operator="between">
      <formula>0.41</formula>
      <formula>0.6</formula>
    </cfRule>
    <cfRule type="cellIs" dxfId="96" priority="72" operator="between">
      <formula>0.21</formula>
      <formula>0.4</formula>
    </cfRule>
    <cfRule type="cellIs" dxfId="95" priority="73" operator="between">
      <formula>0.01</formula>
      <formula>0.2</formula>
    </cfRule>
    <cfRule type="cellIs" dxfId="94" priority="74" operator="equal">
      <formula>0.2</formula>
    </cfRule>
    <cfRule type="cellIs" dxfId="93" priority="75" operator="equal">
      <formula>1</formula>
    </cfRule>
    <cfRule type="cellIs" dxfId="92" priority="76" operator="equal">
      <formula>0.8</formula>
    </cfRule>
    <cfRule type="cellIs" dxfId="91" priority="77" operator="equal">
      <formula>0.6</formula>
    </cfRule>
    <cfRule type="cellIs" dxfId="90" priority="78" operator="equal">
      <formula>0.4</formula>
    </cfRule>
    <cfRule type="cellIs" dxfId="89" priority="79" operator="equal">
      <formula>0.2</formula>
    </cfRule>
    <cfRule type="cellIs" dxfId="88" priority="80" operator="equal">
      <formula>0.2</formula>
    </cfRule>
  </conditionalFormatting>
  <conditionalFormatting sqref="F299:G302">
    <cfRule type="cellIs" dxfId="87" priority="64" operator="equal">
      <formula>1</formula>
    </cfRule>
    <cfRule type="cellIs" dxfId="86" priority="65" operator="equal">
      <formula>0.8</formula>
    </cfRule>
    <cfRule type="cellIs" dxfId="85" priority="66" operator="equal">
      <formula>0.6</formula>
    </cfRule>
    <cfRule type="cellIs" dxfId="84" priority="67" operator="equal">
      <formula>0.4</formula>
    </cfRule>
    <cfRule type="cellIs" dxfId="83" priority="68" operator="equal">
      <formula>0.2</formula>
    </cfRule>
  </conditionalFormatting>
  <conditionalFormatting sqref="Z299:AA302">
    <cfRule type="cellIs" dxfId="82" priority="52" operator="between">
      <formula>0.81</formula>
      <formula>1</formula>
    </cfRule>
    <cfRule type="cellIs" dxfId="81" priority="53" operator="between">
      <formula>0.61</formula>
      <formula>0.8</formula>
    </cfRule>
    <cfRule type="cellIs" dxfId="80" priority="54" operator="between">
      <formula>0.41</formula>
      <formula>0.6</formula>
    </cfRule>
    <cfRule type="cellIs" dxfId="79" priority="55" operator="between">
      <formula>0.21</formula>
      <formula>0.4</formula>
    </cfRule>
    <cfRule type="cellIs" dxfId="78" priority="56" operator="between">
      <formula>0.01</formula>
      <formula>0.2</formula>
    </cfRule>
    <cfRule type="cellIs" dxfId="77" priority="57" operator="equal">
      <formula>0.2</formula>
    </cfRule>
    <cfRule type="cellIs" dxfId="76" priority="58" operator="equal">
      <formula>1</formula>
    </cfRule>
    <cfRule type="cellIs" dxfId="75" priority="59" operator="equal">
      <formula>0.8</formula>
    </cfRule>
    <cfRule type="cellIs" dxfId="74" priority="60" operator="equal">
      <formula>0.6</formula>
    </cfRule>
    <cfRule type="cellIs" dxfId="73" priority="61" operator="equal">
      <formula>0.4</formula>
    </cfRule>
    <cfRule type="cellIs" dxfId="72" priority="62" operator="equal">
      <formula>0.2</formula>
    </cfRule>
    <cfRule type="cellIs" dxfId="71" priority="63" operator="equal">
      <formula>0.2</formula>
    </cfRule>
  </conditionalFormatting>
  <conditionalFormatting sqref="F303:G306">
    <cfRule type="cellIs" dxfId="70" priority="47" operator="equal">
      <formula>1</formula>
    </cfRule>
    <cfRule type="cellIs" dxfId="69" priority="48" operator="equal">
      <formula>0.8</formula>
    </cfRule>
    <cfRule type="cellIs" dxfId="68" priority="49" operator="equal">
      <formula>0.6</formula>
    </cfRule>
    <cfRule type="cellIs" dxfId="67" priority="50" operator="equal">
      <formula>0.4</formula>
    </cfRule>
    <cfRule type="cellIs" dxfId="66" priority="51" operator="equal">
      <formula>0.2</formula>
    </cfRule>
  </conditionalFormatting>
  <conditionalFormatting sqref="Z303:AA306">
    <cfRule type="cellIs" dxfId="65" priority="35" operator="between">
      <formula>0.81</formula>
      <formula>1</formula>
    </cfRule>
    <cfRule type="cellIs" dxfId="64" priority="36" operator="between">
      <formula>0.61</formula>
      <formula>0.8</formula>
    </cfRule>
    <cfRule type="cellIs" dxfId="63" priority="37" operator="between">
      <formula>0.41</formula>
      <formula>0.6</formula>
    </cfRule>
    <cfRule type="cellIs" dxfId="62" priority="38" operator="between">
      <formula>0.21</formula>
      <formula>0.4</formula>
    </cfRule>
    <cfRule type="cellIs" dxfId="61" priority="39" operator="between">
      <formula>0.01</formula>
      <formula>0.2</formula>
    </cfRule>
    <cfRule type="cellIs" dxfId="60" priority="40" operator="equal">
      <formula>0.2</formula>
    </cfRule>
    <cfRule type="cellIs" dxfId="59" priority="41" operator="equal">
      <formula>1</formula>
    </cfRule>
    <cfRule type="cellIs" dxfId="58" priority="42" operator="equal">
      <formula>0.8</formula>
    </cfRule>
    <cfRule type="cellIs" dxfId="57" priority="43" operator="equal">
      <formula>0.6</formula>
    </cfRule>
    <cfRule type="cellIs" dxfId="56" priority="44" operator="equal">
      <formula>0.4</formula>
    </cfRule>
    <cfRule type="cellIs" dxfId="55" priority="45" operator="equal">
      <formula>0.2</formula>
    </cfRule>
    <cfRule type="cellIs" dxfId="54" priority="46" operator="equal">
      <formula>0.2</formula>
    </cfRule>
  </conditionalFormatting>
  <conditionalFormatting sqref="F307:G310">
    <cfRule type="cellIs" dxfId="53" priority="30" operator="equal">
      <formula>1</formula>
    </cfRule>
    <cfRule type="cellIs" dxfId="52" priority="31" operator="equal">
      <formula>0.8</formula>
    </cfRule>
    <cfRule type="cellIs" dxfId="51" priority="32" operator="equal">
      <formula>0.6</formula>
    </cfRule>
    <cfRule type="cellIs" dxfId="50" priority="33" operator="equal">
      <formula>0.4</formula>
    </cfRule>
    <cfRule type="cellIs" dxfId="49" priority="34" operator="equal">
      <formula>0.2</formula>
    </cfRule>
  </conditionalFormatting>
  <conditionalFormatting sqref="Z307:AA310">
    <cfRule type="cellIs" dxfId="48" priority="18" operator="between">
      <formula>0.81</formula>
      <formula>1</formula>
    </cfRule>
    <cfRule type="cellIs" dxfId="47" priority="19" operator="between">
      <formula>0.61</formula>
      <formula>0.8</formula>
    </cfRule>
    <cfRule type="cellIs" dxfId="46" priority="20" operator="between">
      <formula>0.41</formula>
      <formula>0.6</formula>
    </cfRule>
    <cfRule type="cellIs" dxfId="45" priority="21" operator="between">
      <formula>0.21</formula>
      <formula>0.4</formula>
    </cfRule>
    <cfRule type="cellIs" dxfId="44" priority="22" operator="between">
      <formula>0.01</formula>
      <formula>0.2</formula>
    </cfRule>
    <cfRule type="cellIs" dxfId="43" priority="23" operator="equal">
      <formula>0.2</formula>
    </cfRule>
    <cfRule type="cellIs" dxfId="42" priority="24" operator="equal">
      <formula>1</formula>
    </cfRule>
    <cfRule type="cellIs" dxfId="41" priority="25" operator="equal">
      <formula>0.8</formula>
    </cfRule>
    <cfRule type="cellIs" dxfId="40" priority="26" operator="equal">
      <formula>0.6</formula>
    </cfRule>
    <cfRule type="cellIs" dxfId="39" priority="27" operator="equal">
      <formula>0.4</formula>
    </cfRule>
    <cfRule type="cellIs" dxfId="38" priority="28" operator="equal">
      <formula>0.2</formula>
    </cfRule>
    <cfRule type="cellIs" dxfId="37" priority="29" operator="equal">
      <formula>0.2</formula>
    </cfRule>
  </conditionalFormatting>
  <conditionalFormatting sqref="F311:G314">
    <cfRule type="cellIs" dxfId="36" priority="13" operator="equal">
      <formula>1</formula>
    </cfRule>
    <cfRule type="cellIs" dxfId="35" priority="14" operator="equal">
      <formula>0.8</formula>
    </cfRule>
    <cfRule type="cellIs" dxfId="34" priority="15" operator="equal">
      <formula>0.6</formula>
    </cfRule>
    <cfRule type="cellIs" dxfId="33" priority="16" operator="equal">
      <formula>0.4</formula>
    </cfRule>
    <cfRule type="cellIs" dxfId="32" priority="17" operator="equal">
      <formula>0.2</formula>
    </cfRule>
  </conditionalFormatting>
  <conditionalFormatting sqref="Z311:AA314">
    <cfRule type="cellIs" dxfId="31" priority="1" operator="between">
      <formula>0.81</formula>
      <formula>1</formula>
    </cfRule>
    <cfRule type="cellIs" dxfId="30" priority="2" operator="between">
      <formula>0.61</formula>
      <formula>0.8</formula>
    </cfRule>
    <cfRule type="cellIs" dxfId="29" priority="3" operator="between">
      <formula>0.41</formula>
      <formula>0.6</formula>
    </cfRule>
    <cfRule type="cellIs" dxfId="28" priority="4" operator="between">
      <formula>0.21</formula>
      <formula>0.4</formula>
    </cfRule>
    <cfRule type="cellIs" dxfId="27" priority="5" operator="between">
      <formula>0.01</formula>
      <formula>0.2</formula>
    </cfRule>
    <cfRule type="cellIs" dxfId="26" priority="6" operator="equal">
      <formula>0.2</formula>
    </cfRule>
    <cfRule type="cellIs" dxfId="25" priority="7" operator="equal">
      <formula>1</formula>
    </cfRule>
    <cfRule type="cellIs" dxfId="24" priority="8" operator="equal">
      <formula>0.8</formula>
    </cfRule>
    <cfRule type="cellIs" dxfId="23" priority="9" operator="equal">
      <formula>0.6</formula>
    </cfRule>
    <cfRule type="cellIs" dxfId="22" priority="10" operator="equal">
      <formula>0.4</formula>
    </cfRule>
    <cfRule type="cellIs" dxfId="21" priority="11" operator="equal">
      <formula>0.2</formula>
    </cfRule>
    <cfRule type="cellIs" dxfId="20" priority="12" operator="equal">
      <formula>0.2</formula>
    </cfRule>
  </conditionalFormatting>
  <dataValidations count="21">
    <dataValidation type="list" allowBlank="1" showInputMessage="1" showErrorMessage="1" sqref="AL179:AL278 AL288:AL290">
      <formula1>$AK$24:$AK$54</formula1>
    </dataValidation>
    <dataValidation type="list" allowBlank="1" showInputMessage="1" showErrorMessage="1" sqref="AK179:AK278 AK288:AK290">
      <formula1>$AJ$24:$AJ$44</formula1>
    </dataValidation>
    <dataValidation type="list" allowBlank="1" showInputMessage="1" showErrorMessage="1" sqref="AJ179:AJ278 AJ288:AJ290">
      <formula1>$AI$24:$AI$44</formula1>
    </dataValidation>
    <dataValidation type="list" allowBlank="1" showInputMessage="1" showErrorMessage="1" sqref="AI179:AI278 AI288:AI290">
      <formula1>$AH$24:$AH$44</formula1>
    </dataValidation>
    <dataValidation type="list" allowBlank="1" showInputMessage="1" showErrorMessage="1" sqref="AH179:AH278 AH288:AH290">
      <formula1>$L$24:$L$44</formula1>
    </dataValidation>
    <dataValidation type="list" allowBlank="1" showInputMessage="1" showErrorMessage="1" sqref="BC99:BD114 BD288:BD290 BC55:BC291 BD119:BD278 BC75:BD82 BD71:BD82 BC295 BC299 BC303 BC307 BC311">
      <formula1>$BC$6:$BC$7</formula1>
    </dataValidation>
    <dataValidation type="list" allowBlank="1" showInputMessage="1" showErrorMessage="1" sqref="BD55:BD70 BD267:BD291 BD83:BD262 BD295 BD299 BD303 BD307 BD311">
      <formula1>$BD$6:$BD$8</formula1>
    </dataValidation>
    <dataValidation type="list" allowBlank="1" showInputMessage="1" showErrorMessage="1" sqref="AL171 AL175:AL278 AL288:AL290">
      <formula1>$AL$6:$AL$15</formula1>
    </dataValidation>
    <dataValidation type="list" allowBlank="1" showInputMessage="1" showErrorMessage="1" sqref="AM55:AM291 AM295 AM299 AM303 AM307 AM311">
      <formula1>$AM$6:$AM$7</formula1>
    </dataValidation>
    <dataValidation type="list" allowBlank="1" showInputMessage="1" showErrorMessage="1" sqref="AG55:AG291 AG295 AG299 AG303 AG307 AG311">
      <formula1>$AG$6:$AG$7</formula1>
    </dataValidation>
    <dataValidation type="list" allowBlank="1" showInputMessage="1" showErrorMessage="1" sqref="N55:N291 N295 N299 N303 N307 N311">
      <formula1>$N$6:$N$7</formula1>
    </dataValidation>
    <dataValidation type="list" allowBlank="1" showInputMessage="1" showErrorMessage="1" sqref="AT55:AT291 AT295 AT299 AT303 AT307 AT311">
      <formula1>$AT$6:$AT$8</formula1>
    </dataValidation>
    <dataValidation type="list" allowBlank="1" showInputMessage="1" showErrorMessage="1" sqref="AS55:AS291 AS295 AS299 AS303 AS307 AS311">
      <formula1>$AS$6:$AS$7</formula1>
    </dataValidation>
    <dataValidation type="list" allowBlank="1" showInputMessage="1" showErrorMessage="1" sqref="AR55:AR291 AR295 AR299 AR303 AR307 AR311">
      <formula1>$AR$6:$AR$7</formula1>
    </dataValidation>
    <dataValidation type="list" allowBlank="1" showInputMessage="1" showErrorMessage="1" sqref="AQ55:AQ291 AQ295 AQ299 AQ303 AQ307 AQ311">
      <formula1>$AQ$6:$AQ$8</formula1>
    </dataValidation>
    <dataValidation type="list" allowBlank="1" showInputMessage="1" showErrorMessage="1" sqref="AP55:AP291 AP295 AP299 AP303 AP307 AP311">
      <formula1>$AP$6:$AP$7</formula1>
    </dataValidation>
    <dataValidation type="list" allowBlank="1" showInputMessage="1" showErrorMessage="1" sqref="AO55:AO291 AO295 AO299 AO303 AO307 AO311">
      <formula1>$AO$6:$AO$7</formula1>
    </dataValidation>
    <dataValidation type="list" allowBlank="1" showInputMessage="1" showErrorMessage="1" sqref="AN55:AN291 AN295 AN299 AN303 AN307 AN311">
      <formula1>$AN$6:$AN$7</formula1>
    </dataValidation>
    <dataValidation type="list" allowBlank="1" showInputMessage="1" showErrorMessage="1" sqref="AI55:AK291 AI295:AK295 AI299:AK299 AI303:AK303 AI307:AK307 AI311:AK311">
      <formula1>$AI$6:$AI$7</formula1>
    </dataValidation>
    <dataValidation type="list" allowBlank="1" showInputMessage="1" showErrorMessage="1" sqref="AH55:AH291 AH295 AH299 AH303 AH307 AH311">
      <formula1>$AH$6:$AH$8</formula1>
    </dataValidation>
    <dataValidation type="list" allowBlank="1" showInputMessage="1" showErrorMessage="1" sqref="AL55:AL291 AL295 AL299 AL303 AL307 AL311">
      <formula1>$AL$6:$AL$14</formula1>
    </dataValidation>
  </dataValidations>
  <hyperlinks>
    <hyperlink ref="A53" location="OPCIONES!A1" display="OPCIONES"/>
  </hyperlink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FÓRMULAS!$E$4:$E$7</xm:f>
          </x14:formula1>
          <xm:sqref>O55:O314</xm:sqref>
        </x14:dataValidation>
        <x14:dataValidation type="list" allowBlank="1" showInputMessage="1" showErrorMessage="1">
          <x14:formula1>
            <xm:f>FÓRMULAS!$H$4:$H$6</xm:f>
          </x14:formula1>
          <xm:sqref>R55:R314</xm:sqref>
        </x14:dataValidation>
        <x14:dataValidation type="list" allowBlank="1" showInputMessage="1" showErrorMessage="1">
          <x14:formula1>
            <xm:f>FÓRMULAS!$K$4:$K$6</xm:f>
          </x14:formula1>
          <xm:sqref>T55:T314</xm:sqref>
        </x14:dataValidation>
        <x14:dataValidation type="list" allowBlank="1" showInputMessage="1" showErrorMessage="1">
          <x14:formula1>
            <xm:f>FÓRMULAS!$L$4:$L$6</xm:f>
          </x14:formula1>
          <xm:sqref>U55:U314</xm:sqref>
        </x14:dataValidation>
        <x14:dataValidation type="list" allowBlank="1" showInputMessage="1" showErrorMessage="1">
          <x14:formula1>
            <xm:f>FÓRMULAS!$M$4:$M$6</xm:f>
          </x14:formula1>
          <xm:sqref>V55:V314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zoomScale="82" zoomScaleNormal="82" workbookViewId="0">
      <selection activeCell="E10" sqref="E10"/>
    </sheetView>
  </sheetViews>
  <sheetFormatPr baseColWidth="10" defaultRowHeight="14.5" x14ac:dyDescent="0.35"/>
  <cols>
    <col min="1" max="1" width="14.54296875" customWidth="1"/>
    <col min="2" max="2" width="9.54296875" customWidth="1"/>
    <col min="3" max="3" width="64.1796875" customWidth="1"/>
    <col min="4" max="4" width="13.54296875" customWidth="1"/>
    <col min="5" max="5" width="14.453125" customWidth="1"/>
    <col min="6" max="6" width="13.81640625" customWidth="1"/>
    <col min="7" max="7" width="14.453125" customWidth="1"/>
    <col min="8" max="8" width="15.453125" customWidth="1"/>
    <col min="9" max="9" width="15.81640625" customWidth="1"/>
    <col min="12" max="12" width="18.453125" customWidth="1"/>
    <col min="13" max="13" width="16.1796875" customWidth="1"/>
    <col min="14" max="14" width="16.54296875" customWidth="1"/>
    <col min="15" max="15" width="15.54296875" customWidth="1"/>
    <col min="16" max="16" width="16.453125" customWidth="1"/>
  </cols>
  <sheetData>
    <row r="1" spans="1:25" ht="28.5" customHeight="1" thickBot="1" x14ac:dyDescent="0.4">
      <c r="A1" s="465" t="s">
        <v>1034</v>
      </c>
    </row>
    <row r="2" spans="1:25" ht="18.75" customHeight="1" x14ac:dyDescent="0.35">
      <c r="A2" s="127"/>
      <c r="B2" s="133" t="s">
        <v>788</v>
      </c>
      <c r="C2" s="134"/>
      <c r="D2" s="137">
        <f>'CONTEXTO E IDENTIFICACIÓN'!D2</f>
        <v>0</v>
      </c>
      <c r="E2" s="544" t="s">
        <v>685</v>
      </c>
      <c r="F2" s="545"/>
      <c r="G2" s="545"/>
      <c r="H2" s="545"/>
      <c r="I2" s="545"/>
      <c r="J2" s="545"/>
      <c r="K2" s="545"/>
      <c r="L2" s="545"/>
      <c r="M2" s="545"/>
      <c r="N2" s="545"/>
      <c r="O2" s="545"/>
      <c r="P2" s="546"/>
    </row>
    <row r="3" spans="1:25" ht="19.5" customHeight="1" x14ac:dyDescent="0.35">
      <c r="A3" s="128"/>
      <c r="B3" s="135" t="s">
        <v>789</v>
      </c>
      <c r="C3" s="136"/>
      <c r="D3" s="138">
        <f>'CONTEXTO E IDENTIFICACIÓN'!D3</f>
        <v>0</v>
      </c>
      <c r="E3" s="547"/>
      <c r="F3" s="548"/>
      <c r="G3" s="548"/>
      <c r="H3" s="548"/>
      <c r="I3" s="548"/>
      <c r="J3" s="548"/>
      <c r="K3" s="548"/>
      <c r="L3" s="548"/>
      <c r="M3" s="548"/>
      <c r="N3" s="548"/>
      <c r="O3" s="548"/>
      <c r="P3" s="549"/>
    </row>
    <row r="4" spans="1:25" ht="15" customHeight="1" x14ac:dyDescent="0.35">
      <c r="A4" s="128"/>
      <c r="B4" s="130" t="s">
        <v>790</v>
      </c>
      <c r="C4" s="131"/>
      <c r="D4" s="132"/>
      <c r="E4" s="547"/>
      <c r="F4" s="548"/>
      <c r="G4" s="548"/>
      <c r="H4" s="548"/>
      <c r="I4" s="548"/>
      <c r="J4" s="548"/>
      <c r="K4" s="548"/>
      <c r="L4" s="548"/>
      <c r="M4" s="548"/>
      <c r="N4" s="548"/>
      <c r="O4" s="548"/>
      <c r="P4" s="549"/>
    </row>
    <row r="5" spans="1:25" ht="25.5" customHeight="1" thickBot="1" x14ac:dyDescent="0.4">
      <c r="A5" s="129"/>
      <c r="B5" s="553" t="s">
        <v>791</v>
      </c>
      <c r="C5" s="554"/>
      <c r="D5" s="555"/>
      <c r="E5" s="550"/>
      <c r="F5" s="551"/>
      <c r="G5" s="551"/>
      <c r="H5" s="551"/>
      <c r="I5" s="551"/>
      <c r="J5" s="551"/>
      <c r="K5" s="551"/>
      <c r="L5" s="551"/>
      <c r="M5" s="551"/>
      <c r="N5" s="551"/>
      <c r="O5" s="551"/>
      <c r="P5" s="552"/>
    </row>
    <row r="6" spans="1:25" ht="16" thickBot="1" x14ac:dyDescent="0.4">
      <c r="J6" s="662" t="s">
        <v>681</v>
      </c>
      <c r="K6" s="663"/>
      <c r="L6" s="663"/>
      <c r="M6" s="663"/>
      <c r="N6" s="663"/>
      <c r="O6" s="663"/>
      <c r="P6" s="664"/>
      <c r="R6" s="66"/>
      <c r="S6" s="67"/>
      <c r="T6" s="68"/>
      <c r="U6" s="586" t="s">
        <v>612</v>
      </c>
      <c r="V6" s="586"/>
      <c r="W6" s="586"/>
      <c r="X6" s="586"/>
      <c r="Y6" s="587"/>
    </row>
    <row r="7" spans="1:25" ht="16" thickBot="1" x14ac:dyDescent="0.4">
      <c r="A7" s="188"/>
      <c r="B7" s="188"/>
      <c r="C7" s="188"/>
      <c r="D7" s="188"/>
      <c r="E7" s="188"/>
      <c r="F7" s="659" t="s">
        <v>607</v>
      </c>
      <c r="G7" s="660"/>
      <c r="H7" s="661"/>
      <c r="J7" s="51"/>
      <c r="K7" s="52"/>
      <c r="L7" s="586" t="s">
        <v>612</v>
      </c>
      <c r="M7" s="586"/>
      <c r="N7" s="586"/>
      <c r="O7" s="586"/>
      <c r="P7" s="587"/>
      <c r="R7" s="69"/>
      <c r="S7" s="53"/>
      <c r="T7" s="70"/>
      <c r="U7" s="71">
        <v>0.2</v>
      </c>
      <c r="V7" s="71">
        <v>0.4</v>
      </c>
      <c r="W7" s="71">
        <v>0.6</v>
      </c>
      <c r="X7" s="71">
        <v>0.8</v>
      </c>
      <c r="Y7" s="72">
        <v>1</v>
      </c>
    </row>
    <row r="8" spans="1:25" ht="26.5" thickBot="1" x14ac:dyDescent="0.4">
      <c r="A8" s="315" t="s">
        <v>608</v>
      </c>
      <c r="B8" s="267" t="s">
        <v>609</v>
      </c>
      <c r="C8" s="267" t="s">
        <v>0</v>
      </c>
      <c r="D8" s="267" t="s">
        <v>610</v>
      </c>
      <c r="E8" s="267" t="s">
        <v>924</v>
      </c>
      <c r="F8" s="267" t="s">
        <v>611</v>
      </c>
      <c r="G8" s="267" t="s">
        <v>612</v>
      </c>
      <c r="H8" s="268" t="s">
        <v>613</v>
      </c>
      <c r="J8" s="53"/>
      <c r="K8" s="54"/>
      <c r="L8" s="55" t="s">
        <v>682</v>
      </c>
      <c r="M8" s="55" t="s">
        <v>244</v>
      </c>
      <c r="N8" s="55" t="s">
        <v>112</v>
      </c>
      <c r="O8" s="55" t="s">
        <v>245</v>
      </c>
      <c r="P8" s="56" t="s">
        <v>246</v>
      </c>
      <c r="R8" s="69"/>
      <c r="S8" s="53"/>
      <c r="T8" s="73"/>
      <c r="U8" s="74" t="s">
        <v>682</v>
      </c>
      <c r="V8" s="74" t="s">
        <v>244</v>
      </c>
      <c r="W8" s="74" t="s">
        <v>112</v>
      </c>
      <c r="X8" s="74" t="s">
        <v>245</v>
      </c>
      <c r="Y8" s="75" t="s">
        <v>246</v>
      </c>
    </row>
    <row r="9" spans="1:25" ht="120" customHeight="1" x14ac:dyDescent="0.35">
      <c r="A9" s="190" t="str">
        <f>'CONTEXTO E IDENTIFICACIÓN'!G55</f>
        <v>Estratégico</v>
      </c>
      <c r="B9" s="191" t="str">
        <f>'CONTEXTO E IDENTIFICACIÓN'!A55</f>
        <v>R1</v>
      </c>
      <c r="C9" s="193" t="str">
        <f>'CONTEXTO E IDENTIFICACIÓN'!N55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D9" s="320">
        <f>'VALORACIÓN DEL CONTROL'!X58</f>
        <v>0.4</v>
      </c>
      <c r="E9" s="320">
        <f>'VALORACIÓN DEL CONTROL'!Y58</f>
        <v>1</v>
      </c>
      <c r="F9" s="321" t="str">
        <f>+IF(D9=0,"",IF(D9&lt;=$S$13,$T$13,IF(D9&lt;=$S$12,$T$12,IF(D9&lt;=$S$11,$T$11,IF(D9&lt;=$S$10,$T$10,IF(D9&lt;=$S$9,$T$9,""))))))</f>
        <v>Baja</v>
      </c>
      <c r="G9" s="321" t="str">
        <f>+IF(E9=0,"",IF(E9&lt;=$U$7,$U$8,IF(E9&lt;=$V$7,$V$8,IF(E9&lt;=$W$7,$W$8,IF(E9&lt;=$X$7,$X$8,IF(E9&lt;=$Y$7,$Y$8,""))))))</f>
        <v>Catastrófico</v>
      </c>
      <c r="H9" s="322" t="str">
        <f>+IF(F9=$T$9,IF(G9=$U$8,$U$9,IF(G9=$V$8,$V$9,IF(G9=$W$8,$W$9,IF(G9=$X$8,$X$9,IF(G9=$Y$8,$Y$9))))),IF(F9=$T$10,IF(G9=$U$8,$U$10,IF(G9=$V$8,$V$10,IF(G9=$W$8,$W$10,IF(G9=$X$8,$X$10,IF(G9=$Y$8,$Y$10))))),IF(F9=$T$11,IF(G9=$U$8,$U$11,IF(G9=$V$8,$V$11,IF(G9=$W$8,$W$11,IF(G9=$X$8,$X$11,IF(G9=$Y$8,$Y$11))))),IF(F9=$T$12,IF(G9=$U$8,$U$12,IF(G9=$V$8,$V$12,IF(G9=$W$8,$W$12,IF(G9=$X$8,$X$12,IF(G9=$Y$8,$Y$12))))),IF(F9=$T$13,IF(G9=$U$8,$U$13,IF(G9=$V$8,$V$13,IF(G9=$W$8,$W$13,IF(G9=$X$8,$X$13,IF(G9=$Y$8,$Y$13))))),"")))))</f>
        <v>Extremo</v>
      </c>
      <c r="J9" s="588" t="s">
        <v>611</v>
      </c>
      <c r="K9" s="55" t="s">
        <v>628</v>
      </c>
      <c r="L9" s="57" t="str">
        <f>+IF(AND(F9=$T$9,G9=$U$8),B9,"")&amp;" "&amp;IF(AND(F10=$T$9,G10=$U$8),B10,"")&amp;" "&amp;IF(AND(F11=$T$9,G11=$U$8),B11,"")&amp;" "&amp;IF(AND(F12=$T$9,G12=$U$8),B12,"")&amp;" "&amp;IF(AND(F13=$T$9,G13=$U$8),B13,"")&amp;" "&amp;IF(AND(F14=$T$9,G14=$U$8),B14,"")&amp;" "&amp;IF(AND(F15=$T$9,G15=$U$8),B15,"")&amp;" "&amp;IF(AND(F16=$T$9,G16=$U$8),B16,"")&amp;" "&amp;IF(AND(F17=$T$9,G17=$U$8),B17,"")&amp;" "&amp;IF(AND(F18=$T$9,G18=$U$8),B18,"")&amp;" "&amp;IF(AND(F19=$T$9,G19=$U$8),B19,"")&amp;" "&amp;IF(AND(F20=$T$9,G20=$U$8),B20,"")&amp;" "&amp;IF(AND(F21=$T$9,G21=$U$8),B21,"")&amp;" "&amp;IF(AND(F22=$T$9,G22=$U$8),B22,"")&amp;" "&amp;IF(AND(F23=$T$9,G23=$U$8),B23,"")&amp;" "&amp;IF(AND(F24=$T$9,G24=$U$8),B24,"")&amp;" "&amp;IF(AND(F25=$T$9,G25=$U$8),B25,"")&amp;" "&amp;IF(AND(F26=$T$9,G26=$U$8),B26,"")&amp;" "&amp;IF(AND(F27=$T$9,G27=$U$8),B27,"")&amp;" "&amp;IF(AND(F28=$T$9,G28=$U$8),B28,"")&amp;" "&amp;IF(AND(F29=$T$9,G29=$U$8),B29,"")&amp;" "&amp;IF(AND(F30=$T$9,G30=$U$8),B30,"")&amp;" "&amp;IF(AND(F31=$T$9,G31=$U$8),B31,"")&amp;" "&amp;IF(AND(F32=$T$9,G32=$U$8),B32,"")&amp;" "&amp;IF(AND(F33=$T$9,G33=$U$8),B33,"")&amp;" "&amp;IF(AND(F34=$T$9,G34=$U$8),B34,"")&amp;" "&amp;IF(AND(F36=$T$9,G36=$U$8),B36,"")&amp;" "&amp;IF(AND(F37=$T$9,G37=$U$8),B37,"")&amp;" "&amp;IF(AND(F38=$T$9,G38=$U$8),B38,"")&amp;" "&amp;IF(AND(F39=$T$9,G39=$U$8),B39,"")&amp;" "&amp;IF(AND(F40=$T$9,G40=$U$8),B40,"")&amp;" "&amp;IF(AND(F41=$T$9,G41=$U$8),B41,"")&amp;" "&amp;IF(AND(F42=$T$9,G42=$U$8),B42,"")&amp;" "&amp;IF(AND(F43=$T$9,G43=$U$8),B43,"")&amp;" "&amp;IF(AND(F44=$T$9,G44=$U$8),B44,"")&amp;" "&amp;IF(AND(F45=$T$9,G45=$U$8),B45,"")&amp;" "&amp;IF(AND(F46=$T$9,G46=$U$8),B46,"")&amp;" "&amp;IF(AND(F47=$T$9,G47=$U$8),B47,"")&amp;" "&amp;IF(AND(F48=$T$9,G48=$U$8),B48,"")&amp;" "&amp;IF(AND(F49=$T$9,G49=$U$8),B49,"")&amp;" "&amp;IF(AND(F50=$T$9,G50=$U$8),B50,"")&amp;" "&amp;IF(AND(F51=$T$9,G51=$U$8),B51,"")&amp;" "&amp;IF(AND(F52=$T$9,G52=$U$8),B52,"")&amp;" "&amp;IF(AND(F53=$T$9,G53=$U$8),B53,"")&amp;" "&amp;IF(AND(F54=$T$9,G54=$U$8),B54,"")&amp;" "&amp;IF(AND(F55=$T$9,G55=$U$8),B55,"")&amp;" "&amp;IF(AND(F56=$T$9,G56=$U$8),B56,"")&amp;" "&amp;IF(AND(F57=$T$9,G57=$U$8),B57,"")&amp;" "&amp;IF(AND(F58=$T$9,G58=$U$8),B58,"")&amp;" "&amp;IF(AND(F59=$T$9,G59=$U$8),B59,"")&amp;" "&amp;IF(AND(F60=$T$9,G60=$U$8),B60,"")&amp;" "&amp;IF(AND(F61=$T$9,G61=$U$8),B61,"")&amp;" "&amp;IF(AND(F63=$T$9,G63=$U$8),B63,"")&amp;" "&amp;IF(AND(F64=$T$9,G64=$U$8),B64,"")&amp;" "&amp;IF(AND(F65=$T$9,G65=$U$8),B65,"")&amp;" "&amp;IF(AND(F66=$T$9,G66=$U$8),B66,"")&amp;" "&amp;IF(AND(F67=$T$9,G67=$U$8),B67,"")&amp;" "&amp;IF(AND(F68=$T$9,G68=$U$8),B68,"")&amp;" "&amp;IF(AND(F69=$T$9,G69=$U$8),B69,"")&amp;" "&amp;IF(AND(F70=$T$9,G70=$U$8),B70,"")&amp;" "&amp;IF(AND(F71=$T$9,G71=$U$8),B71,"")&amp;" "&amp;IF(AND(F72=$T$9,G72=$U$8),B72,"")&amp;" "&amp;IF(AND(F73=$T$9,G73=$U$8),B73,"")&amp;" "&amp;IF(AND(F74=$T$9,G74=$U$8),B74,"")&amp;" "&amp;IF(AND(F75=$T$9,G75=$U$8),B75,"")&amp;" "&amp;IF(AND(F76=$T$9,G76=$U$8),B76,"")&amp;" "&amp;IF(AND(F77=$T$9,G77=$U$8),B77,"")&amp;" "&amp;IF(AND(F78=$T$9,G78=$U$8),B78,"")&amp;" "&amp;IF(AND(F79=$T$9,G79=$U$8),B79,"")&amp;" "&amp;IF(AND(F80=$T$9,G80=$U$8),B80,"")&amp;" "&amp;IF(AND(F81=$T$9,G81=$U$8),B81,"")&amp;" "&amp;IF(AND(F82=$T$9,G82=$U$8),B82,"")&amp;" "&amp;IF(AND(F83=$T$9,G83=$U$8),B83,"")&amp;" "&amp;IF(AND(F84=$T$9,G84=$U$8),B84,"")&amp;" "&amp;IF(AND(F85=$T$9,G85=$U$8),B85,"")&amp;" "&amp;IF(AND(F86=$T$9,G86=$U$8),B86,"")&amp;" "&amp;IF(AND(F87=$T$9,G87=$U$8),B87,"")&amp;" "&amp;IF(AND(F88=$T$9,G88=$U$8),B88,"")&amp;" "&amp;IF(AND(F89=$T$9,G89=$U$8),B89,"")&amp;" "&amp;IF(AND(F90=$T$9,G90=$U$8),B90,"")</f>
        <v xml:space="preserve">                                                                               </v>
      </c>
      <c r="M9" s="57" t="str">
        <f>+IF(AND(F9=$T$9,G9=$V$8),B9,"")&amp;" "&amp;IF(AND(F10=$T$9,G10=$V$8),B10,"")&amp;" "&amp;IF(AND(F11=$T$9,G11=$V$8),B11,"")&amp;" "&amp;IF(AND(F12=$T$9,G12=$V$8),B12,"")&amp;" "&amp;IF(AND(F13=$T$9,G13=$V$8),B13,"")&amp;" "&amp;IF(AND(F14=$T$9,G14=$V$8),B14,"")&amp;" "&amp;IF(AND(F15=$T$9,G15=$V$8),B15,"")&amp;" "&amp;IF(AND(F16=$T$9,G16=$V$8),B16,"")&amp;" "&amp;IF(AND(F17=$T$9,G17=$V$8),B17,"")&amp;" "&amp;IF(AND(F18=$T$9,G18=$V$8),B18,"")&amp;" "&amp;IF(AND(F19=$T$9,G19=$V$8),B19,"")&amp;" "&amp;IF(AND(F20=$T$9,G20=$V$8),B20,"")&amp;" "&amp;IF(AND(F21=$T$9,G21=$V$8),B21,"")&amp;" "&amp;IF(AND(F22=$T$9,G22=$V$8),B22,"")&amp;" "&amp;IF(AND(F23=$T$9,G23=$V$8),B23,"")&amp;" "&amp;IF(AND(F24=$T$9,G24=$V$8),B24,"")&amp;" "&amp;IF(AND(F25=$T$9,G25=$V$8),B25,"")&amp;" "&amp;IF(AND(F26=$T$9,G26=$V$8),B26,"")&amp;" "&amp;IF(AND(F27=$T$9,G27=$V$8),B27,"")&amp;" "&amp;IF(AND(F28=$T$9,G28=$V$8),B28,"")&amp;" "&amp;IF(AND(F29=$T$9,G29=$V$8),B29,"")&amp;" "&amp;IF(AND(F30=$T$9,G30=$V$8),B30,"")&amp;" "&amp;IF(AND(F31=$T$9,G31=$V$8),B31,"")&amp;" "&amp;IF(AND(F32=$T$9,G32=$V$8),B32,"")&amp;" "&amp;IF(AND(F33=$T$9,G33=$V$8),B33,"")&amp;" "&amp;IF(AND(F34=$T$9,G34=$V$8),B34,"")&amp;" "&amp;IF(AND(F36=$T$9,G36=$V$8),B36,"")&amp;" "&amp;IF(AND(F37=$T$9,G37=$V$8),B37,"")&amp;" "&amp;IF(AND(F38=$T$9,G38=$V$8),B38,"")&amp;" "&amp;IF(AND(F39=$T$9,G39=$V$8),B39,"")&amp;" "&amp;IF(AND(F40=$T$9,G40=$V$8),B40,"")&amp;" "&amp;IF(AND(F41=$T$9,G41=$V$8),B41,"")&amp;" "&amp;IF(AND(F42=$T$9,G42=$V$8),B42,"")&amp;" "&amp;IF(AND(F43=$T$9,G43=$V$8),B43,"")&amp;" "&amp;IF(AND(F44=$T$9,G44=$V$8),B44,"")&amp;" "&amp;IF(AND(F45=$T$9,G45=$V$8),B45,"")&amp;" "&amp;IF(AND(F46=$T$9,G46=$V$8),B46,"")&amp;" "&amp;IF(AND(F47=$T$9,G47=$V$8),B47,"")&amp;" "&amp;IF(AND(F48=$T$9,G48=$V$8),B48,"")&amp;" "&amp;IF(AND(F49=$T$9,G49=$V$8),B49,"")&amp;" "&amp;IF(AND(F50=$T$9,G50=$V$8),B50,"")&amp;" "&amp;IF(AND(F51=$T$9,G51=$V$8),B51,"")&amp;" "&amp;IF(AND(F52=$T$9,G52=$V$8),B52,"")&amp;" "&amp;IF(AND(F53=$T$9,G53=$V$8),B53,"")&amp;" "&amp;IF(AND(F54=$T$9,G54=$V$8),B54,"")&amp;" "&amp;IF(AND(F55=$T$9,G55=$V$8),B55,"")&amp;" "&amp;IF(AND(F56=$T$9,G56=$V$8),B56,"")&amp;" "&amp;IF(AND(F57=$T$9,G57=$V$8),B57,"")&amp;" "&amp;IF(AND(F58=$T$9,G58=$V$8),B58,"")&amp;" "&amp;IF(AND(F59=$T$9,G59=$V$8),B59,"")&amp;" "&amp;IF(AND(F60=$T$9,G60=$V$8),B60,"")&amp;" "&amp;IF(AND(F61=$T$9,G61=$V$8),B61,"")&amp;" "&amp;IF(AND(F63=$T$9,G63=$V$8),B63,"")&amp;" "&amp;IF(AND(F64=$T$9,G64=$V$8),B64,"")&amp;" "&amp;IF(AND(F65=$T$9,G65=$V$8),B65,"")&amp;" "&amp;IF(AND(F66=$T$9,G66=$V$8),B66,"")&amp;" "&amp;IF(AND(F67=$T$9,G67=$V$8),B67,"")&amp;" "&amp;IF(AND(F68=$T$9,G68=$V$8),B68,"")&amp;" "&amp;IF(AND(F69=$T$9,G69=$V$8),B69,"")&amp;" "&amp;IF(AND(F70=$T$9,G70=$V$8),B70,"")&amp;" "&amp;IF(AND(F71=$T$9,G71=$V$8),B71,"")&amp;" "&amp;IF(AND(F72=$T$9,G72=$V$8),B72,"")&amp;" "&amp;IF(AND(F73=$T$9,G73=$V$8),B73,"")&amp;" "&amp;IF(AND(F74=$T$9,G74=$V$8),B74,"")&amp;" "&amp;IF(AND(F75=$T$9,G75=$V$8),B75,"")&amp;" "&amp;IF(AND(F76=$T$9,G76=$V$8),B76,"")&amp;" "&amp;IF(AND(F77=$T$9,G77=$V$8),B77,"")&amp;" "&amp;IF(AND(F78=$T$9,G78=$V$8),B78,"")&amp;" "&amp;IF(AND(F79=$T$9,G79=$V$8),B79,"")&amp;" "&amp;IF(AND(F80=$T$9,G80=$V$8),B80,"")&amp;" "&amp;IF(AND(F81=$T$9,G81=$V$8),B81,"")&amp;" "&amp;IF(AND(F82=$T$9,G82=$V$8),B82,"")&amp;" "&amp;IF(AND(F83=$T$9,G83=$V$8),B83,"")&amp;" "&amp;IF(AND(F84=$T$9,G84=$V$8),B84,"")&amp;" "&amp;IF(AND(F85=$T$9,G85=$V$8),B85,"")&amp;" "&amp;IF(AND(F86=$T$9,G86=$V$8),B86,"")&amp;" "&amp;IF(AND(F87=$T$9,G87=$V$8),B87,"")&amp;" "&amp;IF(AND(F88=$T$9,G88=$V$8),B88,"")&amp;" "&amp;IF(AND(F89=$T$9,G89=$V$8),B89,"")&amp;" "&amp;IF(AND(F90=$T$9,G90=$V$8),B90,"")</f>
        <v xml:space="preserve">                       R25                                                        </v>
      </c>
      <c r="N9" s="57" t="str">
        <f>+IF(AND(F9=$T$9,G9=$W$8),B9,"")&amp;" "&amp;IF(AND(F10=$T$9,G10=$W$8),B10,"")&amp;" "&amp;IF(AND(F11=$T$9,G11=$W$8),B11,"")&amp;" "&amp;IF(AND(F12=$T$9,G12=$W$8),B12,"")&amp;" "&amp;IF(AND(F13=$T$9,G13=$W$8),B13,"")&amp;" "&amp;IF(AND(F14=$T$9,G14=$W$8),B14,"")&amp;" "&amp;IF(AND(F15=$T$9,G15=$W$8),B15,"")&amp;" "&amp;IF(AND(F16=$T$9,G16=$W$8),B16,"")&amp;" "&amp;IF(AND(F17=$T$9,G17=$W$8),B17,"")&amp;" "&amp;IF(AND(F18=$T$9,G18=$W$8),B18,"")&amp;" "&amp;IF(AND(F19=$T$9,G19=$W$8),B19,"")&amp;" "&amp;IF(AND(F20=$T$9,G20=$W$8),B20,"")&amp;" "&amp;IF(AND(F21=$T$9,G21=$W$8),B21,"")&amp;" "&amp;IF(AND(F22=$T$9,G22=$W$8),B22,"")&amp;" "&amp;IF(AND(F23=$T$9,G23=$W$8),B23,"")&amp;" "&amp;IF(AND(F24=$T$9,G24=$W$8),B24,"")&amp;" "&amp;IF(AND(F25=$T$9,G25=$W$8),B25,"")&amp;" "&amp;IF(AND(F26=$T$9,G26=$W$8),B26,"")&amp;" "&amp;IF(AND(F27=$T$9,G27=$W$8),B27,"")&amp;" "&amp;IF(AND(F28=$T$9,G28=$W$8),B28,"")&amp;" "&amp;IF(AND(F29=$T$9,G29=$W$8),B29,"")&amp;" "&amp;IF(AND(F30=$T$9,G30=$W$8),B30,"")&amp;" "&amp;IF(AND(F31=$T$9,G31=$W$8),B31,"")&amp;" "&amp;IF(AND(F32=$T$9,G32=$W$8),B32,"")&amp;" "&amp;IF(AND(F33=$T$9,G33=$W$8),B33,"")&amp;" "&amp;IF(AND(F34=$T$9,G34=$W$8),B34,"")&amp;" "&amp;IF(AND(F36=$T$9,G36=$W$8),B36,"")&amp;" "&amp;IF(AND(F37=$T$9,G37=$W$8),B37,"")&amp;" "&amp;IF(AND(F38=$T$9,G38=$W$8),B38,"")&amp;" "&amp;IF(AND(F39=$T$9,G39=$W$8),B39,"")&amp;" "&amp;IF(AND(F40=$T$9,G40=$W$8),B40,"")&amp;" "&amp;IF(AND(F41=$T$9,G41=$W$8),B41,"")&amp;" "&amp;IF(AND(F42=$T$9,G42=$W$8),B42,"")&amp;" "&amp;IF(AND(F43=$T$9,G43=$W$8),B43,"")&amp;" "&amp;IF(AND(F44=$T$9,G44=$W$8),B44,"")&amp;" "&amp;IF(AND(F45=$T$9,G45=$W$8),B45,"")&amp;" "&amp;IF(AND(F46=$T$9,G46=$W$8),B46,"")&amp;" "&amp;IF(AND(F47=$T$9,G47=$W$8),B47,"")&amp;" "&amp;IF(AND(F48=$T$9,G48=$W$8),B48,"")&amp;" "&amp;IF(AND(F49=$T$9,G49=$W$8),B49,"")&amp;" "&amp;IF(AND(F50=$T$9,G50=$W$8),B50,"")&amp;" "&amp;IF(AND(F51=$T$9,G51=$W$8),B51,"")&amp;" "&amp;IF(AND(F52=$T$9,G52=$W$8),B52,"")&amp;" "&amp;IF(AND(F53=$T$9,G53=$W$8),B53,"")&amp;" "&amp;IF(AND(F54=$T$9,G54=$W$8),B54,"")&amp;" "&amp;IF(AND(F55=$T$9,G55=$W$8),B55,"")&amp;" "&amp;IF(AND(F56=$T$9,G56=$W$8),B56,"")&amp;" "&amp;IF(AND(F57=$T$9,G57=$W$8),B57,"")&amp;" "&amp;IF(AND(F58=$T$9,G58=$W$8),B58,"")&amp;" "&amp;IF(AND(F59=$T$9,G59=$W$8),B59,"")&amp;" "&amp;IF(AND(F60=$T$9,G60=$W$8),B60,"")&amp;" "&amp;IF(AND(F61=$T$9,G61=$W$8),B61,"")&amp;" "&amp;IF(AND(F63=$T$9,G63=$W$8),B63,"")&amp;" "&amp;IF(AND(F64=$T$9,G64=$W$8),B64,"")&amp;" "&amp;IF(AND(F65=$T$9,G65=$W$8),B65,"")&amp;" "&amp;IF(AND(F66=$T$9,G66=$W$8),B66,"")&amp;" "&amp;IF(AND(F67=$T$9,G67=$W$8),B67,"")&amp;" "&amp;IF(AND(F68=$T$9,G68=$W$8),B68,"")</f>
        <v xml:space="preserve">                     R23 R24   R27                      R50          </v>
      </c>
      <c r="O9" s="57" t="str">
        <f>+IF(AND(F9=$T$9,G9=$X$8),B9,"")&amp;" "&amp;IF(AND(F10=$T$9,G10=$X$8),B10,"")&amp;" "&amp;IF(AND(F11=$T$9,G11=$X$8),B11,"")&amp;" "&amp;IF(AND(F12=$T$9,G12=$X$8),B12,"")&amp;" "&amp;IF(AND(F13=$T$9,G13=$X$8),B13,"")&amp;" "&amp;IF(AND(F14=$T$9,G14=$X$8),B14,"")&amp;" "&amp;IF(AND(F15=$T$9,G15=$X$8),B15,"")&amp;" "&amp;IF(AND(F16=$T$9,G16=$X$8),B16,"")&amp;" "&amp;IF(AND(F17=$T$9,G17=$X$8),B17,"")&amp;" "&amp;IF(AND(F18=$T$9,G18=$X$8),B18,"")&amp;" "&amp;IF(AND(F19=$T$9,G19=$X$8),B19,"")&amp;" "&amp;IF(AND(F20=$T$9,G20=$X$8),B20,"")&amp;" "&amp;IF(AND(F21=$T$9,G21=$X$8),B21,"")&amp;" "&amp;IF(AND(F22=$T$9,G22=$X$8),B22,"")&amp;" "&amp;IF(AND(F23=$T$9,G23=$X$8),B23,"")&amp;" "&amp;IF(AND(F24=$T$9,G24=$X$8),B24,"")&amp;" "&amp;IF(AND(F25=$T$9,G25=$X$8),B25,"")&amp;" "&amp;IF(AND(F26=$T$9,G26=$X$8),B26,"")&amp;" "&amp;IF(AND(F27=$T$9,G27=$X$8),B27,"")&amp;" "&amp;IF(AND(F28=$T$9,G28=$X$8),B28,"")&amp;" "&amp;IF(AND(F29=$T$9,G29=$X$8),B29,"")&amp;" "&amp;IF(AND(F30=$T$9,G30=$X$8),B30,"")&amp;" "&amp;IF(AND(F31=$T$9,G31=$X$8),B31,"")&amp;" "&amp;IF(AND(F32=$T$9,G32=$X$8),B32,"")&amp;" "&amp;IF(AND(F33=$T$9,G33=$X$8),B33,"")&amp;" "&amp;IF(AND(F34=$T$9,G34=$X$8),B34,"")&amp;" "&amp;IF(AND(F36=$T$9,G36=$X$8),B36,"")&amp;" "&amp;IF(AND(F37=$T$9,G37=$X$8),B37,"")&amp;" "&amp;IF(AND(F38=$T$9,G38=$X$8),B38,"")&amp;" "&amp;IF(AND(F39=$T$9,G39=$X$8),B39,"")&amp;" "&amp;IF(AND(F40=$T$9,G40=$X$8),B40,"")&amp;" "&amp;IF(AND(F41=$T$9,G41=$X$8),B41,"")&amp;" "&amp;IF(AND(F42=$T$9,G42=$X$8),B42,"")&amp;" "&amp;IF(AND(F43=$T$9,G43=$X$8),B43,"")&amp;" "&amp;IF(AND(F44=$T$9,G44=$X$8),B44,"")&amp;" "&amp;IF(AND(F45=$T$9,G45=$X$8),B45,"")&amp;" "&amp;IF(AND(F46=$T$9,G46=$X$8),B46,"")&amp;" "&amp;IF(AND(F47=$T$9,G47=$X$8),B47,"")&amp;" "&amp;IF(AND(F48=$T$9,G48=$X$8),B48,"")&amp;" "&amp;IF(AND(F49=$T$9,G49=$X$8),B49,"")&amp;" "&amp;IF(AND(F50=$T$9,G50=$X$8),B50,"")&amp;" "&amp;IF(AND(F51=$T$9,G51=$X$8),B51,"")&amp;" "&amp;IF(AND(F52=$T$9,G52=$X$8),B52,"")&amp;" "&amp;IF(AND(F53=$T$9,G53=$X$8),B53,"")&amp;" "&amp;IF(AND(F54=$T$9,G54=$X$8),B54,"")&amp;" "&amp;IF(AND(F55=$T$9,G55=$X$8),B55,"")&amp;" "&amp;IF(AND(F56=$T$9,G56=$X$8),B56,"")&amp;" "&amp;IF(AND(F57=$T$9,G57=$X$8),B57,"")&amp;" "&amp;IF(AND(F58=$T$9,G58=$X$8),B58,"")&amp;" "&amp;IF(AND(F59=$T$9,G59=$X$8),B59,"")&amp;" "&amp;IF(AND(F60=$T$9,G60=$X$8),B60,"")&amp;" "&amp;IF(AND(F61=$T$9,G61=$X$8),B61,"")&amp;" "&amp;IF(AND(F63=$T$9,G63=$X$8),B63,"")&amp;" "&amp;IF(AND(F64=$T$9,G64=$X$8),B64,"")&amp;" "&amp;IF(AND(F65=$T$9,G65=$X$8),B65,"")&amp;" "&amp;IF(AND(F66=$T$9,G66=$X$8),B66,"")&amp;" "&amp;IF(AND(F67=$T$9,G67=$X$8),B67,"")&amp;" "&amp;IF(AND(F68=$T$9,G68=$X$8),B68,"")&amp;" "&amp;IF(AND(F69=$T$9,G69=$X$8),B69,"")&amp;" "&amp;IF(AND(F70=$T$9,G70=$X$8),B70,"")&amp;" "&amp;IF(AND(F71=$T$9,G71=$X$8),B71,"")&amp;" "&amp;IF(AND(F72=$T$9,G72=$X$8),B72,"")&amp;" "&amp;IF(AND(F73=$T$9,G73=$X$8),B73,"")&amp;" "&amp;IF(AND(F74=$T$9,G74=$X$8),B74,"")&amp;" "&amp;IF(AND(F75=$T$9,G75=$X$8),B75,"")&amp;" "&amp;IF(AND(F76=$T$9,G76=$X$8),B76,"")&amp;" "&amp;IF(AND(F77=$T$9,G77=$X$8),B77,"")&amp;" "&amp;IF(AND(F78=$T$9,G78=$X$8),B78,"")&amp;" "&amp;IF(AND(F79=$T$9,G79=$X$8),B79,"")&amp;" "&amp;IF(AND(F80=$T$9,G80=$X$8),B80,"")&amp;" "&amp;IF(AND(F81=$T$9,G81=$X$8),B81,"")&amp;" "&amp;IF(AND(F82=$T$9,G82=$X$8),B82,"")&amp;" "&amp;IF(AND(F83=$T$9,G83=$X$8),B83,"")&amp;" "&amp;IF(AND(F84=$T$9,G84=$X$8),B84,"")&amp;" "&amp;IF(AND(F85=$T$9,G85=$X$8),B85,"")&amp;" "&amp;IF(AND(F86=$T$9,G86=$X$8),B86,"")&amp;" "&amp;IF(AND(F87=$T$9,G87=$X$8),B87,"")&amp;" "&amp;IF(AND(F88=$T$9,G88=$X$8),B88,"")&amp;" "&amp;IF(AND(F89=$T$9,G89=$X$8),B89,"")&amp;" "&amp;IF(AND(F90=$T$9,G90=$X$8),B90,"")</f>
        <v xml:space="preserve">       R8                    R30                                                    </v>
      </c>
      <c r="P9" s="58" t="str">
        <f>+IF(AND(F9=$T$9,G9=$Y$8),B9,"")&amp;" "&amp;IF(AND(F10=$T$9,G10=$Y$8),B10,"")&amp;" "&amp;IF(AND(F11=$T$9,G11=$Y$8),B11,"")&amp;" "&amp;IF(AND(F12=$T$9,G12=$Y$8),B12,"")&amp;" "&amp;IF(AND(F13=$T$9,G13=$Y$8),B13,"")&amp;" "&amp;IF(AND(F14=$T$9,G14=$Y$8),B14,"")&amp;" "&amp;IF(AND(F15=$T$9,G15=$Y$8),B15,"")&amp;" "&amp;IF(AND(F16=$T$9,G16=$Y$8),B16,"")&amp;" "&amp;IF(AND(F17=$T$9,G17=$Y$8),B17,"")&amp;" "&amp;IF(AND(F18=$T$9,G18=$Y$8),B18,"")&amp;" "&amp;IF(AND(F19=$T$9,G19=$Y$8),B19,"")&amp;" "&amp;IF(AND(F20=$T$9,G20=$Y$8),B20,"")&amp;" "&amp;IF(AND(F21=$T$9,G21=$Y$8),B21,"")&amp;" "&amp;IF(AND(F22=$T$9,G22=$Y$8),B22,"")&amp;" "&amp;IF(AND(F23=$T$9,G23=$Y$8),B23,"")&amp;" "&amp;IF(AND(F24=$T$9,G24=$Y$8),B24,"")&amp;" "&amp;IF(AND(F25=$T$9,G25=$Y$8),B25,"")&amp;" "&amp;IF(AND(F26=$T$9,G26=$Y$8),B26,"")&amp;" "&amp;IF(AND(F27=$T$9,G27=$Y$8),B27,"")&amp;" "&amp;IF(AND(F28=$T$9,G28=$Y$8),B28,"")&amp;" "&amp;IF(AND(F29=$T$9,G29=$Y$8),B29,"")&amp;" "&amp;IF(AND(F30=$T$9,G30=$Y$8),B30,"")&amp;" "&amp;IF(AND(F31=$T$9,G31=$Y$8),B31,"")&amp;" "&amp;IF(AND(F32=$T$9,G32=$Y$8),B32,"")&amp;" "&amp;IF(AND(F33=$T$9,G33=$Y$8),B33,"")&amp;" "&amp;IF(AND(F34=$T$9,G34=$Y$8),B34,"")&amp;" "&amp;IF(AND(F36=$T$9,G36=$Y$8),B36,"")&amp;" "&amp;IF(AND(F37=$T$9,G37=$Y$8),B37,"")&amp;" "&amp;IF(AND(F38=$T$9,G38=$Y$8),B38,"")&amp;" "&amp;IF(AND(F39=$T$9,G39=$Y$8),B39,"")&amp;" "&amp;IF(AND(F40=$T$9,G40=$Y$8),B40,"")&amp;" "&amp;IF(AND(F41=$T$9,G41=$Y$8),B41,"")&amp;" "&amp;IF(AND(F42=$T$9,G42=$Y$8),B42,"")&amp;" "&amp;IF(AND(F43=$T$9,G43=$Y$8),B43,"")&amp;" "&amp;IF(AND(F44=$T$9,G44=$Y$8),B44,"")&amp;" "&amp;IF(AND(F45=$T$9,G45=$Y$8),B45,"")&amp;" "&amp;IF(AND(F46=$T$9,G46=$Y$8),B46,"")&amp;" "&amp;IF(AND(F47=$T$9,G47=$Y$8),B47,"")&amp;" "&amp;IF(AND(F48=$T$9,G48=$Y$8),B48,"")&amp;" "&amp;IF(AND(F49=$T$9,G49=$Y$8),B49,"")&amp;" "&amp;IF(AND(F50=$T$9,G50=$Y$8),B50,"")&amp;" "&amp;IF(AND(F51=$T$9,G51=$Y$8),B51,"")&amp;" "&amp;IF(AND(F52=$T$9,G52=$Y$8),B52,"")&amp;" "&amp;IF(AND(F53=$T$9,G53=$Y$8),B53,"")&amp;" "&amp;IF(AND(F54=$T$9,G54=$Y$8),B54,"")&amp;" "&amp;IF(AND(F55=$T$9,G55=$Y$8),B55,"")&amp;" "&amp;IF(AND(F56=$T$9,G56=$Y$8),B56,"")&amp;" "&amp;IF(AND(F57=$T$9,G57=$Y$8),B57,"")&amp;" "&amp;IF(AND(F58=$T$9,G58=$Y$8),B58,"")&amp;" "&amp;IF(AND(F59=$T$9,G59=$Y$8),B59,"")&amp;" "&amp;IF(AND(F60=$T$9,G60=$Y$8),B60,"")&amp;" "&amp;IF(AND(F61=$T$9,G61=$Y$8),B61,"")&amp;" "&amp;IF(AND(F63=$T$9,G63=$Y$8),B63,"")&amp;" "&amp;IF(AND(F64=$T$9,G64=$Y$8),B64,"")&amp;" "&amp;IF(AND(F65=$T$9,G65=$Y$8),B65,"")&amp;" "&amp;IF(AND(F66=$T$9,G66=$Y$8),B66,"")&amp;" "&amp;IF(AND(F67=$T$9,G67=$Y$8),B67,"")&amp;" "&amp;IF(AND(F68=$T$9,G68=$Y$8),B68,"")&amp;" "&amp;IF(AND(F69=$T$9,G69=$Y$8),B69,"")&amp;" "&amp;IF(AND(F70=$T$9,G70=$Y$8),B70,"")&amp;" "&amp;IF(AND(F71=$T$9,G71=$Y$8),B71,"")&amp;" "&amp;IF(AND(F72=$T$9,G72=$Y$8),B72,"")&amp;" "&amp;IF(AND(F73=$T$9,G73=$Y$8),B73,"")&amp;" "&amp;IF(AND(F74=$T$9,G74=$Y$8),B74,"")&amp;" "&amp;IF(AND(F75=$T$9,G75=$Y$8),B75,"")&amp;" "&amp;IF(AND(F76=$T$9,G76=$Y$8),B76,"")&amp;" "&amp;IF(AND(F77=$T$9,G77=$Y$8),B77,"")&amp;" "&amp;IF(AND(F78=$T$9,G78=$Y$8),B78,"")&amp;" "&amp;IF(AND(F79=$T$9,G79=$Y$8),B79,"")&amp;" "&amp;IF(AND(F80=$T$9,G80=$Y$8),B80,"")&amp;" "&amp;IF(AND(F81=$T$9,G81=$Y$8),B81,"")&amp;" "&amp;IF(AND(F82=$T$9,G82=$Y$8),B82,"")&amp;" "&amp;IF(AND(F83=$T$9,G83=$Y$8),B83,"")&amp;" "&amp;IF(AND(F84=$T$9,G84=$Y$8),B84,"")&amp;" "&amp;IF(AND(F85=$T$9,G85=$Y$8),B85,"")&amp;" "&amp;IF(AND(F86=$T$9,G86=$Y$8),B86,"")&amp;" "&amp;IF(AND(F87=$T$9,G87=$Y$8),B87,"")&amp;" "&amp;IF(AND(F88=$T$9,G88=$Y$8),B88,"")&amp;" "&amp;IF(AND(F89=$T$9,G89=$Y$8),B89,"")&amp;" "&amp;IF(AND(F90=$T$9,G90=$Y$8),B90,"")</f>
        <v xml:space="preserve">        R9                                                                       </v>
      </c>
      <c r="R9" s="658" t="s">
        <v>611</v>
      </c>
      <c r="S9" s="76">
        <v>1</v>
      </c>
      <c r="T9" s="74" t="s">
        <v>628</v>
      </c>
      <c r="U9" s="57" t="s">
        <v>620</v>
      </c>
      <c r="V9" s="57" t="s">
        <v>620</v>
      </c>
      <c r="W9" s="57" t="s">
        <v>620</v>
      </c>
      <c r="X9" s="57" t="s">
        <v>620</v>
      </c>
      <c r="Y9" s="58" t="s">
        <v>616</v>
      </c>
    </row>
    <row r="10" spans="1:25" ht="120" customHeight="1" x14ac:dyDescent="0.35">
      <c r="A10" s="317" t="str">
        <f>'CONTEXTO E IDENTIFICACIÓN'!G56</f>
        <v>Estratégico</v>
      </c>
      <c r="B10" s="189" t="str">
        <f>'CONTEXTO E IDENTIFICACIÓN'!A56</f>
        <v>R2</v>
      </c>
      <c r="C10" s="316" t="str">
        <f>'CONTEXTO E IDENTIFICACIÓN'!N56</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D10" s="323">
        <f>'VALORACIÓN DEL CONTROL'!X62</f>
        <v>0.2</v>
      </c>
      <c r="E10" s="323">
        <f>'VALORACIÓN DEL CONTROL'!Y62</f>
        <v>0.6</v>
      </c>
      <c r="F10" s="324" t="str">
        <f t="shared" ref="F10:F67" si="0">+IF(D10=0,"",IF(D10&lt;=$S$13,$T$13,IF(D10&lt;=$S$12,$T$12,IF(D10&lt;=$S$11,$T$11,IF(D10&lt;=$S$10,$T$10,IF(D10&lt;=$S$9,$T$9,""))))))</f>
        <v>Muy Baja</v>
      </c>
      <c r="G10" s="324" t="str">
        <f t="shared" ref="G10:G68" si="1">+IF(E10=0,"",IF(E10&lt;=$U$7,$U$8,IF(E10&lt;=$V$7,$V$8,IF(E10&lt;=$W$7,$W$8,IF(E10&lt;=$X$7,$X$8,IF(E10&lt;=$Y$7,$Y$8,""))))))</f>
        <v>Moderado</v>
      </c>
      <c r="H10" s="325" t="str">
        <f t="shared" ref="H10:H68" si="2">+IF(F10=$T$9,IF(G10=$U$8,$U$9,IF(G10=$V$8,$V$9,IF(G10=$W$8,$W$9,IF(G10=$X$8,$X$9,IF(G10=$Y$8,$Y$9))))),IF(F10=$T$10,IF(G10=$U$8,$U$10,IF(G10=$V$8,$V$10,IF(G10=$W$8,$W$10,IF(G10=$X$8,$X$10,IF(G10=$Y$8,$Y$10))))),IF(F10=$T$11,IF(G10=$U$8,$U$11,IF(G10=$V$8,$V$11,IF(G10=$W$8,$W$11,IF(G10=$X$8,$X$11,IF(G10=$Y$8,$Y$11))))),IF(F10=$T$12,IF(G10=$U$8,$U$12,IF(G10=$V$8,$V$12,IF(G10=$W$8,$W$12,IF(G10=$X$8,$X$12,IF(G10=$Y$8,$Y$12))))),IF(F10=$T$13,IF(G10=$U$8,$U$13,IF(G10=$V$8,$V$13,IF(G10=$W$8,$W$13,IF(G10=$X$8,$X$13,IF(G10=$Y$8,$Y$13))))),"")))))</f>
        <v>Moderado</v>
      </c>
      <c r="J10" s="588"/>
      <c r="K10" s="55" t="s">
        <v>624</v>
      </c>
      <c r="L10" s="59" t="str">
        <f>+IF(AND(F9=$T$10,G9=$U$8),B9,"")&amp;" "&amp;IF(AND(F10=$T$10,G10=$U$8),B10,"")&amp;" "&amp;IF(AND(F11=$T$10,G11=$U$8),B11,"")&amp;" "&amp;IF(AND(F12=$T$10,G12=$U$8),B12,"")&amp;" "&amp;IF(AND(F13=$T$10,G13=$U$8),B13,"")&amp;" "&amp;IF(AND(F14=$T$10,G14=$U$8),B14,"")&amp;" "&amp;IF(AND(F15=$T$10,G15=$U$8),B15,"")&amp;" "&amp;IF(AND(F16=$T$10,G16=$U$8),B16,"")&amp;" "&amp;IF(AND(F17=$T$10,G17=$U$8),B17,"")&amp;" "&amp;IF(AND(F18=$T$10,G18=$U$8),B18,"")&amp;" "&amp;IF(AND(F19=$T$10,G19=$U$8),B19,"")&amp;" "&amp;IF(AND(F20=$T$10,G20=$U$8),B20,"")&amp;" "&amp;IF(AND(F21=$T$10,G21=$U$8),B21,"")&amp;" "&amp;IF(AND(F22=$T$10,G22=$U$8),B22,"")&amp;" "&amp;IF(AND(F23=$T$10,G23=$U$8),B23,"")&amp;" "&amp;IF(AND(F24=$T$10,G24=$U$8),B24,"")&amp;" "&amp;IF(AND(F25=$T$10,G25=$U$8),B25,"")&amp;" "&amp;IF(AND(F26=$T$10,G26=$U$8),B26,"")&amp;" "&amp;IF(AND(F27=$T$10,G27=$U$8),B27,"")&amp;" "&amp;IF(AND(F28=$T$10,G28=$U$8),B28,"")&amp;" "&amp;IF(AND(F29=$T$10,G29=$U$8),B29,"")&amp;" "&amp;IF(AND(F30=$T$10,G30=$U$8),B30,"")&amp;" "&amp;IF(AND(F31=$T$10,G31=$U$8),B31,"")&amp;" "&amp;IF(AND(F32=$T$10,G32=$U$8),B32,"")&amp;" "&amp;IF(AND(F33=$T$10,G33=$U$8),B33,"")&amp;" "&amp;IF(AND(F34=$T$10,G34=$U$8),B34,"")&amp;" "&amp;IF(AND(F36=$T$10,G36=$U$8),B36,"")&amp;" "&amp;IF(AND(F37=$T$10,G37=$U$8),B37,"")&amp;" "&amp;IF(AND(F38=$T$10,G38=$U$8),B38,"")&amp;" "&amp;IF(AND(F39=$T$10,G39=$U$8),B39,"")&amp;" "&amp;IF(AND(F40=$T$10,G40=$U$8),B40,"")&amp;" "&amp;IF(AND(F41=$T$10,G41=$U$8),B41,"")&amp;" "&amp;IF(AND(F42=$T$10,G42=$U$8),B42,"")&amp;" "&amp;IF(AND(F43=$T$10,G43=$U$8),B43,"")&amp;" "&amp;IF(AND(F44=$T$10,G44=$U$8),B44,"")&amp;" "&amp;IF(AND(F45=$T$10,G45=$U$8),B45,"")&amp;" "&amp;IF(AND(F46=$T$10,G46=$U$8),B46,"")&amp;" "&amp;IF(AND(F47=$T$10,G47=$U$8),B47,"")&amp;" "&amp;IF(AND(F48=$T$10,G48=$U$8),B48,"")&amp;" "&amp;IF(AND(F49=$T$10,G49=$U$8),B49,"")&amp;" "&amp;IF(AND(F50=$T$10,G50=$U$8),B50,"")&amp;" "&amp;IF(AND(F51=$T$10,G51=$U$8),B51,"")&amp;" "&amp;IF(AND(F52=$T$10,G52=$U$8),B52,"")&amp;" "&amp;IF(AND(F53=$T$10,G53=$U$8),B53,"")&amp;" "&amp;IF(AND(F54=$T$10,G54=$U$8),B54,"")&amp;" "&amp;IF(AND(F55=$T$10,G55=$U$8),B55,"")&amp;" "&amp;IF(AND(F56=$T$10,G56=$U$8),B56,"")&amp;" "&amp;IF(AND(F57=$T$10,G57=$U$8),B57,"")&amp;" "&amp;IF(AND(F58=$T$10,G58=$U$8),B58,"")&amp;" "&amp;IF(AND(F59=$T$10,G59=$U$8),B59,"")&amp;" "&amp;IF(AND(F60=$T$10,G60=$U$8),B60,"")&amp;" "&amp;IF(AND(F61=$T$10,G61=$U$8),B61,"")&amp;" "&amp;IF(AND(F63=$T$10,G63=$U$8),B63,"")&amp;" "&amp;IF(AND(F64=$T$10,G64=$U$8),B64,"")&amp;" "&amp;IF(AND(F65=$T$10,G65=$U$8),B65,"")&amp;" "&amp;IF(AND(F66=$T$10,G66=$U$8),B66,"")&amp;" "&amp;IF(AND(F67=$T$10,G67=$U$8),B67,"")&amp;" "&amp;IF(AND(F68=$T$10,G68=$U$8),B68,"")&amp;" "&amp;IF(AND(F69=$T$10,G69=$U$8),B69,"")&amp;" "&amp;IF(AND(F70=$T$10,G70=$U$8),B70,"")&amp;" "&amp;IF(AND(F71=$T$10,G71=$U$8),B71,"")&amp;" "&amp;IF(AND(F72=$T$10,G72=$U$8),B72,"")&amp;" "&amp;IF(AND(F73=$T$10,G73=$U$8),B73,"")&amp;" "&amp;IF(AND(F74=$T$10,G74=$U$8),B74,"")&amp;" "&amp;IF(AND(F75=$T$10,G75=$U$8),B75,"")&amp;" "&amp;IF(AND(F76=$T$10,G76=$U$8),B76,"")&amp;" "&amp;IF(AND(F77=$T$10,G77=$U$8),B77,"")&amp;" "&amp;IF(AND(F78=$T$10,G78=$U$8),B78,"")&amp;" "&amp;IF(AND(F79=$T$10,G79=$U$8),B79,"")&amp;" "&amp;IF(AND(F80=$T$10,G80=$U$8),B80,"")&amp;" "&amp;IF(AND(F81=$T$10,G81=$U$8),B81,"")&amp;" "&amp;IF(AND(F82=$T$10,G82=$U$8),B82,"")&amp;" "&amp;IF(AND(F83=$T$10,G83=$U$8),B83,"")&amp;" "&amp;IF(AND(F84=$T$10,G84=$U$8),B84,"")&amp;" "&amp;IF(AND(F85=$T$10,G85=$U$8),B85,"")&amp;" "&amp;IF(AND(F86=$T$10,G86=$U$8),B86,"")&amp;" "&amp;IF(AND(F87=$T$10,G87=$U$8),B87,"")&amp;" "&amp;IF(AND(F88=$T$10,G88=$U$8),B88,"")&amp;" "&amp;IF(AND(F89=$T$10,G89=$U$8),B89,"")&amp;" "&amp;IF(AND(F90=$T$10,G90=$U$8),B90,"")</f>
        <v xml:space="preserve">                                  R37                                             </v>
      </c>
      <c r="M10" s="59" t="str">
        <f>+IF(AND(F9=$T$10,G9=$V$8),B9,"")&amp;" "&amp;IF(AND(F10=$T$10,G10=$V$8),B10,"")&amp;" "&amp;IF(AND(F11=$T$10,G11=$V$8),B11,"")&amp;" "&amp;IF(AND(F12=$T$10,G12=$V$8),B12,"")&amp;" "&amp;IF(AND(F13=$T$10,G13=$V$8),B13,"")&amp;" "&amp;IF(AND(F14=$T$10,G14=$V$8),B14,"")&amp;" "&amp;IF(AND(F15=$T$10,G15=$V$8),B15,"")&amp;" "&amp;IF(AND(F16=$T$10,G16=$V$8),B16,"")&amp;" "&amp;IF(AND(F17=$T$10,G17=$V$8),B17,"")&amp;" "&amp;IF(AND(F18=$T$10,G18=$V$8),B18,"")&amp;" "&amp;IF(AND(F19=$T$10,G19=$V$8),B19,"")&amp;" "&amp;IF(AND(F20=$T$10,G20=$V$8),B20,"")&amp;" "&amp;IF(AND(F21=$T$10,G21=$V$8),B21,"")&amp;" "&amp;IF(AND(F22=$T$10,G22=$V$8),B22,"")&amp;" "&amp;IF(AND(F23=$T$10,G23=$V$8),B23,"")&amp;" "&amp;IF(AND(F24=$T$10,G24=$V$8),B24,"")&amp;" "&amp;IF(AND(F25=$T$10,G25=$V$8),B25,"")&amp;" "&amp;IF(AND(F26=$T$10,G26=$V$8),B26,"")&amp;" "&amp;IF(AND(F27=$T$10,G27=$V$8),B27,"")&amp;" "&amp;IF(AND(F28=$T$10,G28=$V$8),B28,"")&amp;" "&amp;IF(AND(F29=$T$10,G29=$V$8),B29,"")&amp;" "&amp;IF(AND(F30=$T$10,G30=$V$8),B30,"")&amp;" "&amp;IF(AND(F31=$T$10,G31=$V$8),B31,"")&amp;" "&amp;IF(AND(F32=$T$10,G32=$V$8),B32,"")&amp;" "&amp;IF(AND(F33=$T$10,G33=$V$8),B33,"")&amp;" "&amp;IF(AND(F34=$T$10,G34=$V$8),B34,"")&amp;" "&amp;IF(AND(F36=$T$10,G36=$V$8),B36,"")&amp;" "&amp;IF(AND(F37=$T$10,G37=$V$8),B37,"")&amp;" "&amp;IF(AND(F38=$T$10,G38=$V$8),B38,"")&amp;" "&amp;IF(AND(F39=$T$10,G39=$V$8),B39,"")&amp;" "&amp;IF(AND(F40=$T$10,G40=$V$8),B40,"")&amp;" "&amp;IF(AND(F41=$T$10,G41=$V$8),B41,"")&amp;" "&amp;IF(AND(F42=$T$10,G42=$V$8),B42,"")&amp;" "&amp;IF(AND(F43=$T$10,G43=$V$8),B43,"")&amp;" "&amp;IF(AND(F44=$T$10,G44=$V$8),B44,"")&amp;" "&amp;IF(AND(F45=$T$10,G45=$V$8),B45,"")&amp;" "&amp;IF(AND(F46=$T$10,G46=$V$8),B46,"")&amp;" "&amp;IF(AND(F47=$T$10,G47=$V$8),B47,"")&amp;" "&amp;IF(AND(F48=$T$10,G48=$V$8),B48,"")&amp;" "&amp;IF(AND(F49=$T$10,G49=$V$8),B49,"")&amp;" "&amp;IF(AND(F50=$T$10,G50=$V$8),B50,"")&amp;" "&amp;IF(AND(F51=$T$10,G51=$V$8),B51,"")&amp;" "&amp;IF(AND(F52=$T$10,G52=$V$8),B52,"")&amp;" "&amp;IF(AND(F53=$T$10,G53=$V$8),B53,"")&amp;" "&amp;IF(AND(F54=$T$10,G54=$V$8),B54,"")&amp;" "&amp;IF(AND(F55=$T$10,G55=$V$8),B55,"")&amp;" "&amp;IF(AND(F56=$T$10,G56=$V$8),B56,"")&amp;" "&amp;IF(AND(F57=$T$10,G57=$V$8),B57,"")&amp;" "&amp;IF(AND(F58=$T$10,G58=$V$8),B58,"")&amp;" "&amp;IF(AND(F59=$T$10,G59=$V$8),B59,"")&amp;" "&amp;IF(AND(F60=$T$10,G60=$V$8),B60,"")&amp;" "&amp;IF(AND(F61=$T$10,G61=$V$8),B61,"")&amp;" "&amp;IF(AND(F63=$T$10,G63=$V$8),B63,"")&amp;" "&amp;IF(AND(F64=$T$10,G64=$V$8),B64,"")&amp;" "&amp;IF(AND(F65=$T$10,G65=$V$8),B65,"")&amp;" "&amp;IF(AND(F66=$T$10,G66=$V$8),B66,"")&amp;" "&amp;IF(AND(F67=$T$10,G67=$V$8),B67,"")&amp;" "&amp;IF(AND(F68=$T$10,G68=$V$8),B68,"")&amp;" "&amp;IF(AND(F69=$T$10,G69=$V$8),B69,"")&amp;" "&amp;IF(AND(F70=$T$10,G70=$V$8),B70,"")&amp;" "&amp;IF(AND(F71=$T$10,G71=$V$8),B71,"")&amp;" "&amp;IF(AND(F72=$T$10,G72=$V$8),B72,"")&amp;" "&amp;IF(AND(F73=$T$10,G73=$V$8),B73,"")&amp;" "&amp;IF(AND(F74=$T$10,G74=$V$8),B74,"")&amp;" "&amp;IF(AND(F75=$T$10,G75=$V$8),B75,"")&amp;" "&amp;IF(AND(F76=$T$10,G76=$V$8),B76,"")&amp;" "&amp;IF(AND(F77=$T$10,G77=$V$8),B77,"")&amp;" "&amp;IF(AND(F78=$T$10,G78=$V$8),B78,"")&amp;" "&amp;IF(AND(F79=$T$10,G79=$V$8),B79,"")&amp;" "&amp;IF(AND(F80=$T$10,G80=$V$8),B80,"")&amp;" "&amp;IF(AND(F81=$T$10,G81=$V$8),B81,"")&amp;" "&amp;IF(AND(F82=$T$10,G82=$V$8),B82,"")&amp;" "&amp;IF(AND(F83=$T$10,G83=$V$8),B83,"")&amp;" "&amp;IF(AND(F84=$T$10,G84=$V$8),B84,"")&amp;" "&amp;IF(AND(F85=$T$10,G85=$V$8),B85,"")&amp;" "&amp;IF(AND(F86=$T$10,G86=$V$8),B86,"")&amp;" "&amp;IF(AND(F87=$T$10,G87=$V$8),B87,"")&amp;" "&amp;IF(AND(F88=$T$10,G88=$V$8),B88,"")&amp;" "&amp;IF(AND(F89=$T$10,G89=$V$8),B89,"")&amp;" "&amp;IF(AND(F90=$T$10,G90=$V$8),B90,"")</f>
        <v xml:space="preserve">                                                                               </v>
      </c>
      <c r="N10" s="57" t="str">
        <f>+IF(AND(F9=$T$10,G9=$W$8),B9,"")&amp;" "&amp;IF(AND(F10=$T$10,G10=$W$8),B10,"")&amp;" "&amp;IF(AND(F11=$T$10,G11=$W$8),B11,"")&amp;" "&amp;IF(AND(F12=$T$10,G12=$W$8),B12,"")&amp;" "&amp;IF(AND(F13=$T$10,G13=$W$8),B13,"")&amp;" "&amp;IF(AND(F14=$T$10,G14=$W$8),B14,"")&amp;" "&amp;IF(AND(F15=$T$10,G15=$W$8),B15,"")&amp;" "&amp;IF(AND(F16=$T$10,G16=$W$8),B16,"")&amp;" "&amp;IF(AND(F17=$T$10,G17=$W$8),B17,"")&amp;" "&amp;IF(AND(F18=$T$10,G18=$W$8),B18,"")&amp;" "&amp;IF(AND(F19=$T$10,G19=$W$8),B19,"")&amp;" "&amp;IF(AND(F20=$T$10,G20=$W$8),B20,"")&amp;" "&amp;IF(AND(F21=$T$10,G21=$W$8),B21,"")&amp;" "&amp;IF(AND(F22=$T$10,G22=$W$8),B22,"")&amp;" "&amp;IF(AND(F23=$T$10,G23=$W$8),B23,"")&amp;" "&amp;IF(AND(F24=$T$10,G24=$W$8),B24,"")&amp;" "&amp;IF(AND(F25=$T$10,G25=$W$8),B25,"")&amp;" "&amp;IF(AND(F26=$T$10,G26=$W$8),B26,"")&amp;" "&amp;IF(AND(F27=$T$10,G27=$W$8),B27,"")&amp;" "&amp;IF(AND(F28=$T$10,G28=$W$8),B28,"")&amp;" "&amp;IF(AND(F29=$T$10,G29=$W$8),B29,"")&amp;" "&amp;IF(AND(F30=$T$10,G30=$W$8),B30,"")&amp;" "&amp;IF(AND(F31=$T$10,G31=$W$8),B31,"")&amp;" "&amp;IF(AND(F32=$T$10,G32=$W$8),B32,"")&amp;" "&amp;IF(AND(F33=$T$10,G33=$W$8),B33,"")&amp;" "&amp;IF(AND(F34=$T$10,G34=$W$8),B34,"")&amp;" "&amp;IF(AND(F36=$T$10,G36=$W$8),B36,"")&amp;" "&amp;IF(AND(F37=$T$10,G37=$W$8),B37,"")&amp;" "&amp;IF(AND(F38=$T$10,G38=$W$8),B38,"")&amp;" "&amp;IF(AND(F39=$T$10,G39=$W$8),B39,"")&amp;" "&amp;IF(AND(F40=$T$10,G40=$W$8),B40,"")&amp;" "&amp;IF(AND(F41=$T$10,G41=$W$8),B41,"")&amp;" "&amp;IF(AND(F42=$T$10,G42=$W$8),B42,"")&amp;" "&amp;IF(AND(F43=$T$10,G43=$W$8),B43,"")&amp;" "&amp;IF(AND(F44=$T$10,G44=$W$8),B44,"")&amp;" "&amp;IF(AND(F45=$T$10,G45=$W$8),B45,"")&amp;" "&amp;IF(AND(F46=$T$10,G46=$W$8),B46,"")&amp;" "&amp;IF(AND(F47=$T$10,G47=$W$8),B47,"")&amp;" "&amp;IF(AND(F48=$T$10,G48=$W$8),B48,"")&amp;" "&amp;IF(AND(F49=$T$10,G49=$W$8),B49,"")&amp;" "&amp;IF(AND(F50=$T$10,G50=$W$8),B50,"")&amp;" "&amp;IF(AND(F51=$T$10,G51=$W$8),B51,"")&amp;" "&amp;IF(AND(F52=$T$10,G52=$W$8),B52,"")&amp;" "&amp;IF(AND(F53=$T$10,G53=$W$8),B53,"")&amp;" "&amp;IF(AND(F54=$T$10,G54=$W$8),B54,"")&amp;" "&amp;IF(AND(F55=$T$10,G55=$W$8),B55,"")&amp;" "&amp;IF(AND(F56=$T$10,G56=$W$8),B56,"")&amp;" "&amp;IF(AND(F57=$T$10,G57=$W$8),B57,"")&amp;" "&amp;IF(AND(F58=$T$10,G58=$W$8),B58,"")&amp;" "&amp;IF(AND(F59=$T$10,G59=$W$8),B59,"")&amp;" "&amp;IF(AND(F60=$T$10,G60=$W$8),B60,"")&amp;" "&amp;IF(AND(F61=$T$10,G61=$W$8),B61,"")&amp;" "&amp;IF(AND(F63=$T$10,G63=$W$8),B63,"")&amp;" "&amp;IF(AND(F64=$T$10,G64=$W$8),B64,"")&amp;" "&amp;IF(AND(F65=$T$10,G65=$W$8),B65,"")&amp;" "&amp;IF(AND(F66=$T$10,G66=$W$8),B66,"")&amp;" "&amp;IF(AND(F67=$T$10,G67=$W$8),B67,"")&amp;" "&amp;IF(AND(F68=$T$10,G68=$W$8),B68,"")&amp;" "&amp;IF(AND(F69=$T$10,G69=$W$8),B69,"")&amp;" "&amp;IF(AND(F70=$T$10,G70=$W$8),B70,"")&amp;" "&amp;IF(AND(F71=$T$10,G71=$W$8),B71,"")&amp;" "&amp;IF(AND(F72=$T$10,G72=$W$8),B72,"")&amp;" "&amp;IF(AND(F73=$T$10,G73=$W$8),B73,"")&amp;" "&amp;IF(AND(F74=$T$10,G74=$W$8),B74,"")&amp;" "&amp;IF(AND(F75=$T$10,G75=$W$8),B75,"")&amp;" "&amp;IF(AND(F76=$T$10,G76=$W$8),B76,"")&amp;" "&amp;IF(AND(F77=$T$10,G77=$W$8),B77,"")&amp;" "&amp;IF(AND(F78=$T$10,G78=$W$8),B78,"")&amp;" "&amp;IF(AND(F79=$T$10,G79=$W$8),B79,"")&amp;" "&amp;IF(AND(F80=$T$10,G80=$W$8),B80,"")&amp;" "&amp;IF(AND(F81=$T$10,G81=$W$8),B81,"")&amp;" "&amp;IF(AND(F82=$T$10,G82=$W$8),B82,"")&amp;" "&amp;IF(AND(F83=$T$10,G83=$W$8),B83,"")&amp;" "&amp;IF(AND(F84=$T$10,G84=$W$8),B84,"")&amp;" "&amp;IF(AND(F85=$T$10,G85=$W$8),B85,"")&amp;" "&amp;IF(AND(F86=$T$10,G86=$W$8),B86,"")&amp;" "&amp;IF(AND(F87=$T$10,G87=$W$8),B87,"")&amp;" "&amp;IF(AND(F88=$T$10,G88=$W$8),B88,"")&amp;" "&amp;IF(AND(F89=$T$10,G89=$W$8),B89,"")&amp;" "&amp;IF(AND(F90=$T$10,G90=$W$8),B90,"")</f>
        <v xml:space="preserve">                          R29     R34        R42 R43                                       </v>
      </c>
      <c r="O10" s="57" t="str">
        <f>+IF(AND(F9=$T$10,G9=$X$8),B9,"")&amp;" "&amp;IF(AND(F10=$T$10,G10=$X$8),B10,"")&amp;" "&amp;IF(AND(F11=$T$10,G11=$X$8),B11,"")&amp;" "&amp;IF(AND(F12=$T$10,G12=$X$8),B12,"")&amp;" "&amp;IF(AND(F13=$T$10,G13=$X$8),B13,"")&amp;" "&amp;IF(AND(F14=$T$10,G14=$X$8),B14,"")&amp;" "&amp;IF(AND(F15=$T$10,G15=$X$8),B15,"")&amp;" "&amp;IF(AND(F16=$T$10,G16=$X$8),B16,"")&amp;" "&amp;IF(AND(F17=$T$10,G17=$X$8),B17,"")&amp;" "&amp;IF(AND(F18=$T$10,G18=$X$8),B18,"")&amp;" "&amp;IF(AND(F19=$T$10,G19=$X$8),B19,"")&amp;" "&amp;IF(AND(F20=$T$10,G20=$X$8),B20,"")&amp;" "&amp;IF(AND(F21=$T$10,G21=$X$8),B21,"")&amp;" "&amp;IF(AND(F22=$T$10,G22=$X$8),B22,"")&amp;" "&amp;IF(AND(F23=$T$10,G23=$X$8),B23,"")&amp;" "&amp;IF(AND(F24=$T$10,G24=$X$8),B24,"")&amp;" "&amp;IF(AND(F25=$T$10,G25=$X$8),B25,"")&amp;" "&amp;IF(AND(F26=$T$10,G26=$X$8),B26,"")&amp;" "&amp;IF(AND(F27=$T$10,G27=$X$8),B27,"")&amp;" "&amp;IF(AND(F28=$T$10,G28=$X$8),B28,"")&amp;" "&amp;IF(AND(F29=$T$10,G29=$X$8),B29,"")&amp;" "&amp;IF(AND(F30=$T$10,G30=$X$8),B30,"")&amp;" "&amp;IF(AND(F31=$T$10,G31=$X$8),B31,"")&amp;" "&amp;IF(AND(F32=$T$10,G32=$X$8),B32,"")&amp;" "&amp;IF(AND(F33=$T$10,G33=$X$8),B33,"")&amp;" "&amp;IF(AND(F34=$T$10,G34=$X$8),B34,"")&amp;" "&amp;IF(AND(F36=$T$10,G36=$X$8),B36,"")&amp;" "&amp;IF(AND(F37=$T$10,G37=$X$8),B37,"")&amp;" "&amp;IF(AND(F38=$T$10,G38=$X$8),B38,"")&amp;" "&amp;IF(AND(F39=$T$10,G39=$X$8),B39,"")&amp;" "&amp;IF(AND(F40=$T$10,G40=$X$8),B40,"")&amp;" "&amp;IF(AND(F41=$T$10,G41=$X$8),B41,"")&amp;" "&amp;IF(AND(F42=$T$10,G42=$X$8),B42,"")&amp;" "&amp;IF(AND(F43=$T$10,G43=$X$8),B43,"")&amp;" "&amp;IF(AND(F44=$T$10,G44=$X$8),B44,"")&amp;" "&amp;IF(AND(F45=$T$10,G45=$X$8),B45,"")&amp;" "&amp;IF(AND(F46=$T$10,G46=$X$8),B46,"")&amp;" "&amp;IF(AND(F47=$T$10,G47=$X$8),B47,"")&amp;" "&amp;IF(AND(F48=$T$10,G48=$X$8),B48,"")&amp;" "&amp;IF(AND(F49=$T$10,G49=$X$8),B49,"")&amp;" "&amp;IF(AND(F50=$T$10,G50=$X$8),B50,"")&amp;" "&amp;IF(AND(F51=$T$10,G51=$X$8),B51,"")&amp;" "&amp;IF(AND(F52=$T$10,G52=$X$8),B52,"")&amp;" "&amp;IF(AND(F53=$T$10,G53=$X$8),B53,"")&amp;" "&amp;IF(AND(F54=$T$10,G54=$X$8),B54,"")&amp;" "&amp;IF(AND(F55=$T$10,G55=$X$8),B55,"")&amp;" "&amp;IF(AND(F56=$T$10,G56=$X$8),B56,"")&amp;" "&amp;IF(AND(F57=$T$10,G57=$X$8),B57,"")&amp;" "&amp;IF(AND(F58=$T$10,G58=$X$8),B58,"")&amp;" "&amp;IF(AND(F59=$T$10,G59=$X$8),B59,"")&amp;" "&amp;IF(AND(F60=$T$10,G60=$X$8),B60,"")&amp;" "&amp;IF(AND(F61=$T$10,G61=$X$8),B61,"")&amp;" "&amp;IF(AND(F63=$T$10,G63=$X$8),B63,"")&amp;" "&amp;IF(AND(F64=$T$10,G64=$X$8),B64,"")&amp;" "&amp;IF(AND(F65=$T$10,G65=$X$8),B65,"")&amp;" "&amp;IF(AND(F66=$T$10,G66=$X$8),B66,"")&amp;" "&amp;IF(AND(F67=$T$10,G67=$X$8),B67,"")&amp;" "&amp;IF(AND(F68=$T$10,G68=$X$8),B68,"")&amp;" "&amp;IF(AND(F69=$T$10,G69=$X$8),B69,"")&amp;" "&amp;IF(AND(F70=$T$10,G70=$X$8),B70,"")&amp;" "&amp;IF(AND(F71=$T$10,G71=$X$8),B71,"")&amp;" "&amp;IF(AND(F72=$T$10,G72=$X$8),B72,"")&amp;" "&amp;IF(AND(F73=$T$10,G73=$X$8),B73,"")&amp;" "&amp;IF(AND(F74=$T$10,G74=$X$8),B74,"")&amp;" "&amp;IF(AND(F75=$T$10,G75=$X$8),B75,"")&amp;" "&amp;IF(AND(F76=$T$10,G76=$X$8),B76,"")&amp;" "&amp;IF(AND(F77=$T$10,G77=$X$8),B77,"")&amp;" "&amp;IF(AND(F78=$T$10,G78=$X$8),B78,"")&amp;" "&amp;IF(AND(F79=$T$10,G79=$X$8),B79,"")&amp;" "&amp;IF(AND(F80=$T$10,G80=$X$8),B80,"")&amp;" "&amp;IF(AND(F81=$T$10,G81=$X$8),B81,"")&amp;" "&amp;IF(AND(F82=$T$10,G82=$X$8),B82,"")&amp;" "&amp;IF(AND(F83=$T$10,G83=$X$8),B83,"")&amp;" "&amp;IF(AND(F84=$T$10,G84=$X$8),B84,"")&amp;" "&amp;IF(AND(F85=$T$10,G85=$X$8),B85,"")&amp;" "&amp;IF(AND(F86=$T$10,G86=$X$8),B86,"")&amp;" "&amp;IF(AND(F87=$T$10,G87=$X$8),B87,"")&amp;" "&amp;IF(AND(F88=$T$10,G88=$X$8),B88,"")&amp;" "&amp;IF(AND(F89=$T$10,G89=$X$8),B89,"")&amp;" "&amp;IF(AND(F90=$T$10,G90=$X$8),B90,"")</f>
        <v xml:space="preserve">     R6              R21                                  R57                          </v>
      </c>
      <c r="P10" s="58" t="str">
        <f>+IF(AND(F9=$T$10,G9=$Y$8),B9,"")&amp;" "&amp;IF(AND(F10=$T$10,G10=$Y$8),B10,"")&amp;" "&amp;IF(AND(F11=$T$10,G11=$Y$8),B11,"")&amp;" "&amp;IF(AND(F12=$T$10,G12=$Y$8),B12,"")&amp;" "&amp;IF(AND(F13=$T$10,G13=$Y$8),B13,"")&amp;" "&amp;IF(AND(F14=$T$10,G14=$Y$8),B14,"")&amp;" "&amp;IF(AND(F15=$T$10,G15=$Y$8),B15,"")&amp;" "&amp;IF(AND(F16=$T$10,G16=$Y$8),B16,"")&amp;" "&amp;IF(AND(F17=$T$10,G17=$Y$8),B17,"")&amp;" "&amp;IF(AND(F18=$T$10,G18=$Y$8),B18,"")&amp;" "&amp;IF(AND(F19=$T$10,G19=$Y$8),B19,"")&amp;" "&amp;IF(AND(F20=$T$10,G20=$Y$8),B20,"")&amp;" "&amp;IF(AND(F21=$T$10,G21=$Y$8),B21,"")&amp;" "&amp;IF(AND(F22=$T$10,G22=$Y$8),B22,"")&amp;" "&amp;IF(AND(F23=$T$10,G23=$Y$8),B23,"")&amp;" "&amp;IF(AND(F24=$T$10,G24=$Y$8),B24,"")&amp;" "&amp;IF(AND(F25=$T$10,G25=$Y$8),B25,"")&amp;" "&amp;IF(AND(F26=$T$10,G26=$Y$8),B26,"")&amp;" "&amp;IF(AND(F27=$T$10,G27=$Y$8),B27,"")&amp;" "&amp;IF(AND(F28=$T$10,G28=$Y$8),B28,"")&amp;" "&amp;IF(AND(F29=$T$10,G29=$Y$8),B29,"")&amp;" "&amp;IF(AND(F30=$T$10,G30=$Y$8),B30,"")&amp;" "&amp;IF(AND(F31=$T$10,G31=$Y$8),B31,"")&amp;" "&amp;IF(AND(F32=$T$10,G32=$Y$8),B32,"")&amp;" "&amp;IF(AND(F33=$T$10,G33=$Y$8),B33,"")&amp;" "&amp;IF(AND(F34=$T$10,G34=$Y$8),B34,"")&amp;" "&amp;IF(AND(F36=$T$10,G36=$Y$8),B36,"")&amp;" "&amp;IF(AND(F37=$T$10,G37=$Y$8),B37,"")&amp;" "&amp;IF(AND(F38=$T$10,G38=$Y$8),B38,"")&amp;" "&amp;IF(AND(F39=$T$10,G39=$Y$8),B39,"")&amp;" "&amp;IF(AND(F40=$T$10,G40=$Y$8),B40,"")&amp;" "&amp;IF(AND(F41=$T$10,G41=$Y$8),B41,"")&amp;" "&amp;IF(AND(F42=$T$10,G42=$Y$8),B42,"")&amp;" "&amp;IF(AND(F43=$T$10,G43=$Y$8),B43,"")&amp;" "&amp;IF(AND(F44=$T$10,G44=$Y$8),B44,"")&amp;" "&amp;IF(AND(F45=$T$10,G45=$Y$8),B45,"")&amp;" "&amp;IF(AND(F46=$T$10,G46=$Y$8),B46,"")&amp;" "&amp;IF(AND(F47=$T$10,G47=$Y$8),B47,"")&amp;" "&amp;IF(AND(F48=$T$10,G48=$Y$8),B48,"")&amp;" "&amp;IF(AND(F49=$T$10,G49=$Y$8),B49,"")&amp;" "&amp;IF(AND(F50=$T$10,G50=$Y$8),B50,"")&amp;" "&amp;IF(AND(F51=$T$10,G51=$Y$8),B51,"")&amp;" "&amp;IF(AND(F52=$T$10,G52=$Y$8),B52,"")&amp;" "&amp;IF(AND(F53=$T$10,G53=$Y$8),B53,"")&amp;" "&amp;IF(AND(F54=$T$10,G54=$Y$8),B54,"")&amp;" "&amp;IF(AND(F55=$T$10,G55=$Y$8),B55,"")&amp;" "&amp;IF(AND(F56=$T$10,G56=$Y$8),B56,"")&amp;" "&amp;IF(AND(F57=$T$10,G57=$Y$8),B57,"")&amp;" "&amp;IF(AND(F58=$T$10,G58=$Y$8),B58,"")&amp;" "&amp;IF(AND(F59=$T$10,G59=$Y$8),B59,"")&amp;" "&amp;IF(AND(F60=$T$10,G60=$Y$8),B60,"")&amp;" "&amp;IF(AND(F61=$T$10,G61=$Y$8),B61,"")&amp;" "&amp;IF(AND(F63=$T$10,G63=$Y$8),B63,"")&amp;" "&amp;IF(AND(F64=$T$10,G64=$Y$8),B64,"")&amp;" "&amp;IF(AND(F65=$T$10,G65=$Y$8),B65,"")&amp;" "&amp;IF(AND(F66=$T$10,G66=$Y$8),B66,"")&amp;" "&amp;IF(AND(F67=$T$10,G67=$Y$8),B67,"")&amp;" "&amp;IF(AND(F68=$T$10,G68=$Y$8),B68,"")&amp;" "&amp;IF(AND(F69=$T$10,G69=$Y$8),B69,"")&amp;" "&amp;IF(AND(F70=$T$10,G70=$Y$8),B70,"")&amp;" "&amp;IF(AND(F71=$T$10,G71=$Y$8),B71,"")&amp;" "&amp;IF(AND(F72=$T$10,G72=$Y$8),B72,"")&amp;" "&amp;IF(AND(F73=$T$10,G73=$Y$8),B73,"")&amp;" "&amp;IF(AND(F74=$T$10,G74=$Y$8),B74,"")&amp;" "&amp;IF(AND(F75=$T$10,G75=$Y$8),B75,"")&amp;" "&amp;IF(AND(F76=$T$10,G76=$Y$8),B76,"")&amp;" "&amp;IF(AND(F77=$T$10,G77=$Y$8),B77,"")&amp;" "&amp;IF(AND(F78=$T$10,G78=$Y$8),B78,"")&amp;" "&amp;IF(AND(F79=$T$10,G79=$Y$8),B79,"")&amp;" "&amp;IF(AND(F80=$T$10,G80=$Y$8),B80,"")&amp;" "&amp;IF(AND(F81=$T$10,G81=$Y$8),B81,"")&amp;" "&amp;IF(AND(F82=$T$10,G82=$Y$8),B82,"")&amp;" "&amp;IF(AND(F83=$T$10,G83=$Y$8),B83,"")&amp;" "&amp;IF(AND(F84=$T$10,G84=$Y$8),B84,"")&amp;" "&amp;IF(AND(F85=$T$10,G85=$Y$8),B85,"")&amp;" "&amp;IF(AND(F86=$T$10,G86=$Y$8),B86,"")&amp;" "&amp;IF(AND(F87=$T$10,G87=$Y$8),B87,"")&amp;" "&amp;IF(AND(F88=$T$10,G88=$Y$8),B88,"")&amp;" "&amp;IF(AND(F89=$T$10,G89=$Y$8),B89,"")&amp;" "&amp;IF(AND(F90=$T$10,G90=$Y$8),B90,"")</f>
        <v xml:space="preserve">                                                  R53                             </v>
      </c>
      <c r="R10" s="658"/>
      <c r="S10" s="76">
        <v>0.8</v>
      </c>
      <c r="T10" s="74" t="s">
        <v>624</v>
      </c>
      <c r="U10" s="59" t="s">
        <v>112</v>
      </c>
      <c r="V10" s="59" t="s">
        <v>112</v>
      </c>
      <c r="W10" s="57" t="s">
        <v>620</v>
      </c>
      <c r="X10" s="57" t="s">
        <v>620</v>
      </c>
      <c r="Y10" s="58" t="s">
        <v>616</v>
      </c>
    </row>
    <row r="11" spans="1:25" ht="119.25" customHeight="1" x14ac:dyDescent="0.35">
      <c r="A11" s="317" t="str">
        <f>'CONTEXTO E IDENTIFICACIÓN'!G57</f>
        <v>Operativo</v>
      </c>
      <c r="B11" s="189" t="str">
        <f>'CONTEXTO E IDENTIFICACIÓN'!A57</f>
        <v>R3</v>
      </c>
      <c r="C11" s="316" t="str">
        <f>'CONTEXTO E IDENTIFICACIÓN'!N57</f>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D11" s="323">
        <f>'VALORACIÓN DEL CONTROL'!X66</f>
        <v>0.4</v>
      </c>
      <c r="E11" s="323">
        <f>'VALORACIÓN DEL CONTROL'!Y66</f>
        <v>0.8</v>
      </c>
      <c r="F11" s="324" t="str">
        <f t="shared" si="0"/>
        <v>Baja</v>
      </c>
      <c r="G11" s="324" t="str">
        <f t="shared" si="1"/>
        <v>Mayor</v>
      </c>
      <c r="H11" s="325" t="str">
        <f t="shared" si="2"/>
        <v>Alto</v>
      </c>
      <c r="J11" s="588"/>
      <c r="K11" s="55" t="s">
        <v>626</v>
      </c>
      <c r="L11" s="59" t="str">
        <f>+IF(AND(F9=$T$11,G9=$U$8),B9,"")&amp;" "&amp;IF(AND(F10=$T$11,G10=$U$8),B10,"")&amp;" "&amp;IF(AND(F11=$T$11,G11=$U$8),B11,"")&amp;" "&amp;IF(AND(F12=$T$11,G12=$U$8),B12,"")&amp;" "&amp;IF(AND(F13=$T$11,G13=$U$8),B13,"")&amp;" "&amp;IF(AND(F14=$T$11,G14=$U$8),B14,"")&amp;" "&amp;IF(AND(F15=$T$11,G15=$U$8),B15,"")&amp;" "&amp;IF(AND(F16=$T$11,G16=$U$8),B16,"")&amp;" "&amp;IF(AND(F17=$T$11,G17=$U$8),B17,"")&amp;" "&amp;IF(AND(F18=$T$11,G18=$U$8),B18,"")&amp;" "&amp;IF(AND(F19=$T$11,G19=$U$8),B19,"")&amp;" "&amp;IF(AND(F20=$T$11,G20=$U$8),B20,"")&amp;" "&amp;IF(AND(F21=$T$11,G21=$U$8),B21,"")&amp;" "&amp;IF(AND(F22=$T$11,G22=$U$8),B22,"")&amp;" "&amp;IF(AND(F23=$T$11,G23=$U$8),B23,"")&amp;" "&amp;IF(AND(F24=$T$11,G24=$U$8),B24,"")&amp;" "&amp;IF(AND(F25=$T$11,G25=$U$8),B25,"")&amp;" "&amp;IF(AND(F26=$T$11,G26=$U$8),B26,"")&amp;" "&amp;IF(AND(F27=$T$11,G27=$U$8),B27,"")&amp;" "&amp;IF(AND(F28=$T$11,G28=$U$8),B28,"")&amp;" "&amp;IF(AND(F29=$T$11,G29=$U$8),B29,"")&amp;" "&amp;IF(AND(F30=$T$11,G30=$U$8),B30,"")&amp;" "&amp;IF(AND(F31=$T$11,G31=$U$8),B31,"")&amp;" "&amp;IF(AND(F32=$T$11,G32=$U$8),B32,"")&amp;" "&amp;IF(AND(F33=$T$11,G33=$U$8),B33,"")&amp;" "&amp;IF(AND(F34=$T$11,G34=$U$8),B34,"")&amp;" "&amp;IF(AND(F36=$T$11,G36=$U$8),B36,"")&amp;" "&amp;IF(AND(F37=$T$11,G37=$U$8),B37,"")&amp;" "&amp;IF(AND(F38=$T$11,G38=$U$8),B38,"")&amp;" "&amp;IF(AND(F39=$T$11,G39=$U$8),B39,"")&amp;" "&amp;IF(AND(F40=$T$11,G40=$U$8),B40,"")&amp;" "&amp;IF(AND(F41=$T$11,G41=$U$8),B41,"")&amp;" "&amp;IF(AND(F42=$T$11,G42=$U$8),B42,"")&amp;" "&amp;IF(AND(F43=$T$11,G43=$U$8),B43,"")&amp;" "&amp;IF(AND(F44=$T$11,G44=$U$8),B44,"")&amp;" "&amp;IF(AND(F45=$T$11,G45=$U$8),B45,"")&amp;" "&amp;IF(AND(F46=$T$11,G46=$U$8),B46,"")&amp;" "&amp;IF(AND(F47=$T$11,G47=$U$8),B47,"")&amp;" "&amp;IF(AND(F48=$T$11,G48=$U$8),B48,"")&amp;" "&amp;IF(AND(F49=$T$11,G49=$U$8),B49,"")&amp;" "&amp;IF(AND(F50=$T$11,G50=$U$8),B50,"")&amp;" "&amp;IF(AND(F51=$T$11,G51=$U$8),B51,"")&amp;" "&amp;IF(AND(F52=$T$11,G52=$U$8),B52,"")&amp;" "&amp;IF(AND(F53=$T$11,G53=$U$8),B53,"")&amp;" "&amp;IF(AND(F54=$T$11,G54=$U$8),B54,"")&amp;" "&amp;IF(AND(F55=$T$11,G55=$U$8),B55,"")&amp;" "&amp;IF(AND(F56=$T$11,G56=$U$8),B56,"")&amp;" "&amp;IF(AND(F57=$T$11,G57=$U$8),B57,"")&amp;" "&amp;IF(AND(F58=$T$11,G58=$U$8),B58,"")&amp;" "&amp;IF(AND(F59=$T$11,G59=$U$8),B59,"")&amp;" "&amp;IF(AND(F60=$T$11,G60=$U$8),B60,"")&amp;" "&amp;IF(AND(F61=$T$11,G61=$U$8),B61,"")&amp;" "&amp;IF(AND(F63=$T$11,G63=$U$8),B63,"")&amp;" "&amp;IF(AND(F64=$T$11,G64=$U$8),B64,"")&amp;" "&amp;IF(AND(F65=$T$11,G65=$U$8),B65,"")&amp;" "&amp;IF(AND(F66=$T$11,G66=$U$8),B66,"")&amp;" "&amp;IF(AND(F67=$T$11,G67=$U$8),B67,"")&amp;" "&amp;IF(AND(F68=$T$11,G68=$U$8),B68,"")&amp;" "&amp;IF(AND(F69=$T$11,G69=$U$8),B69,"")&amp;" "&amp;IF(AND(F70=$T$11,G70=$U$8),B70,"")&amp;" "&amp;IF(AND(F71=$T$11,G71=$U$8),B71,"")&amp;" "&amp;IF(AND(F72=$T$11,G72=$U$8),B72,"")&amp;" "&amp;IF(AND(F73=$T$11,G73=$U$8),B73,"")&amp;" "&amp;IF(AND(F74=$T$11,G74=$U$8),B74,"")&amp;" "&amp;IF(AND(F75=$T$11,G75=$U$8),B75,"")&amp;" "&amp;IF(AND(F76=$T$11,G76=$U$8),B76,"")&amp;" "&amp;IF(AND(F77=$T$11,G77=$U$8),B77,"")&amp;" "&amp;IF(AND(F78=$T$11,G78=$U$8),B78,"")&amp;" "&amp;IF(AND(F79=$T$11,G79=$U$8),B79,"")&amp;" "&amp;IF(AND(F80=$T$11,G80=$U$8),B80,"")&amp;" "&amp;IF(AND(F81=$T$11,G81=$U$8),B81,"")&amp;" "&amp;IF(AND(F82=$T$11,G82=$U$8),B82,"")&amp;" "&amp;IF(AND(F83=$T$11,G83=$U$8),B83,"")&amp;" "&amp;IF(AND(F84=$T$11,G84=$U$8),B84,"")&amp;" "&amp;IF(AND(F85=$T$11,G85=$U$8),B85,"")&amp;" "&amp;IF(AND(F86=$T$11,G86=$U$8),B86,"")&amp;" "&amp;IF(AND(F87=$T$11,G87=$U$8),B87,"")&amp;" "&amp;IF(AND(F88=$T$11,G88=$U$8),B88,"")&amp;" "&amp;IF(AND(F89=$T$11,G89=$U$8),B89,"")&amp;" "&amp;IF(AND(F90=$T$11,G90=$U$8),B90,"")</f>
        <v xml:space="preserve">                                                                               </v>
      </c>
      <c r="M11" s="59" t="str">
        <f>+IF(AND(F9=$T$11,G9=$V$8),B9,"")&amp;" "&amp;IF(AND(F10=$T$11,G10=$V$8),B10,"")&amp;" "&amp;IF(AND(F11=$T$11,G11=$V$8),B11,"")&amp;" "&amp;IF(AND(F12=$T$11,G12=$V$8),B12,"")&amp;" "&amp;IF(AND(F13=$T$11,G13=$V$8),B13,"")&amp;" "&amp;IF(AND(F14=$T$11,G14=$V$8),B14,"")&amp;" "&amp;IF(AND(F15=$T$11,G15=$V$8),B15,"")&amp;" "&amp;IF(AND(F16=$T$11,G16=$V$8),B16,"")&amp;" "&amp;IF(AND(F17=$T$11,G17=$V$8),B17,"")&amp;" "&amp;IF(AND(F18=$T$11,G18=$V$8),B18,"")&amp;" "&amp;IF(AND(F19=$T$11,G19=$V$8),B19,"")&amp;" "&amp;IF(AND(F20=$T$11,G20=$V$8),B20,"")&amp;" "&amp;IF(AND(F21=$T$11,G21=$V$8),B21,"")&amp;" "&amp;IF(AND(F22=$T$11,G22=$V$8),B22,"")&amp;" "&amp;IF(AND(F23=$T$11,G23=$V$8),B23,"")&amp;" "&amp;IF(AND(F24=$T$11,G24=$V$8),B24,"")&amp;" "&amp;IF(AND(F25=$T$11,G25=$V$8),B25,"")&amp;" "&amp;IF(AND(F26=$T$11,G26=$V$8),B26,"")&amp;" "&amp;IF(AND(F27=$T$11,G27=$V$8),B27,"")&amp;" "&amp;IF(AND(F28=$T$11,G28=$V$8),B28,"")&amp;" "&amp;IF(AND(F29=$T$11,G29=$V$8),B29,"")&amp;" "&amp;IF(AND(F30=$T$11,G30=$V$8),B30,"")&amp;" "&amp;IF(AND(F31=$T$11,G31=$V$8),B31,"")&amp;" "&amp;IF(AND(F32=$T$11,G32=$V$8),B32,"")&amp;" "&amp;IF(AND(F33=$T$11,G33=$V$8),B33,"")&amp;" "&amp;IF(AND(F34=$T$11,G34=$V$8),B34,"")&amp;" "&amp;IF(AND(F36=$T$11,G36=$V$8),B36,"")&amp;" "&amp;IF(AND(F37=$T$11,G37=$V$8),B37,"")&amp;" "&amp;IF(AND(F38=$T$11,G38=$V$8),B38,"")&amp;" "&amp;IF(AND(F39=$T$11,G39=$V$8),B39,"")&amp;" "&amp;IF(AND(F40=$T$11,G40=$V$8),B40,"")&amp;" "&amp;IF(AND(F41=$T$11,G41=$V$8),B41,"")&amp;" "&amp;IF(AND(F42=$T$11,G42=$V$8),B42,"")&amp;" "&amp;IF(AND(F43=$T$11,G43=$V$8),B43,"")&amp;" "&amp;IF(AND(F44=$T$11,G44=$V$8),B44,"")&amp;" "&amp;IF(AND(F45=$T$11,G45=$V$8),B45,"")&amp;" "&amp;IF(AND(F46=$T$11,G46=$V$8),B46,"")&amp;" "&amp;IF(AND(F47=$T$11,G47=$V$8),B47,"")&amp;" "&amp;IF(AND(F48=$T$11,G48=$V$8),B48,"")&amp;" "&amp;IF(AND(F49=$T$11,G49=$V$8),B49,"")&amp;" "&amp;IF(AND(F50=$T$11,G50=$V$8),B50,"")&amp;" "&amp;IF(AND(F51=$T$11,G51=$V$8),B51,"")&amp;" "&amp;IF(AND(F52=$T$11,G52=$V$8),B52,"")&amp;" "&amp;IF(AND(F53=$T$11,G53=$V$8),B53,"")&amp;" "&amp;IF(AND(F54=$T$11,G54=$V$8),B54,"")&amp;" "&amp;IF(AND(F55=$T$11,G55=$V$8),B55,"")&amp;" "&amp;IF(AND(F56=$T$11,G56=$V$8),B56,"")&amp;" "&amp;IF(AND(F57=$T$11,G57=$V$8),B57,"")&amp;" "&amp;IF(AND(F58=$T$11,G58=$V$8),B58,"")&amp;" "&amp;IF(AND(F59=$T$11,G59=$V$8),B59,"")&amp;" "&amp;IF(AND(F60=$T$11,G60=$V$8),B60,"")&amp;" "&amp;IF(AND(F61=$T$11,G61=$V$8),B61,"")&amp;" "&amp;IF(AND(F63=$T$11,G63=$V$8),B63,"")&amp;" "&amp;IF(AND(F64=$T$11,G64=$V$8),B64,"")&amp;" "&amp;IF(AND(F65=$T$11,G65=$V$8),B65,"")&amp;" "&amp;IF(AND(F66=$T$11,G66=$V$8),B66,"")&amp;" "&amp;IF(AND(F67=$T$11,G67=$V$8),B67,"")&amp;" "&amp;IF(AND(F68=$T$11,G68=$V$8),B68,"")&amp;" "&amp;IF(AND(F69=$T$11,G69=$V$8),B69,"")&amp;" "&amp;IF(AND(F70=$T$11,G70=$V$8),B70,"")&amp;" "&amp;IF(AND(F71=$T$11,G71=$V$8),B71,"")&amp;" "&amp;IF(AND(F72=$T$11,G72=$V$8),B72,"")&amp;" "&amp;IF(AND(F73=$T$11,G73=$V$8),B73,"")&amp;" "&amp;IF(AND(F74=$T$11,G74=$V$8),B74,"")&amp;" "&amp;IF(AND(F75=$T$11,G75=$V$8),B75,"")&amp;" "&amp;IF(AND(F76=$T$11,G76=$V$8),B76,"")&amp;" "&amp;IF(AND(F77=$T$11,G77=$V$8),B77,"")&amp;" "&amp;IF(AND(F78=$T$11,G78=$V$8),B78,"")&amp;" "&amp;IF(AND(F79=$T$11,G79=$V$8),B79,"")&amp;" "&amp;IF(AND(F80=$T$11,G80=$V$8),B80,"")&amp;" "&amp;IF(AND(F81=$T$11,G81=$V$8),B81,"")&amp;" "&amp;IF(AND(F82=$T$11,G82=$V$8),B82,"")&amp;" "&amp;IF(AND(F83=$T$11,G83=$V$8),B83,"")&amp;" "&amp;IF(AND(F84=$T$11,G84=$V$8),B84,"")&amp;" "&amp;IF(AND(F85=$T$11,G85=$V$8),B85,"")&amp;" "&amp;IF(AND(F86=$T$11,G86=$V$8),B86,"")&amp;" "&amp;IF(AND(F87=$T$11,G87=$V$8),B87,"")&amp;" "&amp;IF(AND(F88=$T$11,G88=$V$8),B88,"")&amp;" "&amp;IF(AND(F89=$T$11,G89=$V$8),B89,"")&amp;" "&amp;IF(AND(F90=$T$11,G90=$V$8),B90,"")</f>
        <v xml:space="preserve">                                                                               </v>
      </c>
      <c r="N11" s="59" t="str">
        <f>+IF(AND(F9=$T$11,G9=$W$8),B9,"")&amp;" "&amp;IF(AND(F10=$T$11,G10=$W$8),B10,"")&amp;" "&amp;IF(AND(F11=$T$11,G11=$W$8),B11,"")&amp;" "&amp;IF(AND(F12=$T$11,G12=$W$8),B12,"")&amp;" "&amp;IF(AND(F13=$T$11,G13=$W$8),B13,"")&amp;" "&amp;IF(AND(F14=$T$11,G14=$W$8),B14,"")&amp;" "&amp;IF(AND(F15=$T$11,G15=$W$8),B15,"")&amp;" "&amp;IF(AND(F16=$T$11,G16=$W$8),B16,"")&amp;" "&amp;IF(AND(F17=$T$11,G17=$W$8),B17,"")&amp;" "&amp;IF(AND(F18=$T$11,G18=$W$8),B18,"")&amp;" "&amp;IF(AND(F19=$T$11,G19=$W$8),B19,"")&amp;" "&amp;IF(AND(F20=$T$11,G20=$W$8),B20,"")&amp;" "&amp;IF(AND(F21=$T$11,G21=$W$8),B21,"")&amp;" "&amp;IF(AND(F22=$T$11,G22=$W$8),B22,"")&amp;" "&amp;IF(AND(F23=$T$11,G23=$W$8),B23,"")&amp;" "&amp;IF(AND(F24=$T$11,G24=$W$8),B24,"")&amp;" "&amp;IF(AND(F25=$T$11,G25=$W$8),B25,"")&amp;" "&amp;IF(AND(F26=$T$11,G26=$W$8),B26,"")&amp;" "&amp;IF(AND(F27=$T$11,G27=$W$8),B27,"")&amp;" "&amp;IF(AND(F28=$T$11,G28=$W$8),B28,"")&amp;" "&amp;IF(AND(F29=$T$11,G29=$W$8),B29,"")&amp;" "&amp;IF(AND(F30=$T$11,G30=$W$8),B30,"")&amp;" "&amp;IF(AND(F31=$T$11,G31=$W$8),B31,"")&amp;" "&amp;IF(AND(F32=$T$11,G32=$W$8),B32,"")&amp;" "&amp;IF(AND(F33=$T$11,G33=$W$8),B33,"")&amp;" "&amp;IF(AND(F34=$T$11,G34=$W$8),B34,"")&amp;" "&amp;IF(AND(F36=$T$11,G36=$W$8),B36,"")&amp;" "&amp;IF(AND(F37=$T$11,G37=$W$8),B37,"")&amp;" "&amp;IF(AND(F38=$T$11,G38=$W$8),B38,"")&amp;" "&amp;IF(AND(F39=$T$11,G39=$W$8),B39,"")&amp;" "&amp;IF(AND(F40=$T$11,G40=$W$8),B40,"")&amp;" "&amp;IF(AND(F41=$T$11,G41=$W$8),B41,"")&amp;" "&amp;IF(AND(F42=$T$11,G42=$W$8),B42,"")&amp;" "&amp;IF(AND(F43=$T$11,G43=$W$8),B43,"")&amp;" "&amp;IF(AND(F44=$T$11,G44=$W$8),B44,"")&amp;" "&amp;IF(AND(F45=$T$11,G45=$W$8),B45,"")&amp;" "&amp;IF(AND(F46=$T$11,G46=$W$8),B46,"")&amp;" "&amp;IF(AND(F47=$T$11,G47=$W$8),B47,"")&amp;" "&amp;IF(AND(F48=$T$11,G48=$W$8),B48,"")&amp;" "&amp;IF(AND(F49=$T$11,G49=$W$8),B49,"")&amp;" "&amp;IF(AND(F50=$T$11,G50=$W$8),B50,"")&amp;" "&amp;IF(AND(F51=$T$11,G51=$W$8),B51,"")&amp;" "&amp;IF(AND(F52=$T$11,G52=$W$8),B52,"")&amp;" "&amp;IF(AND(F53=$T$11,G53=$W$8),B53,"")&amp;" "&amp;IF(AND(F54=$T$11,G54=$W$8),B54,"")&amp;" "&amp;IF(AND(F55=$T$11,G55=$W$8),B55,"")&amp;" "&amp;IF(AND(F56=$T$11,G56=$W$8),B56,"")&amp;" "&amp;IF(AND(F57=$T$11,G57=$W$8),B57,"")&amp;" "&amp;IF(AND(F58=$T$11,G58=$W$8),B58,"")&amp;" "&amp;IF(AND(F59=$T$11,G59=$W$8),B59,"")&amp;" "&amp;IF(AND(F60=$T$11,G60=$W$8),B60,"")&amp;" "&amp;IF(AND(F61=$T$11,G61=$W$8),B61,"")&amp;" "&amp;IF(AND(F63=$T$11,G63=$W$8),B63,"")&amp;" "&amp;IF(AND(F64=$T$11,G64=$W$8),B64,"")&amp;" "&amp;IF(AND(F65=$T$11,G65=$W$8),B65,"")&amp;" "&amp;IF(AND(F66=$T$11,G66=$W$8),B66,"")&amp;" "&amp;IF(AND(F67=$T$11,G67=$W$8),B67,"")&amp;" "&amp;IF(AND(F68=$T$11,G68=$W$8),B68,"")&amp;" "&amp;IF(AND(F69=$T$11,G69=$W$8),B69,"")&amp;" "&amp;IF(AND(F70=$T$11,G70=$W$8),B70,"")&amp;" "&amp;IF(AND(F71=$T$11,G71=$W$8),B71,"")&amp;" "&amp;IF(AND(F72=$T$11,G72=$W$8),B72,"")&amp;" "&amp;IF(AND(F73=$T$11,G73=$W$8),B73,"")&amp;" "&amp;IF(AND(F74=$T$11,G74=$W$8),B74,"")&amp;" "&amp;IF(AND(F75=$T$11,G75=$W$8),B75,"")&amp;" "&amp;IF(AND(F76=$T$11,G76=$W$8),B76,"")&amp;" "&amp;IF(AND(F77=$T$11,G77=$W$8),B77,"")&amp;" "&amp;IF(AND(F78=$T$11,G78=$W$8),B78,"")&amp;" "&amp;IF(AND(F79=$T$11,G79=$W$8),B79,"")&amp;" "&amp;IF(AND(F80=$T$11,G80=$W$8),B80,"")&amp;" "&amp;IF(AND(F81=$T$11,G81=$W$8),B81,"")&amp;" "&amp;IF(AND(F82=$T$11,G82=$W$8),B82,"")&amp;" "&amp;IF(AND(F83=$T$11,G83=$W$8),B83,"")&amp;" "&amp;IF(AND(F84=$T$11,G84=$W$8),B84,"")&amp;" "&amp;IF(AND(F85=$T$11,G85=$W$8),B85,"")&amp;" "&amp;IF(AND(F86=$T$11,G86=$W$8),B86,"")&amp;" "&amp;IF(AND(F87=$T$11,G87=$W$8),B87,"")&amp;" "&amp;IF(AND(F88=$T$11,G88=$W$8),B88,"")&amp;" "&amp;IF(AND(F89=$T$11,G89=$W$8),B89,"")&amp;" "&amp;IF(AND(F90=$T$11,G90=$W$8),B90,"")</f>
        <v xml:space="preserve">                  R20      R26        R35           R46                                    </v>
      </c>
      <c r="O11" s="57" t="str">
        <f>+IF(AND(F9=$T$11,G9=$X$8),B9,"")&amp;" "&amp;IF(AND(F10=$T$11,G10=$X$8),B10,"")&amp;" "&amp;IF(AND(F11=$T$11,G11=$X$8),B11,"")&amp;" "&amp;IF(AND(F12=$T$11,G12=$X$8),B12,"")&amp;" "&amp;IF(AND(F13=$T$11,G13=$X$8),B13,"")&amp;" "&amp;IF(AND(F14=$T$11,G14=$X$8),B14,"")&amp;" "&amp;IF(AND(F15=$T$11,G15=$X$8),B15,"")&amp;" "&amp;IF(AND(F16=$T$11,G16=$X$8),B16,"")&amp;" "&amp;IF(AND(F17=$T$11,G17=$X$8),B17,"")&amp;" "&amp;IF(AND(F18=$T$11,G18=$X$8),B18,"")&amp;" "&amp;IF(AND(F19=$T$11,G19=$X$8),B19,"")&amp;" "&amp;IF(AND(F20=$T$11,G20=$X$8),B20,"")&amp;" "&amp;IF(AND(F21=$T$11,G21=$X$8),B21,"")&amp;" "&amp;IF(AND(F22=$T$11,G22=$X$8),B22,"")&amp;" "&amp;IF(AND(F23=$T$11,G23=$X$8),B23,"")&amp;" "&amp;IF(AND(F24=$T$11,G24=$X$8),B24,"")&amp;" "&amp;IF(AND(F25=$T$11,G25=$X$8),B25,"")&amp;" "&amp;IF(AND(F26=$T$11,G26=$X$8),B26,"")&amp;" "&amp;IF(AND(F27=$T$11,G27=$X$8),B27,"")&amp;" "&amp;IF(AND(F28=$T$11,G28=$X$8),B28,"")&amp;" "&amp;IF(AND(F29=$T$11,G29=$X$8),B29,"")&amp;" "&amp;IF(AND(F30=$T$11,G30=$X$8),B30,"")&amp;" "&amp;IF(AND(F31=$T$11,G31=$X$8),B31,"")&amp;" "&amp;IF(AND(F32=$T$11,G32=$X$8),B32,"")&amp;" "&amp;IF(AND(F33=$T$11,G33=$X$8),B33,"")&amp;" "&amp;IF(AND(F34=$T$11,G34=$X$8),B34,"")&amp;" "&amp;IF(AND(F36=$T$11,G36=$X$8),B36,"")&amp;" "&amp;IF(AND(F37=$T$11,G37=$X$8),B37,"")&amp;" "&amp;IF(AND(F38=$T$11,G38=$X$8),B38,"")&amp;" "&amp;IF(AND(F39=$T$11,G39=$X$8),B39,"")&amp;" "&amp;IF(AND(F40=$T$11,G40=$X$8),B40,"")&amp;" "&amp;IF(AND(F41=$T$11,G41=$X$8),B41,"")&amp;" "&amp;IF(AND(F42=$T$11,G42=$X$8),B42,"")&amp;" "&amp;IF(AND(F43=$T$11,G43=$X$8),B43,"")&amp;" "&amp;IF(AND(F44=$T$11,G44=$X$8),B44,"")&amp;" "&amp;IF(AND(F45=$T$11,G45=$X$8),B45,"")&amp;" "&amp;IF(AND(F46=$T$11,G46=$X$8),B46,"")&amp;" "&amp;IF(AND(F47=$T$11,G47=$X$8),B47,"")&amp;" "&amp;IF(AND(F48=$T$11,G48=$X$8),B48,"")&amp;" "&amp;IF(AND(F49=$T$11,G49=$X$8),B49,"")&amp;" "&amp;IF(AND(F50=$T$11,G50=$X$8),B50,"")&amp;" "&amp;IF(AND(F51=$T$11,G51=$X$8),B51,"")&amp;" "&amp;IF(AND(F52=$T$11,G52=$X$8),B52,"")&amp;" "&amp;IF(AND(F53=$T$11,G53=$X$8),B53,"")&amp;" "&amp;IF(AND(F54=$T$11,G54=$X$8),B54,"")&amp;" "&amp;IF(AND(F55=$T$11,G55=$X$8),B55,"")&amp;" "&amp;IF(AND(F56=$T$11,G56=$X$8),B56,"")&amp;" "&amp;IF(AND(F57=$T$11,G57=$X$8),B57,"")&amp;" "&amp;IF(AND(F58=$T$11,G58=$X$8),B58,"")&amp;" "&amp;IF(AND(F59=$T$11,G59=$X$8),B59,"")&amp;" "&amp;IF(AND(F60=$T$11,G60=$X$8),B60,"")&amp;" "&amp;IF(AND(F61=$T$11,G61=$X$8),B61,"")&amp;" "&amp;IF(AND(F63=$T$11,G63=$X$8),B63,"")&amp;" "&amp;IF(AND(F64=$T$11,G64=$X$8),B64,"")&amp;" "&amp;IF(AND(F65=$T$11,G65=$X$8),B65,"")&amp;" "&amp;IF(AND(F66=$T$11,G66=$X$8),B66,"")&amp;" "&amp;IF(AND(F67=$T$11,G67=$X$8),B67,"")&amp;" "&amp;IF(AND(F68=$T$11,G68=$X$8),B68,"")&amp;" "&amp;IF(AND(F69=$T$11,G69=$X$8),B69,"")&amp;" "&amp;IF(AND(F70=$T$11,G70=$X$8),B70,"")&amp;" "&amp;IF(AND(F71=$T$11,G71=$X$8),B71,"")&amp;" "&amp;IF(AND(F72=$T$11,G72=$X$8),B72,"")&amp;" "&amp;IF(AND(F73=$T$11,G73=$X$8),B73,"")&amp;" "&amp;IF(AND(F74=$T$11,G74=$X$8),B74,"")&amp;" "&amp;IF(AND(F75=$T$11,G75=$X$8),B75,"")&amp;" "&amp;IF(AND(F76=$T$11,G76=$X$8),B76,"")&amp;" "&amp;IF(AND(F77=$T$11,G77=$X$8),B77,"")&amp;" "&amp;IF(AND(F78=$T$11,G78=$X$8),B78,"")&amp;" "&amp;IF(AND(F79=$T$11,G79=$X$8),B79,"")&amp;" "&amp;IF(AND(F80=$T$11,G80=$X$8),B80,"")&amp;" "&amp;IF(AND(F81=$T$11,G81=$X$8),B81,"")&amp;" "&amp;IF(AND(F82=$T$11,G82=$X$8),B82,"")&amp;" "&amp;IF(AND(F83=$T$11,G83=$X$8),B83,"")&amp;" "&amp;IF(AND(F84=$T$11,G84=$X$8),B84,"")&amp;" "&amp;IF(AND(F85=$T$11,G85=$X$8),B85,"")&amp;" "&amp;IF(AND(F86=$T$11,G86=$X$8),B86,"")&amp;" "&amp;IF(AND(F87=$T$11,G87=$X$8),B87,"")&amp;" "&amp;IF(AND(F88=$T$11,G88=$X$8),B88,"")&amp;" "&amp;IF(AND(F89=$T$11,G89=$X$8),B89,"")&amp;" "&amp;IF(AND(F90=$T$11,G90=$X$8),B90,"")</f>
        <v xml:space="preserve">      R7   R10                            R40    R44 R45   R48       R56                           </v>
      </c>
      <c r="P11" s="58" t="str">
        <f>+IF(AND(F9=$T$11,G9=$Y$8),B9,"")&amp;" "&amp;IF(AND(F10=$T$11,G10=$Y$8),B10,"")&amp;" "&amp;IF(AND(F11=$T$11,G11=$Y$8),B11,"")&amp;" "&amp;IF(AND(F12=$T$11,G12=$Y$8),B12,"")&amp;" "&amp;IF(AND(F13=$T$11,G13=$Y$8),B13,"")&amp;" "&amp;IF(AND(F14=$T$11,G14=$Y$8),B14,"")&amp;" "&amp;IF(AND(F15=$T$11,G15=$Y$8),B15,"")&amp;" "&amp;IF(AND(F16=$T$11,G16=$Y$8),B16,"")&amp;" "&amp;IF(AND(F17=$T$11,G17=$Y$8),B17,"")&amp;" "&amp;IF(AND(F18=$T$11,G18=$Y$8),B18,"")&amp;" "&amp;IF(AND(F19=$T$11,G19=$Y$8),B19,"")&amp;" "&amp;IF(AND(F20=$T$11,G20=$Y$8),B20,"")&amp;" "&amp;IF(AND(F21=$T$11,G21=$Y$8),B21,"")&amp;" "&amp;IF(AND(F22=$T$11,G22=$Y$8),B22,"")&amp;" "&amp;IF(AND(F23=$T$11,G23=$Y$8),B23,"")&amp;" "&amp;IF(AND(F24=$T$11,G24=$Y$8),B24,"")&amp;" "&amp;IF(AND(F25=$T$11,G25=$Y$8),B25,"")&amp;" "&amp;IF(AND(F26=$T$11,G26=$Y$8),B26,"")&amp;" "&amp;IF(AND(F27=$T$11,G27=$Y$8),B27,"")&amp;" "&amp;IF(AND(F28=$T$11,G28=$Y$8),B28,"")&amp;" "&amp;IF(AND(F29=$T$11,G29=$Y$8),B29,"")&amp;" "&amp;IF(AND(F30=$T$11,G30=$Y$8),B30,"")&amp;" "&amp;IF(AND(F31=$T$11,G31=$Y$8),B31,"")&amp;" "&amp;IF(AND(F32=$T$11,G32=$Y$8),B32,"")&amp;" "&amp;IF(AND(F33=$T$11,G33=$Y$8),B33,"")&amp;" "&amp;IF(AND(F34=$T$11,G34=$Y$8),B34,"")&amp;" "&amp;IF(AND(F36=$T$11,G36=$Y$8),B36,"")&amp;" "&amp;IF(AND(F37=$T$11,G37=$Y$8),B37,"")&amp;" "&amp;IF(AND(F38=$T$11,G38=$Y$8),B38,"")&amp;" "&amp;IF(AND(F39=$T$11,G39=$Y$8),B39,"")&amp;" "&amp;IF(AND(F40=$T$11,G40=$Y$8),B40,"")&amp;" "&amp;IF(AND(F41=$T$11,G41=$Y$8),B41,"")&amp;" "&amp;IF(AND(F42=$T$11,G42=$Y$8),B42,"")&amp;" "&amp;IF(AND(F43=$T$11,G43=$Y$8),B43,"")&amp;" "&amp;IF(AND(F44=$T$11,G44=$Y$8),B44,"")&amp;" "&amp;IF(AND(F45=$T$11,G45=$Y$8),B45,"")&amp;" "&amp;IF(AND(F46=$T$11,G46=$Y$8),B46,"")&amp;" "&amp;IF(AND(F47=$T$11,G47=$Y$8),B47,"")&amp;" "&amp;IF(AND(F48=$T$11,G48=$Y$8),B48,"")&amp;" "&amp;IF(AND(F49=$T$11,G49=$Y$8),B49,"")&amp;" "&amp;IF(AND(F50=$T$11,G50=$Y$8),B50,"")&amp;" "&amp;IF(AND(F51=$T$11,G51=$Y$8),B51,"")&amp;" "&amp;IF(AND(F52=$T$11,G52=$Y$8),B52,"")&amp;" "&amp;IF(AND(F53=$T$11,G53=$Y$8),B53,"")&amp;" "&amp;IF(AND(F54=$T$11,G54=$Y$8),B54,"")&amp;" "&amp;IF(AND(F55=$T$11,G55=$Y$8),B55,"")&amp;" "&amp;IF(AND(F56=$T$11,G56=$Y$8),B56,"")&amp;" "&amp;IF(AND(F57=$T$11,G57=$Y$8),B57,"")&amp;" "&amp;IF(AND(F58=$T$11,G58=$Y$8),B58,"")&amp;" "&amp;IF(AND(F59=$T$11,G59=$Y$8),B59,"")&amp;" "&amp;IF(AND(F60=$T$11,G60=$Y$8),B60,"")&amp;" "&amp;IF(AND(F61=$T$11,G61=$Y$8),B61,"")&amp;" "&amp;IF(AND(F63=$T$11,G63=$Y$8),B63,"")&amp;" "&amp;IF(AND(F64=$T$11,G64=$Y$8),B64,"")&amp;" "&amp;IF(AND(F65=$T$11,G65=$Y$8),B65,"")&amp;" "&amp;IF(AND(F66=$T$11,G66=$Y$8),B66,"")&amp;" "&amp;IF(AND(F67=$T$11,G67=$Y$8),B67,"")&amp;" "&amp;IF(AND(F68=$T$11,G68=$Y$8),B68,"")&amp;" "&amp;IF(AND(F69=$T$11,G69=$Y$8),B69,"")&amp;" "&amp;IF(AND(F70=$T$11,G70=$Y$8),B70,"")&amp;" "&amp;IF(AND(F71=$T$11,G71=$Y$8),B71,"")&amp;" "&amp;IF(AND(F72=$T$11,G72=$Y$8),B72,"")&amp;" "&amp;IF(AND(F73=$T$11,G73=$Y$8),B73,"")&amp;" "&amp;IF(AND(F74=$T$11,G74=$Y$8),B74,"")&amp;" "&amp;IF(AND(F75=$T$11,G75=$Y$8),B75,"")&amp;" "&amp;IF(AND(F76=$T$11,G76=$Y$8),B76,"")&amp;" "&amp;IF(AND(F77=$T$11,G77=$Y$8),B77,"")&amp;" "&amp;IF(AND(F78=$T$11,G78=$Y$8),B78,"")&amp;" "&amp;IF(AND(F79=$T$11,G79=$Y$8),B79,"")&amp;" "&amp;IF(AND(F80=$T$11,G80=$Y$8),B80,"")&amp;" "&amp;IF(AND(F81=$T$11,G81=$Y$8),B81,"")&amp;" "&amp;IF(AND(F82=$T$11,G82=$Y$8),B82,"")&amp;" "&amp;IF(AND(F83=$T$11,G83=$Y$8),B83,"")&amp;" "&amp;IF(AND(F84=$T$11,G84=$Y$8),B84,"")&amp;" "&amp;IF(AND(F85=$T$11,G85=$Y$8),B85,"")&amp;" "&amp;IF(AND(F86=$T$11,G86=$Y$8),B86,"")&amp;" "&amp;IF(AND(F87=$T$11,G87=$Y$8),B87,"")&amp;" "&amp;IF(AND(F88=$T$11,G88=$Y$8),B88,"")&amp;" "&amp;IF(AND(F89=$T$11,G89=$Y$8),B89,"")&amp;" "&amp;IF(AND(F90=$T$11,G90=$Y$8),B90,"")</f>
        <v xml:space="preserve">            R14 R15                                                                  </v>
      </c>
      <c r="R11" s="658"/>
      <c r="S11" s="76">
        <v>0.6</v>
      </c>
      <c r="T11" s="74" t="s">
        <v>626</v>
      </c>
      <c r="U11" s="59" t="s">
        <v>112</v>
      </c>
      <c r="V11" s="59" t="s">
        <v>112</v>
      </c>
      <c r="W11" s="59" t="s">
        <v>112</v>
      </c>
      <c r="X11" s="57" t="s">
        <v>620</v>
      </c>
      <c r="Y11" s="58" t="s">
        <v>616</v>
      </c>
    </row>
    <row r="12" spans="1:25" ht="120.75" customHeight="1" x14ac:dyDescent="0.35">
      <c r="A12" s="317" t="str">
        <f>'CONTEXTO E IDENTIFICACIÓN'!G58</f>
        <v>Estratégico</v>
      </c>
      <c r="B12" s="189" t="str">
        <f>'CONTEXTO E IDENTIFICACIÓN'!A58</f>
        <v>R4</v>
      </c>
      <c r="C12" s="316" t="str">
        <f>'CONTEXTO E IDENTIFICACIÓN'!N58</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D12" s="323">
        <f>'VALORACIÓN DEL CONTROL'!X70</f>
        <v>0.36</v>
      </c>
      <c r="E12" s="323">
        <f>'VALORACIÓN DEL CONTROL'!Y70</f>
        <v>0.6</v>
      </c>
      <c r="F12" s="324" t="str">
        <f t="shared" si="0"/>
        <v>Baja</v>
      </c>
      <c r="G12" s="324" t="str">
        <f t="shared" si="1"/>
        <v>Moderado</v>
      </c>
      <c r="H12" s="325" t="str">
        <f t="shared" si="2"/>
        <v>Moderado</v>
      </c>
      <c r="J12" s="588"/>
      <c r="K12" s="55" t="s">
        <v>615</v>
      </c>
      <c r="L12" s="60" t="str">
        <f>+IF(AND(F9=$T$12,G9=$U$8),B9,"")&amp;" "&amp;IF(AND(F10=$T$12,G10=$U$8),B10,"")&amp;" "&amp;IF(AND(F11=$T$12,G11=$U$8),B11,"")&amp;" "&amp;IF(AND(F12=$T$12,G12=$U$8),B12,"")&amp;" "&amp;IF(AND(F13=$T$12,G13=$U$8),B13,"")&amp;" "&amp;IF(AND(F14=$T$12,G14=$U$8),B14,"")&amp;" "&amp;IF(AND(F15=$T$12,G15=$U$8),B15,"")&amp;" "&amp;IF(AND(F16=$T$12,G16=$U$8),B16,"")&amp;" "&amp;IF(AND(F17=$T$12,G17=$U$8),B17,"")&amp;" "&amp;IF(AND(F18=$T$12,G18=$U$8),B18,"")&amp;" "&amp;IF(AND(F19=$T$12,G19=$U$8),B19,"")&amp;" "&amp;IF(AND(F20=$T$12,G20=$U$8),B20,"")&amp;" "&amp;IF(AND(F21=$T$12,G21=$U$8),B21,"")&amp;" "&amp;IF(AND(F22=$T$12,G22=$U$8),B22,"")&amp;" "&amp;IF(AND(F23=$T$12,G23=$U$8),B23,"")&amp;" "&amp;IF(AND(F24=$T$12,G24=$U$8),B24,"")&amp;" "&amp;IF(AND(F25=$T$12,G25=$U$8),B25,"")&amp;" "&amp;IF(AND(F26=$T$12,G26=$U$8),B26,"")&amp;" "&amp;IF(AND(F27=$T$12,G27=$U$8),B27,"")&amp;" "&amp;IF(AND(F28=$T$12,G28=$U$8),B28,"")&amp;" "&amp;IF(AND(F29=$T$12,G29=$U$8),B29,"")&amp;" "&amp;IF(AND(F30=$T$12,G30=$U$8),B30,"")&amp;" "&amp;IF(AND(F31=$T$12,G31=$U$8),B31,"")&amp;" "&amp;IF(AND(F32=$T$12,G32=$U$8),B32,"")&amp;" "&amp;IF(AND(F33=$T$12,G33=$U$8),B33,"")&amp;" "&amp;IF(AND(F34=$T$12,G34=$U$8),B34,"")&amp;" "&amp;IF(AND(F36=$T$12,G36=$U$8),B36,"")&amp;" "&amp;IF(AND(F37=$T$12,G37=$U$8),B37,"")&amp;" "&amp;IF(AND(F38=$T$12,G38=$U$8),B38,"")&amp;" "&amp;IF(AND(F39=$T$12,G39=$U$8),B39,"")&amp;" "&amp;IF(AND(F40=$T$12,G40=$U$8),B40,"")&amp;" "&amp;IF(AND(F41=$T$12,G41=$U$8),B41,"")&amp;" "&amp;IF(AND(F42=$T$12,G42=$U$8),B42,"")&amp;" "&amp;IF(AND(F43=$T$12,G43=$U$8),B43,"")&amp;" "&amp;IF(AND(F44=$T$12,G44=$U$8),B44,"")&amp;" "&amp;IF(AND(F45=$T$12,G45=$U$8),B45,"")&amp;" "&amp;IF(AND(F46=$T$12,G46=$U$8),B46,"")&amp;" "&amp;IF(AND(F47=$T$12,G47=$U$8),B47,"")&amp;" "&amp;IF(AND(F48=$T$12,G48=$U$8),B48,"")&amp;" "&amp;IF(AND(F49=$T$12,G49=$U$8),B49,"")&amp;" "&amp;IF(AND(F50=$T$12,G50=$U$8),B50,"")&amp;" "&amp;IF(AND(F51=$T$12,G51=$U$8),B51,"")&amp;" "&amp;IF(AND(F52=$T$12,G52=$U$8),B52,"")&amp;" "&amp;IF(AND(F53=$T$12,G53=$U$8),B53,"")&amp;" "&amp;IF(AND(F54=$T$12,G54=$U$8),B54,"")&amp;" "&amp;IF(AND(F55=$T$12,G55=$U$8),B55,"")&amp;" "&amp;IF(AND(F56=$T$12,G56=$U$8),B56,"")&amp;" "&amp;IF(AND(F57=$T$12,G57=$U$8),B57,"")&amp;" "&amp;IF(AND(F58=$T$12,G58=$U$8),B58,"")&amp;" "&amp;IF(AND(F59=$T$12,G59=$U$8),B59,"")&amp;" "&amp;IF(AND(F60=$T$12,G60=$U$8),B60,"")&amp;" "&amp;IF(AND(F61=$T$12,G61=$U$8),B61,"")&amp;" "&amp;IF(AND(F63=$T$12,G63=$U$8),B63,"")&amp;" "&amp;IF(AND(F64=$T$12,G64=$U$8),B64,"")&amp;" "&amp;IF(AND(F65=$T$12,G65=$U$8),B65,"")&amp;" "&amp;IF(AND(F66=$T$12,G66=$U$8),B66,"")&amp;" "&amp;IF(AND(F67=$T$12,G67=$U$8),B67,"")&amp;" "&amp;IF(AND(F68=$T$12,G68=$U$8),B68,"")&amp;" "&amp;IF(AND(F69=$T$12,G69=$U$8),B69,"")&amp;" "&amp;IF(AND(F70=$T$12,G70=$U$8),B70,"")&amp;" "&amp;IF(AND(F71=$T$12,G71=$U$8),B71,"")&amp;" "&amp;IF(AND(F72=$T$12,G72=$U$8),B72,"")&amp;" "&amp;IF(AND(F73=$T$12,G73=$U$8),B73,"")&amp;" "&amp;IF(AND(F74=$T$12,G74=$U$8),B74,"")&amp;" "&amp;IF(AND(F75=$T$12,G75=$U$8),B75,"")&amp;" "&amp;IF(AND(F76=$T$12,G76=$U$8),B76,"")&amp;" "&amp;IF(AND(F77=$T$12,G77=$U$8),B77,"")&amp;" "&amp;IF(AND(F78=$T$12,G78=$U$8),B78,"")&amp;" "&amp;IF(AND(F79=$T$12,G79=$U$8),B79,"")&amp;" "&amp;IF(AND(F80=$T$12,G80=$U$8),B80,"")&amp;" "&amp;IF(AND(F81=$T$12,G81=$U$8),B81,"")&amp;" "&amp;IF(AND(F82=$T$12,G82=$U$8),B82,"")&amp;" "&amp;IF(AND(F83=$T$12,G83=$U$8),B83,"")&amp;" "&amp;IF(AND(F84=$T$12,G84=$U$8),B84,"")&amp;" "&amp;IF(AND(F85=$T$12,G85=$U$8),B85,"")&amp;" "&amp;IF(AND(F86=$T$12,G86=$U$8),B86,"")&amp;" "&amp;IF(AND(F87=$T$12,G87=$U$8),B87,"")&amp;" "&amp;IF(AND(F88=$T$12,G88=$U$8),B88,"")&amp;" "&amp;IF(AND(F89=$T$12,G89=$U$8),B89,"")&amp;" "&amp;IF(AND(F90=$T$12,G90=$U$8),B90,"")</f>
        <v xml:space="preserve">                                                                               </v>
      </c>
      <c r="M12" s="59" t="str">
        <f>+IF(AND(F9=$T$12,G9=$V$8),B9,"")&amp;" "&amp;IF(AND(F10=$T$12,G10=$V$8),B10,"")&amp;" "&amp;IF(AND(F11=$T$12,G11=$V$8),B11,"")&amp;" "&amp;IF(AND(F12=$T$12,G12=$V$8),B12,"")&amp;" "&amp;IF(AND(F13=$T$12,G13=$V$8),B13,"")&amp;" "&amp;IF(AND(F14=$T$12,G14=$V$8),B14,"")&amp;" "&amp;IF(AND(F15=$T$12,G15=$V$8),B15,"")&amp;" "&amp;IF(AND(F16=$T$12,G16=$V$8),B16,"")&amp;" "&amp;IF(AND(F17=$T$12,G17=$V$8),B17,"")&amp;" "&amp;IF(AND(F18=$T$12,G18=$V$8),B18,"")&amp;" "&amp;IF(AND(F19=$T$12,G19=$V$8),B19,"")&amp;" "&amp;IF(AND(F20=$T$12,G20=$V$8),B20,"")&amp;" "&amp;IF(AND(F21=$T$12,G21=$V$8),B21,"")&amp;" "&amp;IF(AND(F22=$T$12,G22=$V$8),B22,"")&amp;" "&amp;IF(AND(F23=$T$12,G23=$V$8),B23,"")&amp;" "&amp;IF(AND(F24=$T$12,G24=$V$8),B24,"")&amp;" "&amp;IF(AND(F25=$T$12,G25=$V$8),B25,"")&amp;" "&amp;IF(AND(F26=$T$12,G26=$V$8),B26,"")&amp;" "&amp;IF(AND(F27=$T$12,G27=$V$8),B27,"")&amp;" "&amp;IF(AND(F28=$T$12,G28=$V$8),B28,"")&amp;" "&amp;IF(AND(F29=$T$12,G29=$V$8),B29,"")&amp;" "&amp;IF(AND(F30=$T$12,G30=$V$8),B30,"")&amp;" "&amp;IF(AND(F31=$T$12,G31=$V$8),B31,"")&amp;" "&amp;IF(AND(F32=$T$12,G32=$V$8),B32,"")&amp;" "&amp;IF(AND(F33=$T$12,G33=$V$8),B33,"")&amp;" "&amp;IF(AND(F34=$T$12,G34=$V$8),B34,"")&amp;" "&amp;IF(AND(F36=$T$12,G36=$V$8),B36,"")&amp;" "&amp;IF(AND(F37=$T$12,G37=$V$8),B37,"")&amp;" "&amp;IF(AND(F38=$T$12,G38=$V$8),B38,"")&amp;" "&amp;IF(AND(F39=$T$12,G39=$V$8),B39,"")&amp;" "&amp;IF(AND(F40=$T$12,G40=$V$8),B40,"")&amp;" "&amp;IF(AND(F41=$T$12,G41=$V$8),B41,"")&amp;" "&amp;IF(AND(F42=$T$12,G42=$V$8),B42,"")&amp;" "&amp;IF(AND(F43=$T$12,G43=$V$8),B43,"")&amp;" "&amp;IF(AND(F44=$T$12,G44=$V$8),B44,"")&amp;" "&amp;IF(AND(F45=$T$12,G45=$V$8),B45,"")&amp;" "&amp;IF(AND(F46=$T$12,G46=$V$8),B46,"")&amp;" "&amp;IF(AND(F47=$T$12,G47=$V$8),B47,"")&amp;" "&amp;IF(AND(F48=$T$12,G48=$V$8),B48,"")&amp;" "&amp;IF(AND(F49=$T$12,G49=$V$8),B49,"")&amp;" "&amp;IF(AND(F50=$T$12,G50=$V$8),B50,"")&amp;" "&amp;IF(AND(F51=$T$12,G51=$V$8),B51,"")&amp;" "&amp;IF(AND(F52=$T$12,G52=$V$8),B52,"")&amp;" "&amp;IF(AND(F53=$T$12,G53=$V$8),B53,"")&amp;" "&amp;IF(AND(F54=$T$12,G54=$V$8),B54,"")&amp;" "&amp;IF(AND(F55=$T$12,G55=$V$8),B55,"")&amp;" "&amp;IF(AND(F56=$T$12,G56=$V$8),B56,"")&amp;" "&amp;IF(AND(F57=$T$12,G57=$V$8),B57,"")&amp;" "&amp;IF(AND(F58=$T$12,G58=$V$8),B58,"")&amp;" "&amp;IF(AND(F59=$T$12,G59=$V$8),B59,"")&amp;" "&amp;IF(AND(F60=$T$12,G60=$V$8),B60,"")&amp;" "&amp;IF(AND(F61=$T$12,G61=$V$8),B61,"")&amp;" "&amp;IF(AND(F63=$T$12,G63=$V$8),B63,"")&amp;" "&amp;IF(AND(F64=$T$12,G64=$V$8),B64,"")&amp;" "&amp;IF(AND(F65=$T$12,G65=$V$8),B65,"")&amp;" "&amp;IF(AND(F66=$T$12,G66=$V$8),B66,"")&amp;" "&amp;IF(AND(F67=$T$12,G67=$V$8),B67,"")&amp;" "&amp;IF(AND(F68=$T$12,G68=$V$8),B68,"")&amp;" "&amp;IF(AND(F69=$T$12,G69=$V$8),B69,"")&amp;" "&amp;IF(AND(F70=$T$12,G70=$V$8),B70,"")&amp;" "&amp;IF(AND(F71=$T$12,G71=$V$8),B71,"")&amp;" "&amp;IF(AND(F72=$T$12,G72=$V$8),B72,"")&amp;" "&amp;IF(AND(F73=$T$12,G73=$V$8),B73,"")&amp;" "&amp;IF(AND(F74=$T$12,G74=$V$8),B74,"")&amp;" "&amp;IF(AND(F75=$T$12,G75=$V$8),B75,"")&amp;" "&amp;IF(AND(F76=$T$12,G76=$V$8),B76,"")&amp;" "&amp;IF(AND(F77=$T$12,G77=$V$8),B77,"")&amp;" "&amp;IF(AND(F78=$T$12,G78=$V$8),B78,"")&amp;" "&amp;IF(AND(F79=$T$12,G79=$V$8),B79,"")&amp;" "&amp;IF(AND(F80=$T$12,G80=$V$8),B80,"")&amp;" "&amp;IF(AND(F81=$T$12,G81=$V$8),B81,"")&amp;" "&amp;IF(AND(F82=$T$12,G82=$V$8),B82,"")&amp;" "&amp;IF(AND(F83=$T$12,G83=$V$8),B83,"")&amp;" "&amp;IF(AND(F84=$T$12,G84=$V$8),B84,"")&amp;" "&amp;IF(AND(F85=$T$12,G85=$V$8),B85,"")&amp;" "&amp;IF(AND(F86=$T$12,G86=$V$8),B86,"")&amp;" "&amp;IF(AND(F87=$T$12,G87=$V$8),B87,"")&amp;" "&amp;IF(AND(F88=$T$12,G88=$V$8),B88,"")&amp;" "&amp;IF(AND(F89=$T$12,G89=$V$8),B89,"")&amp;" "&amp;IF(AND(F90=$T$12,G90=$V$8),B90,"")</f>
        <v xml:space="preserve">                                                                               </v>
      </c>
      <c r="N12" s="59" t="str">
        <f>+IF(AND(F9=$T$12,G9=$W$8),B9,"")&amp;" "&amp;IF(AND(F10=$T$12,G10=$W$8),B10,"")&amp;" "&amp;IF(AND(F11=$T$12,G11=$W$8),B11,"")&amp;" "&amp;IF(AND(F12=$T$12,G12=$W$8),B12,"")&amp;" "&amp;IF(AND(F13=$T$12,G13=$W$8),B13,"")&amp;" "&amp;IF(AND(F14=$T$12,G14=$W$8),B14,"")&amp;" "&amp;IF(AND(F15=$T$12,G15=$W$8),B15,"")&amp;" "&amp;IF(AND(F16=$T$12,G16=$W$8),B16,"")&amp;" "&amp;IF(AND(F17=$T$12,G17=$W$8),B17,"")&amp;" "&amp;IF(AND(F18=$T$12,G18=$W$8),B18,"")&amp;" "&amp;IF(AND(F19=$T$12,G19=$W$8),B19,"")&amp;" "&amp;IF(AND(F20=$T$12,G20=$W$8),B20,"")&amp;" "&amp;IF(AND(F21=$T$12,G21=$W$8),B21,"")&amp;" "&amp;IF(AND(F22=$T$12,G22=$W$8),B22,"")&amp;" "&amp;IF(AND(F23=$T$12,G23=$W$8),B23,"")&amp;" "&amp;IF(AND(F24=$T$12,G24=$W$8),B24,"")&amp;" "&amp;IF(AND(F25=$T$12,G25=$W$8),B25,"")&amp;" "&amp;IF(AND(F26=$T$12,G26=$W$8),B26,"")&amp;" "&amp;IF(AND(F27=$T$12,G27=$W$8),B27,"")&amp;" "&amp;IF(AND(F28=$T$12,G28=$W$8),B28,"")&amp;" "&amp;IF(AND(F29=$T$12,G29=$W$8),B29,"")&amp;" "&amp;IF(AND(F30=$T$12,G30=$W$8),B30,"")&amp;" "&amp;IF(AND(F31=$T$12,G31=$W$8),B31,"")&amp;" "&amp;IF(AND(F32=$T$12,G32=$W$8),B32,"")&amp;" "&amp;IF(AND(F33=$T$12,G33=$W$8),B33,"")&amp;" "&amp;IF(AND(F34=$T$12,G34=$W$8),B34,"")&amp;" "&amp;IF(AND(F36=$T$12,G36=$W$8),B36,"")&amp;" "&amp;IF(AND(F37=$T$12,G37=$W$8),B37,"")&amp;" "&amp;IF(AND(F38=$T$12,G38=$W$8),B38,"")&amp;" "&amp;IF(AND(F39=$T$12,G39=$W$8),B39,"")&amp;" "&amp;IF(AND(F40=$T$12,G40=$W$8),B40,"")&amp;" "&amp;IF(AND(F41=$T$12,G41=$W$8),B41,"")&amp;" "&amp;IF(AND(F42=$T$12,G42=$W$8),B42,"")&amp;" "&amp;IF(AND(F43=$T$12,G43=$W$8),B43,"")&amp;" "&amp;IF(AND(F44=$T$12,G44=$W$8),B44,"")&amp;" "&amp;IF(AND(F45=$T$12,G45=$W$8),B45,"")&amp;" "&amp;IF(AND(F46=$T$12,G46=$W$8),B46,"")&amp;" "&amp;IF(AND(F47=$T$12,G47=$W$8),B47,"")&amp;" "&amp;IF(AND(F48=$T$12,G48=$W$8),B48,"")&amp;" "&amp;IF(AND(F49=$T$12,G49=$W$8),B49,"")&amp;" "&amp;IF(AND(F50=$T$12,G50=$W$8),B50,"")&amp;" "&amp;IF(AND(F51=$T$12,G51=$W$8),B51,"")&amp;" "&amp;IF(AND(F52=$T$12,G52=$W$8),B52,"")&amp;" "&amp;IF(AND(F53=$T$12,G53=$W$8),B53,"")&amp;" "&amp;IF(AND(F54=$T$12,G54=$W$8),B54,"")&amp;" "&amp;IF(AND(F55=$T$12,G55=$W$8),B55,"")&amp;" "&amp;IF(AND(F56=$T$12,G56=$W$8),B56,"")&amp;" "&amp;IF(AND(F57=$T$12,G57=$W$8),B57,"")&amp;" "&amp;IF(AND(F58=$T$12,G58=$W$8),B58,"")&amp;" "&amp;IF(AND(F59=$T$12,G59=$W$8),B59,"")&amp;" "&amp;IF(AND(F60=$T$12,G60=$W$8),B60,"")&amp;" "&amp;IF(AND(F61=$T$12,G61=$W$8),B61,"")&amp;" "&amp;IF(AND(F63=$T$12,G63=$W$8),B63,"")&amp;" "&amp;IF(AND(F64=$T$12,G64=$W$8),B64,"")&amp;" "&amp;IF(AND(F65=$T$12,G65=$W$8),B65,"")&amp;" "&amp;IF(AND(F66=$T$12,G66=$W$8),B66,"")&amp;" "&amp;IF(AND(F67=$T$12,G67=$W$8),B67,"")&amp;" "&amp;IF(AND(F68=$T$12,G68=$W$8),B68,"")&amp;" "&amp;IF(AND(F69=$T$12,G69=$W$8),B69,"")&amp;" "&amp;IF(AND(F70=$T$12,G70=$W$8),B70,"")&amp;" "&amp;IF(AND(F71=$T$12,G71=$W$8),B71,"")&amp;" "&amp;IF(AND(F72=$T$12,G72=$W$8),B72,"")&amp;" "&amp;IF(AND(F73=$T$12,G73=$W$8),B73,"")&amp;" "&amp;IF(AND(F74=$T$12,G74=$W$8),B74,"")&amp;" "&amp;IF(AND(F75=$T$12,G75=$W$8),B75,"")&amp;" "&amp;IF(AND(F76=$T$12,G76=$W$8),B76,"")&amp;" "&amp;IF(AND(F77=$T$12,G77=$W$8),B77,"")&amp;" "&amp;IF(AND(F78=$T$12,G78=$W$8),B78,"")&amp;" "&amp;IF(AND(F79=$T$12,G79=$W$8),B79,"")&amp;" "&amp;IF(AND(F80=$T$12,G80=$W$8),B80,"")&amp;" "&amp;IF(AND(F81=$T$12,G81=$W$8),B81,"")&amp;" "&amp;IF(AND(F82=$T$12,G82=$W$8),B82,"")&amp;" "&amp;IF(AND(F83=$T$12,G83=$W$8),B83,"")&amp;" "&amp;IF(AND(F84=$T$12,G84=$W$8),B84,"")&amp;" "&amp;IF(AND(F85=$T$12,G85=$W$8),B85,"")&amp;" "&amp;IF(AND(F86=$T$12,G86=$W$8),B86,"")&amp;" "&amp;IF(AND(F87=$T$12,G87=$W$8),B87,"")&amp;" "&amp;IF(AND(F88=$T$12,G88=$W$8),B88,"")&amp;" "&amp;IF(AND(F89=$T$12,G89=$W$8),B89,"")&amp;" "&amp;IF(AND(F90=$T$12,G90=$W$8),B90,"")</f>
        <v xml:space="preserve">   R4 R5                             R36           R47          R58  R60                       </v>
      </c>
      <c r="O12" s="57" t="str">
        <f>+IF(AND(F9=$T$12,G9=$X$8),B9,"")&amp;" "&amp;IF(AND(F10=$T$12,G10=$X$8),B10,"")&amp;" "&amp;IF(AND(F11=$T$12,G11=$X$8),B11,"")&amp;" "&amp;IF(AND(F12=$T$12,G12=$X$8),B12,"")&amp;" "&amp;IF(AND(F13=$T$12,G13=$X$8),B13,"")&amp;" "&amp;IF(AND(F14=$T$12,G14=$X$8),B14,"")&amp;" "&amp;IF(AND(F15=$T$12,G15=$X$8),B15,"")&amp;" "&amp;IF(AND(F16=$T$12,G16=$X$8),B16,"")&amp;" "&amp;IF(AND(F17=$T$12,G17=$X$8),B17,"")&amp;" "&amp;IF(AND(F18=$T$12,G18=$X$8),B18,"")&amp;" "&amp;IF(AND(F19=$T$12,G19=$X$8),B19,"")&amp;" "&amp;IF(AND(F20=$T$12,G20=$X$8),B20,"")&amp;" "&amp;IF(AND(F21=$T$12,G21=$X$8),B21,"")&amp;" "&amp;IF(AND(F22=$T$12,G22=$X$8),B22,"")&amp;" "&amp;IF(AND(F23=$T$12,G23=$X$8),B23,"")&amp;" "&amp;IF(AND(F24=$T$12,G24=$X$8),B24,"")&amp;" "&amp;IF(AND(F25=$T$12,G25=$X$8),B25,"")&amp;" "&amp;IF(AND(F26=$T$12,G26=$X$8),B26,"")&amp;" "&amp;IF(AND(F27=$T$12,G27=$X$8),B27,"")&amp;" "&amp;IF(AND(F28=$T$12,G28=$X$8),B28,"")&amp;" "&amp;IF(AND(F29=$T$12,G29=$X$8),B29,"")&amp;" "&amp;IF(AND(F30=$T$12,G30=$X$8),B30,"")&amp;" "&amp;IF(AND(F31=$T$12,G31=$X$8),B31,"")&amp;" "&amp;IF(AND(F32=$T$12,G32=$X$8),B32,"")&amp;" "&amp;IF(AND(F33=$T$12,G33=$X$8),B33,"")&amp;" "&amp;IF(AND(F34=$T$12,G34=$X$8),B34,"")&amp;" "&amp;IF(AND(F36=$T$12,G36=$X$8),B36,"")&amp;" "&amp;IF(AND(F37=$T$12,G37=$X$8),B37,"")&amp;" "&amp;IF(AND(F38=$T$12,G38=$X$8),B38,"")&amp;" "&amp;IF(AND(F39=$T$12,G39=$X$8),B39,"")&amp;" "&amp;IF(AND(F40=$T$12,G40=$X$8),B40,"")&amp;" "&amp;IF(AND(F41=$T$12,G41=$X$8),B41,"")&amp;" "&amp;IF(AND(F42=$T$12,G42=$X$8),B42,"")&amp;" "&amp;IF(AND(F43=$T$12,G43=$X$8),B43,"")&amp;" "&amp;IF(AND(F44=$T$12,G44=$X$8),B44,"")&amp;" "&amp;IF(AND(F45=$T$12,G45=$X$8),B45,"")&amp;" "&amp;IF(AND(F46=$T$12,G46=$X$8),B46,"")&amp;" "&amp;IF(AND(F47=$T$12,G47=$X$8),B47,"")&amp;" "&amp;IF(AND(F48=$T$12,G48=$X$8),B48,"")&amp;" "&amp;IF(AND(F49=$T$12,G49=$X$8),B49,"")&amp;" "&amp;IF(AND(F50=$T$12,G50=$X$8),B50,"")&amp;" "&amp;IF(AND(F51=$T$12,G51=$X$8),B51,"")&amp;" "&amp;IF(AND(F52=$T$12,G52=$X$8),B52,"")&amp;" "&amp;IF(AND(F53=$T$12,G53=$X$8),B53,"")&amp;" "&amp;IF(AND(F54=$T$12,G54=$X$8),B54,"")&amp;" "&amp;IF(AND(F55=$T$12,G55=$X$8),B55,"")&amp;" "&amp;IF(AND(F56=$T$12,G56=$X$8),B56,"")&amp;" "&amp;IF(AND(F57=$T$12,G57=$X$8),B57,"")&amp;" "&amp;IF(AND(F58=$T$12,G58=$X$8),B58,"")&amp;" "&amp;IF(AND(F59=$T$12,G59=$X$8),B59,"")&amp;" "&amp;IF(AND(F60=$T$12,G60=$X$8),B60,"")&amp;" "&amp;IF(AND(F61=$T$12,G61=$X$8),B61,"")&amp;" "&amp;IF(AND(F63=$T$12,G63=$X$8),B63,"")&amp;" "&amp;IF(AND(F64=$T$12,G64=$X$8),B64,"")&amp;" "&amp;IF(AND(F65=$T$12,G65=$X$8),B65,"")&amp;" "&amp;IF(AND(F66=$T$12,G66=$X$8),B66,"")&amp;" "&amp;IF(AND(F67=$T$12,G67=$X$8),B67,"")&amp;" "&amp;IF(AND(F68=$T$12,G68=$X$8),B68,"")&amp;" "&amp;IF(AND(F69=$T$12,G69=$X$8),B69,"")&amp;" "&amp;IF(AND(F70=$T$12,G70=$X$8),B70,"")&amp;" "&amp;IF(AND(F71=$T$12,G71=$X$8),B71,"")&amp;" "&amp;IF(AND(F72=$T$12,G72=$X$8),B72,"")&amp;" "&amp;IF(AND(F73=$T$12,G73=$X$8),B73,"")&amp;" "&amp;IF(AND(F74=$T$12,G74=$X$8),B74,"")&amp;" "&amp;IF(AND(F75=$T$12,G75=$X$8),B75,"")&amp;" "&amp;IF(AND(F76=$T$12,G76=$X$8),B76,"")&amp;" "&amp;IF(AND(F77=$T$12,G77=$X$8),B77,"")&amp;" "&amp;IF(AND(F78=$T$12,G78=$X$8),B78,"")&amp;" "&amp;IF(AND(F79=$T$12,G79=$X$8),B79,"")&amp;" "&amp;IF(AND(F80=$T$12,G80=$X$8),B80,"")&amp;" "&amp;IF(AND(F81=$T$12,G81=$X$8),B81,"")&amp;" "&amp;IF(AND(F82=$T$12,G82=$X$8),B82,"")&amp;" "&amp;IF(AND(F83=$T$12,G83=$X$8),B83,"")&amp;" "&amp;IF(AND(F84=$T$12,G84=$X$8),B84,"")&amp;" "&amp;IF(AND(F85=$T$12,G85=$X$8),B85,"")&amp;" "&amp;IF(AND(F86=$T$12,G86=$X$8),B86,"")&amp;" "&amp;IF(AND(F87=$T$12,G87=$X$8),B87,"")&amp;" "&amp;IF(AND(F88=$T$12,G88=$X$8),B88,"")&amp;" "&amp;IF(AND(F89=$T$12,G89=$X$8),B89,"")&amp;" "&amp;IF(AND(F90=$T$12,G90=$X$8),B90,"")</f>
        <v xml:space="preserve">  R3        R11    R16 R17 R18            R31  R33                           R61 R62                     </v>
      </c>
      <c r="P12" s="58" t="str">
        <f>+IF(AND(F9=$T$12,G9=$Y$8),B9,"")&amp;" "&amp;IF(AND(F10=$T$12,G10=$Y$8),B10,"")&amp;" "&amp;IF(AND(F11=$T$12,G11=$Y$8),B11,"")&amp;" "&amp;IF(AND(F12=$T$12,G12=$Y$8),B12,"")&amp;" "&amp;IF(AND(F13=$T$12,G13=$Y$8),B13,"")&amp;" "&amp;IF(AND(F14=$T$12,G14=$Y$8),B14,"")&amp;" "&amp;IF(AND(F15=$T$12,G15=$Y$8),B15,"")&amp;" "&amp;IF(AND(F16=$T$12,G16=$Y$8),B16,"")&amp;" "&amp;IF(AND(F17=$T$12,G17=$Y$8),B17,"")&amp;" "&amp;IF(AND(F18=$T$12,G18=$Y$8),B18,"")&amp;" "&amp;IF(AND(F19=$T$12,G19=$Y$8),B19,"")&amp;" "&amp;IF(AND(F20=$T$12,G20=$Y$8),B20,"")&amp;" "&amp;IF(AND(F21=$T$12,G21=$Y$8),B21,"")&amp;" "&amp;IF(AND(F22=$T$12,G22=$Y$8),B22,"")&amp;" "&amp;IF(AND(F23=$T$12,G23=$Y$8),B23,"")&amp;" "&amp;IF(AND(F24=$T$12,G24=$Y$8),B24,"")&amp;" "&amp;IF(AND(F25=$T$12,G25=$Y$8),B25,"")&amp;" "&amp;IF(AND(F26=$T$12,G26=$Y$8),B26,"")&amp;" "&amp;IF(AND(F27=$T$12,G27=$Y$8),B27,"")&amp;" "&amp;IF(AND(F28=$T$12,G28=$Y$8),B28,"")&amp;" "&amp;IF(AND(F29=$T$12,G29=$Y$8),B29,"")&amp;" "&amp;IF(AND(F30=$T$12,G30=$Y$8),B30,"")&amp;" "&amp;IF(AND(F31=$T$12,G31=$Y$8),B31,"")&amp;" "&amp;IF(AND(F32=$T$12,G32=$Y$8),B32,"")&amp;" "&amp;IF(AND(F33=$T$12,G33=$Y$8),B33,"")&amp;" "&amp;IF(AND(F34=$T$12,G34=$Y$8),B34,"")&amp;" "&amp;IF(AND(F36=$T$12,G36=$Y$8),B36,"")&amp;" "&amp;IF(AND(F37=$T$12,G37=$Y$8),B37,"")&amp;" "&amp;IF(AND(F38=$T$12,G38=$Y$8),B38,"")&amp;" "&amp;IF(AND(F39=$T$12,G39=$Y$8),B39,"")&amp;" "&amp;IF(AND(F40=$T$12,G40=$Y$8),B40,"")&amp;" "&amp;IF(AND(F41=$T$12,G41=$Y$8),B41,"")&amp;" "&amp;IF(AND(F42=$T$12,G42=$Y$8),B42,"")&amp;" "&amp;IF(AND(F43=$T$12,G43=$Y$8),B43,"")&amp;" "&amp;IF(AND(F44=$T$12,G44=$Y$8),B44,"")&amp;" "&amp;IF(AND(F45=$T$12,G45=$Y$8),B45,"")&amp;" "&amp;IF(AND(F46=$T$12,G46=$Y$8),B46,"")&amp;" "&amp;IF(AND(F47=$T$12,G47=$Y$8),B47,"")&amp;" "&amp;IF(AND(F48=$T$12,G48=$Y$8),B48,"")&amp;" "&amp;IF(AND(F49=$T$12,G49=$Y$8),B49,"")&amp;" "&amp;IF(AND(F50=$T$12,G50=$Y$8),B50,"")&amp;" "&amp;IF(AND(F51=$T$12,G51=$Y$8),B51,"")&amp;" "&amp;IF(AND(F52=$T$12,G52=$Y$8),B52,"")&amp;" "&amp;IF(AND(F53=$T$12,G53=$Y$8),B53,"")&amp;" "&amp;IF(AND(F54=$T$12,G54=$Y$8),B54,"")&amp;" "&amp;IF(AND(F55=$T$12,G55=$Y$8),B55,"")&amp;" "&amp;IF(AND(F56=$T$12,G56=$Y$8),B56,"")&amp;" "&amp;IF(AND(F57=$T$12,G57=$Y$8),B57,"")&amp;" "&amp;IF(AND(F58=$T$12,G58=$Y$8),B58,"")&amp;" "&amp;IF(AND(F59=$T$12,G59=$Y$8),B59,"")&amp;" "&amp;IF(AND(F60=$T$12,G60=$Y$8),B60,"")&amp;" "&amp;IF(AND(F61=$T$12,G61=$Y$8),B61,"")&amp;" "&amp;IF(AND(F63=$T$12,G63=$Y$8),B63,"")&amp;" "&amp;IF(AND(F64=$T$12,G64=$Y$8),B64,"")&amp;" "&amp;IF(AND(F65=$T$12,G65=$Y$8),B65,"")&amp;" "&amp;IF(AND(F66=$T$12,G66=$Y$8),B66,"")&amp;" "&amp;IF(AND(F67=$T$12,G67=$Y$8),B67,"")&amp;" "&amp;IF(AND(F68=$T$12,G68=$Y$8),B68,"")&amp;" "&amp;IF(AND(F69=$T$12,G69=$Y$8),B69,"")&amp;" "&amp;IF(AND(F70=$T$12,G70=$Y$8),B70,"")&amp;" "&amp;IF(AND(F71=$T$12,G71=$Y$8),B71,"")&amp;" "&amp;IF(AND(F72=$T$12,G72=$Y$8),B72,"")&amp;" "&amp;IF(AND(F73=$T$12,G73=$Y$8),B73,"")&amp;" "&amp;IF(AND(F74=$T$12,G74=$Y$8),B74,"")&amp;" "&amp;IF(AND(F75=$T$12,G75=$Y$8),B75,"")&amp;" "&amp;IF(AND(F76=$T$12,G76=$Y$8),B76,"")&amp;" "&amp;IF(AND(F77=$T$12,G77=$Y$8),B77,"")&amp;" "&amp;IF(AND(F78=$T$12,G78=$Y$8),B78,"")&amp;" "&amp;IF(AND(F79=$T$12,G79=$Y$8),B79,"")&amp;" "&amp;IF(AND(F80=$T$12,G80=$Y$8),B80,"")&amp;" "&amp;IF(AND(F81=$T$12,G81=$Y$8),B81,"")&amp;" "&amp;IF(AND(F82=$T$12,G82=$Y$8),B82,"")&amp;" "&amp;IF(AND(F83=$T$12,G83=$Y$8),B83,"")&amp;" "&amp;IF(AND(F84=$T$12,G84=$Y$8),B84,"")&amp;" "&amp;IF(AND(F85=$T$12,G85=$Y$8),B85,"")&amp;" "&amp;IF(AND(F86=$T$12,G86=$Y$8),B86,"")&amp;" "&amp;IF(AND(F87=$T$12,G87=$Y$8),B87,"")&amp;" "&amp;IF(AND(F88=$T$12,G88=$Y$8),B88,"")&amp;" "&amp;IF(AND(F89=$T$12,G89=$Y$8),B89,"")&amp;" "&amp;IF(AND(F90=$T$12,G90=$Y$8),B90,"")</f>
        <v xml:space="preserve">R1                    R22                  R41                                         </v>
      </c>
      <c r="R12" s="658"/>
      <c r="S12" s="76">
        <v>0.4</v>
      </c>
      <c r="T12" s="74" t="s">
        <v>615</v>
      </c>
      <c r="U12" s="60" t="s">
        <v>683</v>
      </c>
      <c r="V12" s="59" t="s">
        <v>112</v>
      </c>
      <c r="W12" s="59" t="s">
        <v>112</v>
      </c>
      <c r="X12" s="57" t="s">
        <v>620</v>
      </c>
      <c r="Y12" s="58" t="s">
        <v>616</v>
      </c>
    </row>
    <row r="13" spans="1:25" ht="120" customHeight="1" thickBot="1" x14ac:dyDescent="0.4">
      <c r="A13" s="317" t="str">
        <f>'CONTEXTO E IDENTIFICACIÓN'!G59</f>
        <v>Ambiental</v>
      </c>
      <c r="B13" s="189" t="str">
        <f>'CONTEXTO E IDENTIFICACIÓN'!A59</f>
        <v>R5</v>
      </c>
      <c r="C13" s="316" t="str">
        <f>'CONTEXTO E IDENTIFICACIÓN'!N59</f>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D13" s="323">
        <f>'VALORACIÓN DEL CONTROL'!X74</f>
        <v>0.4</v>
      </c>
      <c r="E13" s="323">
        <f>'VALORACIÓN DEL CONTROL'!Y74</f>
        <v>0.6</v>
      </c>
      <c r="F13" s="324" t="str">
        <f t="shared" si="0"/>
        <v>Baja</v>
      </c>
      <c r="G13" s="324" t="str">
        <f t="shared" si="1"/>
        <v>Moderado</v>
      </c>
      <c r="H13" s="325" t="str">
        <f t="shared" si="2"/>
        <v>Moderado</v>
      </c>
      <c r="J13" s="589"/>
      <c r="K13" s="61" t="s">
        <v>618</v>
      </c>
      <c r="L13" s="62" t="str">
        <f>+IF(AND(F9=$T$13,G9=$U$8),B9,"")&amp;" "&amp;IF(AND(F10=$T$13,G10=$U$8),B10,"")&amp;" "&amp;IF(AND(F11=$T$13,G11=$U$8),B11,"")&amp;" "&amp;IF(AND(F12=$T$13,G12=$U$8),B12,"")&amp;" "&amp;IF(AND(F13=$T$13,G13=$U$8),B13,"")&amp;" "&amp;IF(AND(F14=$T$13,G14=$U$8),B14,"")&amp;" "&amp;IF(AND(F15=$T$13,G15=$U$8),B15,"")&amp;" "&amp;IF(AND(F16=$T$13,G16=$U$8),B16,"")&amp;" "&amp;IF(AND(F17=$T$13,G17=$U$8),B17,"")&amp;" "&amp;IF(AND(F18=$T$13,G18=$U$8),B18,"")&amp;" "&amp;IF(AND(F19=$T$13,G19=$U$8),B19,"")&amp;" "&amp;IF(AND(F20=$T$13,G20=$U$8),B20,"")&amp;" "&amp;IF(AND(F21=$T$13,G21=$U$8),B21,"")&amp;" "&amp;IF(AND(F22=$T$13,G22=$U$8),B22,"")&amp;" "&amp;IF(AND(F23=$T$13,G23=$U$8),B23,"")&amp;" "&amp;IF(AND(F24=$T$13,G24=$U$8),B24,"")&amp;" "&amp;IF(AND(F25=$T$13,G25=$U$8),B25,"")&amp;" "&amp;IF(AND(F26=$T$13,G26=$U$8),B26,"")&amp;" "&amp;IF(AND(F27=$T$13,G27=$U$8),B27,"")&amp;" "&amp;IF(AND(F28=$T$13,G28=$U$8),B28,"")&amp;" "&amp;IF(AND(F29=$T$13,G29=$U$8),B29,"")&amp;" "&amp;IF(AND(F30=$T$13,G30=$U$8),B30,"")&amp;" "&amp;IF(AND(F31=$T$13,G31=$U$8),B31,"")&amp;" "&amp;IF(AND(F32=$T$13,G32=$U$8),B32,"")&amp;" "&amp;IF(AND(F33=$T$13,G33=$U$8),B33,"")&amp;" "&amp;IF(AND(F34=$T$13,G34=$U$8),B34,"")&amp;" "&amp;IF(AND(F36=$T$13,G36=$U$8),B36,"")&amp;" "&amp;IF(AND(F37=$T$13,G37=$U$8),B37,"")&amp;" "&amp;IF(AND(F38=$T$13,G38=$U$8),B38,"")&amp;" "&amp;IF(AND(F39=$T$13,G39=$U$8),B39,"")&amp;" "&amp;IF(AND(F40=$T$13,G40=$U$8),B40,"")&amp;" "&amp;IF(AND(F41=$T$13,G41=$U$8),B41,"")&amp;" "&amp;IF(AND(F42=$T$13,G42=$U$8),B42,"")&amp;" "&amp;IF(AND(F43=$T$13,G43=$U$8),B43,"")&amp;" "&amp;IF(AND(F44=$T$13,G44=$U$8),B44,"")&amp;" "&amp;IF(AND(F45=$T$13,G45=$U$8),B45,"")&amp;" "&amp;IF(AND(F46=$T$13,G46=$U$8),B46,"")&amp;" "&amp;IF(AND(F47=$T$13,G47=$U$8),B47,"")&amp;" "&amp;IF(AND(F48=$T$13,G48=$U$8),B48,"")&amp;" "&amp;IF(AND(F49=$T$13,G49=$U$8),B49,"")&amp;" "&amp;IF(AND(F50=$T$13,G50=$U$8),B50,"")&amp;" "&amp;IF(AND(F51=$T$13,G51=$U$8),B51,"")&amp;" "&amp;IF(AND(F52=$T$13,G52=$U$8),B52,"")&amp;" "&amp;IF(AND(F53=$T$13,G53=$U$8),B53,"")&amp;" "&amp;IF(AND(F54=$T$13,G54=$U$8),B54,"")&amp;" "&amp;IF(AND(F55=$T$13,G55=$U$8),B55,"")&amp;" "&amp;IF(AND(F56=$T$13,G56=$U$8),B56,"")&amp;" "&amp;IF(AND(F57=$T$13,G57=$U$8),B57,"")&amp;" "&amp;IF(AND(F58=$T$13,G58=$U$8),B58,"")&amp;" "&amp;IF(AND(F59=$T$13,G59=$U$8),B59,"")&amp;" "&amp;IF(AND(F60=$T$13,G60=$U$8),B60,"")&amp;" "&amp;IF(AND(F61=$T$13,G61=$U$8),B61,"")&amp;" "&amp;IF(AND(F63=$T$13,G63=$U$8),B63,"")&amp;" "&amp;IF(AND(F64=$T$13,G64=$U$8),B64,"")&amp;" "&amp;IF(AND(F65=$T$13,G65=$U$8),B65,"")&amp;" "&amp;IF(AND(F66=$T$13,G66=$U$8),B66,"")&amp;" "&amp;IF(AND(F67=$T$13,G67=$U$8),B67,"")&amp;" "&amp;IF(AND(F68=$T$13,G68=$U$8),B68,"")&amp;" "&amp;IF(AND(F69=$T$13,G69=$U$8),B69,"")&amp;" "&amp;IF(AND(F70=$T$13,G70=$U$8),B70,"")&amp;" "&amp;IF(AND(F71=$T$13,G71=$U$8),B71,"")&amp;" "&amp;IF(AND(F72=$T$13,G72=$U$8),B72,"")&amp;" "&amp;IF(AND(F73=$T$13,G73=$U$8),B73,"")&amp;" "&amp;IF(AND(F74=$T$13,G74=$U$8),B74,"")&amp;" "&amp;IF(AND(F75=$T$13,G75=$U$8),B75,"")&amp;" "&amp;IF(AND(F76=$T$13,G76=$U$8),B76,"")&amp;" "&amp;IF(AND(F77=$T$13,G77=$U$8),B77,"")&amp;" "&amp;IF(AND(F78=$T$13,G78=$U$8),B78,"")&amp;" "&amp;IF(AND(F79=$T$13,G79=$U$8),B79,"")&amp;" "&amp;IF(AND(F80=$T$13,G80=$U$8),B80,"")&amp;" "&amp;IF(AND(F81=$T$13,G81=$U$8),B81,"")&amp;" "&amp;IF(AND(F82=$T$13,G82=$U$8),B82,"")&amp;" "&amp;IF(AND(F83=$T$13,G83=$U$8),B83,"")&amp;" "&amp;IF(AND(F84=$T$13,G84=$U$8),B84,"")&amp;" "&amp;IF(AND(F85=$T$13,G85=$U$8),B85,"")&amp;" "&amp;IF(AND(F86=$T$13,G86=$U$8),B86,"")&amp;" "&amp;IF(AND(F87=$T$13,G87=$U$8),B87,"")&amp;" "&amp;IF(AND(F88=$T$13,G88=$U$8),B88,"")&amp;" "&amp;IF(AND(F89=$T$13,G89=$U$8),B89,"")&amp;" "&amp;IF(AND(F90=$T$13,G90=$U$8),B90,"")</f>
        <v xml:space="preserve">                                                                               </v>
      </c>
      <c r="M13" s="62" t="str">
        <f>+IF(AND(F9=$T$13,G9=$V$8),B9,"")&amp;" "&amp;IF(AND(F10=$T$13,G10=$V$8),B10,"")&amp;" "&amp;IF(AND(F11=$T$13,G11=$V$8),B11,"")&amp;" "&amp;IF(AND(F12=$T$13,G12=$V$8),B12,"")&amp;" "&amp;IF(AND(F13=$T$13,G13=$V$8),B13,"")&amp;" "&amp;IF(AND(F14=$T$13,G14=$V$8),B14,"")&amp;" "&amp;IF(AND(F15=$T$13,G15=$V$8),B15,"")&amp;" "&amp;IF(AND(F16=$T$13,G16=$V$8),B16,"")&amp;" "&amp;IF(AND(F17=$T$13,G17=$V$8),B17,"")&amp;" "&amp;IF(AND(F18=$T$13,G18=$V$8),B18,"")&amp;" "&amp;IF(AND(F19=$T$13,G19=$V$8),B19,"")&amp;" "&amp;IF(AND(F20=$T$13,G20=$V$8),B20,"")&amp;" "&amp;IF(AND(F21=$T$13,G21=$V$8),B21,"")&amp;" "&amp;IF(AND(F22=$T$13,G22=$V$8),B22,"")&amp;" "&amp;IF(AND(F23=$T$13,G23=$V$8),B23,"")&amp;" "&amp;IF(AND(F24=$T$13,G24=$V$8),B24,"")&amp;" "&amp;IF(AND(F25=$T$13,G25=$V$8),B25,"")&amp;" "&amp;IF(AND(F26=$T$13,G26=$V$8),B26,"")&amp;" "&amp;IF(AND(F27=$T$13,G27=$V$8),B27,"")&amp;" "&amp;IF(AND(F28=$T$13,G28=$V$8),B28,"")&amp;" "&amp;IF(AND(F29=$T$13,G29=$V$8),B29,"")&amp;" "&amp;IF(AND(F30=$T$13,G30=$V$8),B30,"")&amp;" "&amp;IF(AND(F31=$T$13,G31=$V$8),B31,"")&amp;" "&amp;IF(AND(F32=$T$13,G32=$V$8),B32,"")&amp;" "&amp;IF(AND(F33=$T$13,G33=$V$8),B33,"")&amp;" "&amp;IF(AND(F34=$T$13,G34=$V$8),B34,"")&amp;" "&amp;IF(AND(F36=$T$13,G36=$V$8),B36,"")&amp;" "&amp;IF(AND(F37=$T$13,G37=$V$8),B37,"")&amp;" "&amp;IF(AND(F38=$T$13,G38=$V$8),B38,"")&amp;" "&amp;IF(AND(F39=$T$13,G39=$V$8),B39,"")&amp;" "&amp;IF(AND(F40=$T$13,G40=$V$8),B40,"")&amp;" "&amp;IF(AND(F41=$T$13,G41=$V$8),B41,"")&amp;" "&amp;IF(AND(F42=$T$13,G42=$V$8),B42,"")&amp;" "&amp;IF(AND(F43=$T$13,G43=$V$8),B43,"")&amp;" "&amp;IF(AND(F44=$T$13,G44=$V$8),B44,"")&amp;" "&amp;IF(AND(F45=$T$13,G45=$V$8),B45,"")&amp;" "&amp;IF(AND(F46=$T$13,G46=$V$8),B46,"")&amp;" "&amp;IF(AND(F47=$T$13,G47=$V$8),B47,"")&amp;" "&amp;IF(AND(F48=$T$13,G48=$V$8),B48,"")&amp;" "&amp;IF(AND(F49=$T$13,G49=$V$8),B49,"")&amp;" "&amp;IF(AND(F50=$T$13,G50=$V$8),B50,"")&amp;" "&amp;IF(AND(F51=$T$13,G51=$V$8),B51,"")&amp;" "&amp;IF(AND(F52=$T$13,G52=$V$8),B52,"")&amp;" "&amp;IF(AND(F53=$T$13,G53=$V$8),B53,"")&amp;" "&amp;IF(AND(F54=$T$13,G54=$V$8),B54,"")&amp;" "&amp;IF(AND(F55=$T$13,G55=$V$8),B55,"")&amp;" "&amp;IF(AND(F56=$T$13,G56=$V$8),B56,"")&amp;" "&amp;IF(AND(F57=$T$13,G57=$V$8),B57,"")&amp;" "&amp;IF(AND(F58=$T$13,G58=$V$8),B58,"")&amp;" "&amp;IF(AND(F59=$T$13,G59=$V$8),B59,"")&amp;" "&amp;IF(AND(F60=$T$13,G60=$V$8),B60,"")&amp;" "&amp;IF(AND(F61=$T$13,G61=$V$8),B61,"")&amp;" "&amp;IF(AND(F63=$T$13,G63=$V$8),B63,"")&amp;" "&amp;IF(AND(F64=$T$13,G64=$V$8),B64,"")&amp;" "&amp;IF(AND(F65=$T$13,G65=$V$8),B65,"")&amp;" "&amp;IF(AND(F66=$T$13,G66=$V$8),B66,"")&amp;" "&amp;IF(AND(F67=$T$13,G67=$V$8),B67,"")&amp;" "&amp;IF(AND(F68=$T$13,G68=$V$8),B68,"")&amp;" "&amp;IF(AND(F69=$T$13,G69=$V$8),B69,"")&amp;" "&amp;IF(AND(F70=$T$13,G70=$V$8),B70,"")&amp;" "&amp;IF(AND(F71=$T$13,G71=$V$8),B71,"")&amp;" "&amp;IF(AND(F72=$T$13,G72=$V$8),B72,"")&amp;" "&amp;IF(AND(F73=$T$13,G73=$V$8),B73,"")&amp;" "&amp;IF(AND(F74=$T$13,G74=$V$8),B74,"")&amp;" "&amp;IF(AND(F75=$T$13,G75=$V$8),B75,"")&amp;" "&amp;IF(AND(F76=$T$13,G76=$V$8),B76,"")&amp;" "&amp;IF(AND(F77=$T$13,G77=$V$8),B77,"")&amp;" "&amp;IF(AND(F78=$T$13,G78=$V$8),B78,"")&amp;" "&amp;IF(AND(F79=$T$13,G79=$V$8),B79,"")&amp;" "&amp;IF(AND(F80=$T$13,G80=$V$8),B80,"")&amp;" "&amp;IF(AND(F81=$T$13,G81=$V$8),B81,"")&amp;" "&amp;IF(AND(F82=$T$13,G82=$V$8),B82,"")&amp;" "&amp;IF(AND(F83=$T$13,G83=$V$8),B83,"")&amp;" "&amp;IF(AND(F84=$T$13,G84=$V$8),B84,"")&amp;" "&amp;IF(AND(F85=$T$13,G85=$V$8),B85,"")&amp;" "&amp;IF(AND(F86=$T$13,G86=$V$8),B86,"")&amp;" "&amp;IF(AND(F87=$T$13,G87=$V$8),B87,"")&amp;" "&amp;IF(AND(F88=$T$13,G88=$V$8),B88,"")&amp;" "&amp;IF(AND(F89=$T$13,G89=$V$8),B89,"")&amp;" "&amp;IF(AND(F90=$T$13,G90=$V$8),B90,"")</f>
        <v xml:space="preserve">                                                                               </v>
      </c>
      <c r="N13" s="63" t="str">
        <f>+IF(AND(F9=$T$13,G9=$W$8),B9,"")&amp;" "&amp;IF(AND(F10=$T$13,G10=$W$8),B10,"")&amp;" "&amp;IF(AND(F11=$T$13,G11=$W$8),B11,"")&amp;" "&amp;IF(AND(F12=$T$13,G12=$W$8),B12,"")&amp;" "&amp;IF(AND(F13=$T$13,G13=$W$8),B13,"")&amp;" "&amp;IF(AND(F14=$T$13,G14=$W$8),B14,"")&amp;" "&amp;IF(AND(F15=$T$13,G15=$W$8),B15,"")&amp;" "&amp;IF(AND(F16=$T$13,G16=$W$8),B16,"")&amp;" "&amp;IF(AND(F17=$T$13,G17=$W$8),B17,"")&amp;" "&amp;IF(AND(F18=$T$13,G18=$W$8),B18,"")&amp;" "&amp;IF(AND(F19=$T$13,G19=$W$8),B19,"")&amp;" "&amp;IF(AND(F20=$T$13,G20=$W$8),B20,"")&amp;" "&amp;IF(AND(F21=$T$13,G21=$W$8),B21,"")&amp;" "&amp;IF(AND(F22=$T$13,G22=$W$8),B22,"")&amp;" "&amp;IF(AND(F23=$T$13,G23=$W$8),B23,"")&amp;" "&amp;IF(AND(F24=$T$13,G24=$W$8),B24,"")&amp;" "&amp;IF(AND(F25=$T$13,G25=$W$8),B25,"")&amp;" "&amp;IF(AND(F26=$T$13,G26=$W$8),B26,"")&amp;" "&amp;IF(AND(F27=$T$13,G27=$W$8),B27,"")&amp;" "&amp;IF(AND(F28=$T$13,G28=$W$8),B28,"")&amp;" "&amp;IF(AND(F29=$T$13,G29=$W$8),B29,"")&amp;" "&amp;IF(AND(F30=$T$13,G30=$W$8),B30,"")&amp;" "&amp;IF(AND(F31=$T$13,G31=$W$8),B31,"")&amp;" "&amp;IF(AND(F32=$T$13,G32=$W$8),B32,"")&amp;" "&amp;IF(AND(F33=$T$13,G33=$W$8),B33,"")&amp;" "&amp;IF(AND(F34=$T$13,G34=$W$8),B34,"")&amp;" "&amp;IF(AND(F36=$T$13,G36=$W$8),B36,"")&amp;" "&amp;IF(AND(F37=$T$13,G37=$W$8),B37,"")&amp;" "&amp;IF(AND(F38=$T$13,G38=$W$8),B38,"")&amp;" "&amp;IF(AND(F39=$T$13,G39=$W$8),B39,"")&amp;" "&amp;IF(AND(F40=$T$13,G40=$W$8),B40,"")&amp;" "&amp;IF(AND(F41=$T$13,G41=$W$8),B41,"")&amp;" "&amp;IF(AND(F42=$T$13,G42=$W$8),B42,"")&amp;" "&amp;IF(AND(F43=$T$13,G43=$W$8),B43,"")&amp;" "&amp;IF(AND(F44=$T$13,G44=$W$8),B44,"")&amp;" "&amp;IF(AND(F45=$T$13,G45=$W$8),B45,"")&amp;" "&amp;IF(AND(F46=$T$13,G46=$W$8),B46,"")&amp;" "&amp;IF(AND(F47=$T$13,G47=$W$8),B47,"")&amp;" "&amp;IF(AND(F48=$T$13,G48=$W$8),B48,"")&amp;" "&amp;IF(AND(F49=$T$13,G49=$W$8),B49,"")&amp;" "&amp;IF(AND(F50=$T$13,G50=$W$8),B50,"")&amp;" "&amp;IF(AND(F51=$T$13,G51=$W$8),B51,"")&amp;" "&amp;IF(AND(F52=$T$13,G52=$W$8),B52,"")&amp;" "&amp;IF(AND(F53=$T$13,G53=$W$8),B53,"")&amp;" "&amp;IF(AND(F54=$T$13,G54=$W$8),B54,"")&amp;" "&amp;IF(AND(F55=$T$13,G55=$W$8),B55,"")&amp;" "&amp;IF(AND(F56=$T$13,G56=$W$8),B56,"")&amp;" "&amp;IF(AND(F57=$T$13,G57=$W$8),B57,"")&amp;" "&amp;IF(AND(F58=$T$13,G58=$W$8),B58,"")&amp;" "&amp;IF(AND(F59=$T$13,G59=$W$8),B59,"")&amp;" "&amp;IF(AND(F60=$T$13,G60=$W$8),B60,"")&amp;" "&amp;IF(AND(F61=$T$13,G61=$W$8),B61,"")&amp;" "&amp;IF(AND(F63=$T$13,G63=$W$8),B63,"")&amp;" "&amp;IF(AND(F64=$T$13,G64=$W$8),B64,"")&amp;" "&amp;IF(AND(F65=$T$13,G65=$W$8),B65,"")&amp;" "&amp;IF(AND(F66=$T$13,G66=$W$8),B66,"")&amp;" "&amp;IF(AND(F67=$T$13,G67=$W$8),B67,"")&amp;" "&amp;IF(AND(F68=$T$13,G68=$W$8),B68,"")&amp;" "&amp;IF(AND(F69=$T$13,G69=$W$8),B69,"")&amp;" "&amp;IF(AND(F70=$T$13,G70=$W$8),B70,"")&amp;" "&amp;IF(AND(F71=$T$13,G71=$W$8),B71,"")&amp;" "&amp;IF(AND(F72=$T$13,G72=$W$8),B72,"")&amp;" "&amp;IF(AND(F73=$T$13,G73=$W$8),B73,"")&amp;" "&amp;IF(AND(F74=$T$13,G74=$W$8),B74,"")&amp;" "&amp;IF(AND(F75=$T$13,G75=$W$8),B75,"")&amp;" "&amp;IF(AND(F76=$T$13,G76=$W$8),B76,"")&amp;" "&amp;IF(AND(F77=$T$13,G77=$W$8),B77,"")&amp;" "&amp;IF(AND(F78=$T$13,G78=$W$8),B78,"")&amp;" "&amp;IF(AND(F79=$T$13,G79=$W$8),B79,"")&amp;" "&amp;IF(AND(F80=$T$13,G80=$W$8),B80,"")&amp;" "&amp;IF(AND(F81=$T$13,G81=$W$8),B81,"")&amp;" "&amp;IF(AND(F82=$T$13,G82=$W$8),B82,"")&amp;" "&amp;IF(AND(F83=$T$13,G83=$W$8),B83,"")&amp;" "&amp;IF(AND(F84=$T$13,G84=$W$8),B84,"")&amp;" "&amp;IF(AND(F85=$T$13,G85=$W$8),B85,"")&amp;" "&amp;IF(AND(F86=$T$13,G86=$W$8),B86,"")&amp;" "&amp;IF(AND(F87=$T$13,G87=$W$8),B87,"")&amp;" "&amp;IF(AND(F88=$T$13,G88=$W$8),B88,"")&amp;" "&amp;IF(AND(F89=$T$13,G89=$W$8),B89,"")&amp;" "&amp;IF(AND(F90=$T$13,G90=$W$8),B90,"")</f>
        <v xml:space="preserve"> R2                                             R49         R59                        </v>
      </c>
      <c r="O13" s="64" t="str">
        <f>+IF(AND(F9=$T$13,G9=$X$8),B9,"")&amp;" "&amp;IF(AND(F10=$T$13,G10=$X$8),B10,"")&amp;" "&amp;IF(AND(F11=$T$13,G11=$X$8),B11,"")&amp;" "&amp;IF(AND(F12=$T$13,G12=$X$8),B12,"")&amp;" "&amp;IF(AND(F13=$T$13,G13=$X$8),B13,"")&amp;" "&amp;IF(AND(F14=$T$13,G14=$X$8),B14,"")&amp;" "&amp;IF(AND(F15=$T$13,G15=$X$8),B15,"")&amp;" "&amp;IF(AND(F16=$T$13,G16=$X$8),B16,"")&amp;" "&amp;IF(AND(F17=$T$13,G17=$X$8),B17,"")&amp;" "&amp;IF(AND(F18=$T$13,G18=$X$8),B18,"")&amp;" "&amp;IF(AND(F19=$T$13,G19=$X$8),B19,"")&amp;" "&amp;IF(AND(F20=$T$13,G20=$X$8),B20,"")&amp;" "&amp;IF(AND(F21=$T$13,G21=$X$8),B21,"")&amp;" "&amp;IF(AND(F22=$T$13,G22=$X$8),B22,"")&amp;" "&amp;IF(AND(F23=$T$13,G23=$X$8),B23,"")&amp;" "&amp;IF(AND(F24=$T$13,G24=$X$8),B24,"")&amp;" "&amp;IF(AND(F25=$T$13,G25=$X$8),B25,"")&amp;" "&amp;IF(AND(F26=$T$13,G26=$X$8),B26,"")&amp;" "&amp;IF(AND(F27=$T$13,G27=$X$8),B27,"")&amp;" "&amp;IF(AND(F28=$T$13,G28=$X$8),B28,"")&amp;" "&amp;IF(AND(F29=$T$13,G29=$X$8),B29,"")&amp;" "&amp;IF(AND(F30=$T$13,G30=$X$8),B30,"")&amp;" "&amp;IF(AND(F31=$T$13,G31=$X$8),B31,"")&amp;" "&amp;IF(AND(F32=$T$13,G32=$X$8),B32,"")&amp;" "&amp;IF(AND(F33=$T$13,G33=$X$8),B33,"")&amp;" "&amp;IF(AND(F34=$T$13,G34=$X$8),B34,"")&amp;" "&amp;IF(AND(F36=$T$13,G36=$X$8),B36,"")&amp;" "&amp;IF(AND(F37=$T$13,G37=$X$8),B37,"")&amp;" "&amp;IF(AND(F38=$T$13,G38=$X$8),B38,"")&amp;" "&amp;IF(AND(F39=$T$13,G39=$X$8),B39,"")&amp;" "&amp;IF(AND(F40=$T$13,G40=$X$8),B40,"")&amp;" "&amp;IF(AND(F41=$T$13,G41=$X$8),B41,"")&amp;" "&amp;IF(AND(F42=$T$13,G42=$X$8),B42,"")&amp;" "&amp;IF(AND(F43=$T$13,G43=$X$8),B43,"")&amp;" "&amp;IF(AND(F44=$T$13,G44=$X$8),B44,"")&amp;" "&amp;IF(AND(F45=$T$13,G45=$X$8),B45,"")&amp;" "&amp;IF(AND(F46=$T$13,G46=$X$8),B46,"")&amp;" "&amp;IF(AND(F47=$T$13,G47=$X$8),B47,"")&amp;" "&amp;IF(AND(F48=$T$13,G48=$X$8),B48,"")&amp;" "&amp;IF(AND(F49=$T$13,G49=$X$8),B49,"")&amp;" "&amp;IF(AND(F50=$T$13,G50=$X$8),B50,"")&amp;" "&amp;IF(AND(F51=$T$13,G51=$X$8),B51,"")&amp;" "&amp;IF(AND(F52=$T$13,G52=$X$8),B52,"")&amp;" "&amp;IF(AND(F53=$T$13,G53=$X$8),B53,"")&amp;" "&amp;IF(AND(F54=$T$13,G54=$X$8),B54,"")&amp;" "&amp;IF(AND(F55=$T$13,G55=$X$8),B55,"")&amp;" "&amp;IF(AND(F56=$T$13,G56=$X$8),B56,"")&amp;" "&amp;IF(AND(F57=$T$13,G57=$X$8),B57,"")&amp;" "&amp;IF(AND(F58=$T$13,G58=$X$8),B58,"")&amp;" "&amp;IF(AND(F59=$T$13,G59=$X$8),B59,"")&amp;" "&amp;IF(AND(F60=$T$13,G60=$X$8),B60,"")&amp;" "&amp;IF(AND(F61=$T$13,G61=$X$8),B61,"")&amp;" "&amp;IF(AND(F63=$T$13,G63=$X$8),B63,"")&amp;" "&amp;IF(AND(F64=$T$13,G64=$X$8),B64,"")&amp;" "&amp;IF(AND(F65=$T$13,G65=$X$8),B65,"")&amp;" "&amp;IF(AND(F66=$T$13,G66=$X$8),B66,"")&amp;" "&amp;IF(AND(F67=$T$13,G67=$X$8),B67,"")&amp;" "&amp;IF(AND(F68=$T$13,G68=$X$8),B68,"")&amp;" "&amp;IF(AND(F69=$T$13,G69=$X$8),B69,"")&amp;" "&amp;IF(AND(F70=$T$13,G70=$X$8),B70,"")&amp;" "&amp;IF(AND(F71=$T$13,G71=$X$8),B71,"")&amp;" "&amp;IF(AND(F72=$T$13,G72=$X$8),B72,"")&amp;" "&amp;IF(AND(F73=$T$13,G73=$X$8),B73,"")&amp;" "&amp;IF(AND(F74=$T$13,G74=$X$8),B74,"")&amp;" "&amp;IF(AND(F75=$T$13,G75=$X$8),B75,"")&amp;" "&amp;IF(AND(F76=$T$13,G76=$X$8),B76,"")&amp;" "&amp;IF(AND(F77=$T$13,G77=$X$8),B77,"")&amp;" "&amp;IF(AND(F78=$T$13,G78=$X$8),B78,"")&amp;" "&amp;IF(AND(F79=$T$13,G79=$X$8),B79,"")&amp;" "&amp;IF(AND(F80=$T$13,G80=$X$8),B80,"")&amp;" "&amp;IF(AND(F81=$T$13,G81=$X$8),B81,"")&amp;" "&amp;IF(AND(F82=$T$13,G82=$X$8),B82,"")&amp;" "&amp;IF(AND(F83=$T$13,G83=$X$8),B83,"")&amp;" "&amp;IF(AND(F84=$T$13,G84=$X$8),B84,"")&amp;" "&amp;IF(AND(F85=$T$13,G85=$X$8),B85,"")&amp;" "&amp;IF(AND(F86=$T$13,G86=$X$8),B86,"")&amp;" "&amp;IF(AND(F87=$T$13,G87=$X$8),B87,"")&amp;" "&amp;IF(AND(F88=$T$13,G88=$X$8),B88,"")&amp;" "&amp;IF(AND(F89=$T$13,G89=$X$8),B89,"")&amp;" "&amp;IF(AND(F90=$T$13,G90=$X$8),B90,"")</f>
        <v xml:space="preserve">                                                R51 R52  R54                            </v>
      </c>
      <c r="P13" s="65" t="str">
        <f>+IF(AND(F9=$T$13,G9=$Y$8),B9,"")&amp;" "&amp;IF(AND(F10=$T$13,G10=$Y$8),B10,"")&amp;" "&amp;IF(AND(F11=$T$13,G11=$Y$8),B11,"")&amp;" "&amp;IF(AND(F12=$T$13,G12=$Y$8),B12,"")&amp;" "&amp;IF(AND(F13=$T$13,G13=$Y$8),B13,"")&amp;" "&amp;IF(AND(F14=$T$13,G14=$Y$8),B14,"")&amp;" "&amp;IF(AND(F15=$T$13,G15=$Y$8),B15,"")&amp;" "&amp;IF(AND(F16=$T$13,G16=$Y$8),B16,"")&amp;" "&amp;IF(AND(F17=$T$13,G17=$Y$8),B17,"")&amp;" "&amp;IF(AND(F18=$T$13,G18=$Y$8),B18,"")&amp;" "&amp;IF(AND(F19=$T$13,G19=$Y$8),B19,"")&amp;" "&amp;IF(AND(F20=$T$13,G20=$Y$8),B20,"")&amp;" "&amp;IF(AND(F21=$T$13,G21=$Y$8),B21,"")&amp;" "&amp;IF(AND(F22=$T$13,G22=$Y$8),B22,"")&amp;" "&amp;IF(AND(F23=$T$13,G23=$Y$8),B23,"")&amp;" "&amp;IF(AND(F24=$T$13,G24=$Y$8),B24,"")&amp;" "&amp;IF(AND(F25=$T$13,G25=$Y$8),B25,"")&amp;" "&amp;IF(AND(F26=$T$13,G26=$Y$8),B26,"")&amp;" "&amp;IF(AND(F27=$T$13,G27=$Y$8),B27,"")&amp;" "&amp;IF(AND(F28=$T$13,G28=$Y$8),B28,"")&amp;" "&amp;IF(AND(F29=$T$13,G29=$Y$8),B29,"")&amp;" "&amp;IF(AND(F30=$T$13,G30=$Y$8),B30,"")&amp;" "&amp;IF(AND(F31=$T$13,G31=$Y$8),B31,"")&amp;" "&amp;IF(AND(F32=$T$13,G32=$Y$8),B32,"")&amp;" "&amp;IF(AND(F33=$T$13,G33=$Y$8),B33,"")&amp;" "&amp;IF(AND(F34=$T$13,G34=$Y$8),B34,"")&amp;" "&amp;IF(AND(F36=$T$13,G36=$Y$8),B36,"")&amp;" "&amp;IF(AND(F37=$T$13,G37=$Y$8),B37,"")&amp;" "&amp;IF(AND(F38=$T$13,G38=$Y$8),B38,"")&amp;" "&amp;IF(AND(F39=$T$13,G39=$Y$8),B39,"")&amp;" "&amp;IF(AND(F40=$T$13,G40=$Y$8),B40,"")&amp;" "&amp;IF(AND(F41=$T$13,G41=$Y$8),B41,"")&amp;" "&amp;IF(AND(F42=$T$13,G42=$Y$8),B42,"")&amp;" "&amp;IF(AND(F43=$T$13,G43=$Y$8),B43,"")&amp;" "&amp;IF(AND(F44=$T$13,G44=$Y$8),B44,"")&amp;" "&amp;IF(AND(F45=$T$13,G45=$Y$8),B45,"")&amp;" "&amp;IF(AND(F46=$T$13,G46=$Y$8),B46,"")&amp;" "&amp;IF(AND(F47=$T$13,G47=$Y$8),B47,"")&amp;" "&amp;IF(AND(F48=$T$13,G48=$Y$8),B48,"")&amp;" "&amp;IF(AND(F49=$T$13,G49=$Y$8),B49,"")&amp;" "&amp;IF(AND(F50=$T$13,G50=$Y$8),B50,"")&amp;" "&amp;IF(AND(F51=$T$13,G51=$Y$8),B51,"")&amp;" "&amp;IF(AND(F52=$T$13,G52=$Y$8),B52,"")&amp;" "&amp;IF(AND(F53=$T$13,G53=$Y$8),B53,"")&amp;" "&amp;IF(AND(F54=$T$13,G54=$Y$8),B54,"")&amp;" "&amp;IF(AND(F55=$T$13,G55=$Y$8),B55,"")&amp;" "&amp;IF(AND(F56=$T$13,G56=$Y$8),B56,"")&amp;" "&amp;IF(AND(F57=$T$13,G57=$Y$8),B57,"")&amp;" "&amp;IF(AND(F58=$T$13,G58=$Y$8),B58,"")&amp;" "&amp;IF(AND(F59=$T$13,G59=$Y$8),B59,"")&amp;" "&amp;IF(AND(F60=$T$13,G60=$Y$8),B60,"")&amp;" "&amp;IF(AND(F61=$T$13,G61=$Y$8),B61,"")&amp;" "&amp;IF(AND(F63=$T$13,G63=$Y$8),B63,"")&amp;" "&amp;IF(AND(F64=$T$13,G64=$Y$8),B64,"")&amp;" "&amp;IF(AND(F65=$T$13,G65=$Y$8),B65,"")&amp;" "&amp;IF(AND(F66=$T$13,G66=$Y$8),B66,"")&amp;" "&amp;IF(AND(F67=$T$13,G67=$Y$8),B67,"")&amp;" "&amp;IF(AND(F68=$T$13,G68=$Y$8),B68,"")</f>
        <v xml:space="preserve">           R13      R19            R32                            </v>
      </c>
      <c r="R13" s="658"/>
      <c r="S13" s="77">
        <v>0.2</v>
      </c>
      <c r="T13" s="78" t="s">
        <v>618</v>
      </c>
      <c r="U13" s="62" t="s">
        <v>683</v>
      </c>
      <c r="V13" s="62" t="s">
        <v>683</v>
      </c>
      <c r="W13" s="63" t="s">
        <v>112</v>
      </c>
      <c r="X13" s="64" t="s">
        <v>620</v>
      </c>
      <c r="Y13" s="65" t="s">
        <v>616</v>
      </c>
    </row>
    <row r="14" spans="1:25" ht="120.75" customHeight="1" x14ac:dyDescent="0.35">
      <c r="A14" s="317" t="str">
        <f>'CONTEXTO E IDENTIFICACIÓN'!G60</f>
        <v>Operativo</v>
      </c>
      <c r="B14" s="189" t="str">
        <f>'CONTEXTO E IDENTIFICACIÓN'!A60</f>
        <v>R6</v>
      </c>
      <c r="C14" s="316" t="str">
        <f>'CONTEXTO E IDENTIFICACIÓN'!N60</f>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D14" s="323">
        <f>'VALORACIÓN DEL CONTROL'!X78</f>
        <v>0.8</v>
      </c>
      <c r="E14" s="323">
        <f>'VALORACIÓN DEL CONTROL'!Y78</f>
        <v>0.8</v>
      </c>
      <c r="F14" s="324" t="str">
        <f t="shared" si="0"/>
        <v>Alta</v>
      </c>
      <c r="G14" s="324" t="str">
        <f t="shared" si="1"/>
        <v>Mayor</v>
      </c>
      <c r="H14" s="325" t="str">
        <f t="shared" si="2"/>
        <v>Alto</v>
      </c>
    </row>
    <row r="15" spans="1:25" ht="87" x14ac:dyDescent="0.35">
      <c r="A15" s="317" t="str">
        <f>'CONTEXTO E IDENTIFICACIÓN'!G61</f>
        <v>De Corrupción</v>
      </c>
      <c r="B15" s="189" t="str">
        <f>'CONTEXTO E IDENTIFICACIÓN'!A61</f>
        <v>R7</v>
      </c>
      <c r="C15" s="316" t="str">
        <f>'CONTEXTO E IDENTIFICACIÓN'!N61</f>
        <v>Posibilidad de pérdida Económica y Reputacional por inoportunidad o imprecisión en la difusión y comercialización con eficacia los servicios de la entidad. debido a: 
1. Desconocimiento de los procedimientos.
2. Incumplimiento de los lineamientos dados por la Oficina Comercial.
3. Planeación inadecuada de las actividades.</v>
      </c>
      <c r="D15" s="323">
        <f>'VALORACIÓN DEL CONTROL'!X82</f>
        <v>0.6</v>
      </c>
      <c r="E15" s="323">
        <f>'VALORACIÓN DEL CONTROL'!Y82</f>
        <v>0.8</v>
      </c>
      <c r="F15" s="324" t="str">
        <f t="shared" si="0"/>
        <v>Media</v>
      </c>
      <c r="G15" s="324" t="str">
        <f t="shared" si="1"/>
        <v>Mayor</v>
      </c>
      <c r="H15" s="325" t="str">
        <f t="shared" si="2"/>
        <v>Alto</v>
      </c>
    </row>
    <row r="16" spans="1:25" ht="60.75" customHeight="1" x14ac:dyDescent="0.35">
      <c r="A16" s="317" t="str">
        <f>'CONTEXTO E IDENTIFICACIÓN'!G62</f>
        <v>De Cumplimiento</v>
      </c>
      <c r="B16" s="189" t="str">
        <f>'CONTEXTO E IDENTIFICACIÓN'!A62</f>
        <v>R8</v>
      </c>
      <c r="C16" s="316" t="str">
        <f>'CONTEXTO E IDENTIFICACIÓN'!N62</f>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v>
      </c>
      <c r="D16" s="323">
        <f>'VALORACIÓN DEL CONTROL'!X86</f>
        <v>1</v>
      </c>
      <c r="E16" s="323">
        <f>'VALORACIÓN DEL CONTROL'!Y86</f>
        <v>0.8</v>
      </c>
      <c r="F16" s="324" t="str">
        <f t="shared" si="0"/>
        <v>Muy Alta</v>
      </c>
      <c r="G16" s="324" t="str">
        <f t="shared" si="1"/>
        <v>Mayor</v>
      </c>
      <c r="H16" s="325" t="str">
        <f t="shared" si="2"/>
        <v>Alto</v>
      </c>
    </row>
    <row r="17" spans="1:8" ht="78" customHeight="1" x14ac:dyDescent="0.35">
      <c r="A17" s="317" t="str">
        <f>'CONTEXTO E IDENTIFICACIÓN'!G63</f>
        <v>De Corrupción</v>
      </c>
      <c r="B17" s="189" t="str">
        <f>'CONTEXTO E IDENTIFICACIÓN'!A63</f>
        <v>R9</v>
      </c>
      <c r="C17" s="316" t="str">
        <f>'CONTEXTO E IDENTIFICACIÓN'!N63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D17" s="323">
        <f>'VALORACIÓN DEL CONTROL'!X90</f>
        <v>1</v>
      </c>
      <c r="E17" s="323">
        <f>'VALORACIÓN DEL CONTROL'!Y90</f>
        <v>1</v>
      </c>
      <c r="F17" s="324" t="str">
        <f t="shared" si="0"/>
        <v>Muy Alta</v>
      </c>
      <c r="G17" s="324" t="str">
        <f t="shared" si="1"/>
        <v>Catastrófico</v>
      </c>
      <c r="H17" s="325" t="str">
        <f t="shared" si="2"/>
        <v>Extremo</v>
      </c>
    </row>
    <row r="18" spans="1:8" ht="67.5" customHeight="1" x14ac:dyDescent="0.35">
      <c r="A18" s="317" t="str">
        <f>'CONTEXTO E IDENTIFICACIÓN'!G64</f>
        <v>De Cumplimiento</v>
      </c>
      <c r="B18" s="189" t="str">
        <f>'CONTEXTO E IDENTIFICACIÓN'!A64</f>
        <v>R10</v>
      </c>
      <c r="C18" s="316" t="str">
        <f>'CONTEXTO E IDENTIFICACIÓN'!N64</f>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D18" s="323">
        <f>'VALORACIÓN DEL CONTROL'!X94</f>
        <v>0.6</v>
      </c>
      <c r="E18" s="323">
        <f>'VALORACIÓN DEL CONTROL'!Y94</f>
        <v>0.8</v>
      </c>
      <c r="F18" s="324" t="str">
        <f t="shared" si="0"/>
        <v>Media</v>
      </c>
      <c r="G18" s="324" t="str">
        <f t="shared" si="1"/>
        <v>Mayor</v>
      </c>
      <c r="H18" s="325" t="str">
        <f t="shared" si="2"/>
        <v>Alto</v>
      </c>
    </row>
    <row r="19" spans="1:8" ht="43.5" x14ac:dyDescent="0.35">
      <c r="A19" s="317" t="str">
        <f>'CONTEXTO E IDENTIFICACIÓN'!G65</f>
        <v>De Cumplimiento</v>
      </c>
      <c r="B19" s="189" t="str">
        <f>'CONTEXTO E IDENTIFICACIÓN'!A65</f>
        <v>R11</v>
      </c>
      <c r="C19" s="316" t="str">
        <f>'CONTEXTO E IDENTIFICACIÓN'!N65</f>
        <v>Posibilidad de pérdida Reputacional por declaratoria de inaplicación de la regulación expedida por la entidad debido a que se identifica la ilegalidad del acto por parte de un ente judicial.</v>
      </c>
      <c r="D19" s="323">
        <f>'VALORACIÓN DEL CONTROL'!X98</f>
        <v>0.4</v>
      </c>
      <c r="E19" s="323">
        <f>'VALORACIÓN DEL CONTROL'!Y98</f>
        <v>0.8</v>
      </c>
      <c r="F19" s="324" t="str">
        <f t="shared" si="0"/>
        <v>Baja</v>
      </c>
      <c r="G19" s="324" t="str">
        <f t="shared" si="1"/>
        <v>Mayor</v>
      </c>
      <c r="H19" s="325" t="str">
        <f t="shared" si="2"/>
        <v>Alto</v>
      </c>
    </row>
    <row r="20" spans="1:8" ht="77.25" customHeight="1" x14ac:dyDescent="0.35">
      <c r="A20" s="317">
        <f>'CONTEXTO E IDENTIFICACIÓN'!G67</f>
        <v>0</v>
      </c>
      <c r="B20" s="189" t="str">
        <f>'CONTEXTO E IDENTIFICACIÓN'!A67</f>
        <v>R13</v>
      </c>
      <c r="C20" s="316" t="str">
        <f>'CONTEXTO E IDENTIFICACIÓN'!N67</f>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D20" s="323">
        <f>'VALORACIÓN DEL CONTROL'!X102</f>
        <v>0.2</v>
      </c>
      <c r="E20" s="323">
        <f>'VALORACIÓN DEL CONTROL'!Y102</f>
        <v>1</v>
      </c>
      <c r="F20" s="324" t="str">
        <f t="shared" si="0"/>
        <v>Muy Baja</v>
      </c>
      <c r="G20" s="324" t="str">
        <f t="shared" si="1"/>
        <v>Catastrófico</v>
      </c>
      <c r="H20" s="325" t="str">
        <f t="shared" si="2"/>
        <v>Extremo</v>
      </c>
    </row>
    <row r="21" spans="1:8" ht="100.5" customHeight="1" x14ac:dyDescent="0.35">
      <c r="A21" s="317" t="str">
        <f>'CONTEXTO E IDENTIFICACIÓN'!G68</f>
        <v>De Corrupción</v>
      </c>
      <c r="B21" s="189" t="str">
        <f>'CONTEXTO E IDENTIFICACIÓN'!A68</f>
        <v>R14</v>
      </c>
      <c r="C21" s="316" t="str">
        <f>'CONTEXTO E IDENTIFICACIÓN'!N68</f>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D21" s="323">
        <f>'VALORACIÓN DEL CONTROL'!X106</f>
        <v>0.6</v>
      </c>
      <c r="E21" s="323">
        <f>'VALORACIÓN DEL CONTROL'!Y106</f>
        <v>1</v>
      </c>
      <c r="F21" s="324" t="str">
        <f t="shared" si="0"/>
        <v>Media</v>
      </c>
      <c r="G21" s="324" t="str">
        <f t="shared" si="1"/>
        <v>Catastrófico</v>
      </c>
      <c r="H21" s="325" t="str">
        <f t="shared" si="2"/>
        <v>Extremo</v>
      </c>
    </row>
    <row r="22" spans="1:8" ht="110.25" customHeight="1" x14ac:dyDescent="0.35">
      <c r="A22" s="317" t="str">
        <f>'CONTEXTO E IDENTIFICACIÓN'!G69</f>
        <v>De Cumplimiento</v>
      </c>
      <c r="B22" s="189" t="str">
        <f>'CONTEXTO E IDENTIFICACIÓN'!A69</f>
        <v>R15</v>
      </c>
      <c r="C22" s="316" t="str">
        <f>'CONTEXTO E IDENTIFICACIÓN'!N69</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D22" s="323">
        <f>'VALORACIÓN DEL CONTROL'!X110</f>
        <v>0.6</v>
      </c>
      <c r="E22" s="323">
        <f>'VALORACIÓN DEL CONTROL'!Y110</f>
        <v>1</v>
      </c>
      <c r="F22" s="324" t="str">
        <f t="shared" si="0"/>
        <v>Media</v>
      </c>
      <c r="G22" s="324" t="str">
        <f t="shared" si="1"/>
        <v>Catastrófico</v>
      </c>
      <c r="H22" s="325" t="str">
        <f t="shared" si="2"/>
        <v>Extremo</v>
      </c>
    </row>
    <row r="23" spans="1:8" ht="102.75" customHeight="1" x14ac:dyDescent="0.35">
      <c r="A23" s="317" t="str">
        <f>'CONTEXTO E IDENTIFICACIÓN'!G70</f>
        <v>De Cumplimiento</v>
      </c>
      <c r="B23" s="189" t="str">
        <f>'CONTEXTO E IDENTIFICACIÓN'!A70</f>
        <v>R16</v>
      </c>
      <c r="C23" s="316" t="str">
        <f>'CONTEXTO E IDENTIFICACIÓN'!N70</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D23" s="323">
        <f>'VALORACIÓN DEL CONTROL'!X114</f>
        <v>0.4</v>
      </c>
      <c r="E23" s="323">
        <f>'VALORACIÓN DEL CONTROL'!Y114</f>
        <v>0.8</v>
      </c>
      <c r="F23" s="324" t="str">
        <f t="shared" si="0"/>
        <v>Baja</v>
      </c>
      <c r="G23" s="324" t="str">
        <f t="shared" si="1"/>
        <v>Mayor</v>
      </c>
      <c r="H23" s="325" t="str">
        <f t="shared" si="2"/>
        <v>Alto</v>
      </c>
    </row>
    <row r="24" spans="1:8" ht="79.5" customHeight="1" x14ac:dyDescent="0.35">
      <c r="A24" s="317" t="str">
        <f>'CONTEXTO E IDENTIFICACIÓN'!G71</f>
        <v>De Cumplimiento</v>
      </c>
      <c r="B24" s="189" t="str">
        <f>'CONTEXTO E IDENTIFICACIÓN'!A71</f>
        <v>R17</v>
      </c>
      <c r="C24" s="316" t="str">
        <f>'CONTEXTO E IDENTIFICACIÓN'!N71</f>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D24" s="323">
        <f>'VALORACIÓN DEL CONTROL'!X118</f>
        <v>0.4</v>
      </c>
      <c r="E24" s="323">
        <f>'VALORACIÓN DEL CONTROL'!Y118</f>
        <v>0.8</v>
      </c>
      <c r="F24" s="324" t="str">
        <f t="shared" si="0"/>
        <v>Baja</v>
      </c>
      <c r="G24" s="324" t="str">
        <f t="shared" si="1"/>
        <v>Mayor</v>
      </c>
      <c r="H24" s="325" t="str">
        <f t="shared" si="2"/>
        <v>Alto</v>
      </c>
    </row>
    <row r="25" spans="1:8" ht="102.75" customHeight="1" x14ac:dyDescent="0.35">
      <c r="A25" s="317" t="str">
        <f>'CONTEXTO E IDENTIFICACIÓN'!G72</f>
        <v>Operativo</v>
      </c>
      <c r="B25" s="189" t="str">
        <f>'CONTEXTO E IDENTIFICACIÓN'!A72</f>
        <v>R18</v>
      </c>
      <c r="C25" s="316" t="str">
        <f>'CONTEXTO E IDENTIFICACIÓN'!N72</f>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D25" s="323">
        <f>'VALORACIÓN DEL CONTROL'!X122</f>
        <v>0.4</v>
      </c>
      <c r="E25" s="323">
        <f>'VALORACIÓN DEL CONTROL'!Y122</f>
        <v>0.8</v>
      </c>
      <c r="F25" s="324" t="str">
        <f t="shared" si="0"/>
        <v>Baja</v>
      </c>
      <c r="G25" s="324" t="str">
        <f t="shared" si="1"/>
        <v>Mayor</v>
      </c>
      <c r="H25" s="325" t="str">
        <f t="shared" si="2"/>
        <v>Alto</v>
      </c>
    </row>
    <row r="26" spans="1:8" ht="110.25" customHeight="1" x14ac:dyDescent="0.35">
      <c r="A26" s="317" t="str">
        <f>'CONTEXTO E IDENTIFICACIÓN'!G73</f>
        <v>De Cumplimiento</v>
      </c>
      <c r="B26" s="189" t="str">
        <f>'CONTEXTO E IDENTIFICACIÓN'!A73</f>
        <v>R19</v>
      </c>
      <c r="C26" s="316" t="str">
        <f>'CONTEXTO E IDENTIFICACIÓN'!N73</f>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D26" s="323">
        <f>'VALORACIÓN DEL CONTROL'!X126</f>
        <v>0.2</v>
      </c>
      <c r="E26" s="323">
        <f>'VALORACIÓN DEL CONTROL'!Y126</f>
        <v>1</v>
      </c>
      <c r="F26" s="324" t="str">
        <f t="shared" si="0"/>
        <v>Muy Baja</v>
      </c>
      <c r="G26" s="324" t="str">
        <f t="shared" si="1"/>
        <v>Catastrófico</v>
      </c>
      <c r="H26" s="325" t="str">
        <f t="shared" si="2"/>
        <v>Extremo</v>
      </c>
    </row>
    <row r="27" spans="1:8" ht="88.5" customHeight="1" x14ac:dyDescent="0.35">
      <c r="A27" s="317" t="str">
        <f>'CONTEXTO E IDENTIFICACIÓN'!G74</f>
        <v>De Corrupción</v>
      </c>
      <c r="B27" s="189" t="str">
        <f>'CONTEXTO E IDENTIFICACIÓN'!A74</f>
        <v>R20</v>
      </c>
      <c r="C27" s="316" t="str">
        <f>'CONTEXTO E IDENTIFICACIÓN'!N74</f>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D27" s="323">
        <f>'VALORACIÓN DEL CONTROL'!X130</f>
        <v>0.6</v>
      </c>
      <c r="E27" s="323">
        <f>'VALORACIÓN DEL CONTROL'!Y130</f>
        <v>0.6</v>
      </c>
      <c r="F27" s="324" t="str">
        <f t="shared" si="0"/>
        <v>Media</v>
      </c>
      <c r="G27" s="324" t="str">
        <f t="shared" si="1"/>
        <v>Moderado</v>
      </c>
      <c r="H27" s="325" t="str">
        <f t="shared" si="2"/>
        <v>Moderado</v>
      </c>
    </row>
    <row r="28" spans="1:8" ht="146.25" customHeight="1" x14ac:dyDescent="0.35">
      <c r="A28" s="317" t="str">
        <f>'CONTEXTO E IDENTIFICACIÓN'!G75</f>
        <v>De Cumplimiento</v>
      </c>
      <c r="B28" s="189" t="str">
        <f>'CONTEXTO E IDENTIFICACIÓN'!A75</f>
        <v>R21</v>
      </c>
      <c r="C28" s="316" t="str">
        <f>'CONTEXTO E IDENTIFICACIÓN'!N75</f>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D28" s="323">
        <f>'VALORACIÓN DEL CONTROL'!X134</f>
        <v>0.8</v>
      </c>
      <c r="E28" s="323">
        <f>'VALORACIÓN DEL CONTROL'!Y134</f>
        <v>0.8</v>
      </c>
      <c r="F28" s="324" t="str">
        <f t="shared" si="0"/>
        <v>Alta</v>
      </c>
      <c r="G28" s="324" t="str">
        <f t="shared" si="1"/>
        <v>Mayor</v>
      </c>
      <c r="H28" s="325" t="str">
        <f t="shared" si="2"/>
        <v>Alto</v>
      </c>
    </row>
    <row r="29" spans="1:8" ht="111" customHeight="1" x14ac:dyDescent="0.35">
      <c r="A29" s="317" t="str">
        <f>'CONTEXTO E IDENTIFICACIÓN'!G76</f>
        <v>De Cumplimiento</v>
      </c>
      <c r="B29" s="189" t="str">
        <f>'CONTEXTO E IDENTIFICACIÓN'!A76</f>
        <v>R22</v>
      </c>
      <c r="C29" s="316" t="str">
        <f>'CONTEXTO E IDENTIFICACIÓN'!N76</f>
        <v>Posibilidad de pérdida Reputacional por recibir dádivas para alterar u omitir información en las diferentes etapas del proceso de producción cartográfica básica para beneficio propio o de un particular. debido 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D29" s="323">
        <f>'VALORACIÓN DEL CONTROL'!X138</f>
        <v>0.4</v>
      </c>
      <c r="E29" s="323">
        <f>'VALORACIÓN DEL CONTROL'!Y138</f>
        <v>1</v>
      </c>
      <c r="F29" s="324" t="str">
        <f t="shared" si="0"/>
        <v>Baja</v>
      </c>
      <c r="G29" s="324" t="str">
        <f t="shared" si="1"/>
        <v>Catastrófico</v>
      </c>
      <c r="H29" s="325" t="str">
        <f t="shared" si="2"/>
        <v>Extremo</v>
      </c>
    </row>
    <row r="30" spans="1:8" ht="110.25" customHeight="1" x14ac:dyDescent="0.35">
      <c r="A30" s="317" t="str">
        <f>'CONTEXTO E IDENTIFICACIÓN'!G77</f>
        <v>De Cumplimiento</v>
      </c>
      <c r="B30" s="189" t="str">
        <f>'CONTEXTO E IDENTIFICACIÓN'!A77</f>
        <v>R23</v>
      </c>
      <c r="C30" s="316" t="str">
        <f>'CONTEXTO E IDENTIFICACIÓN'!N77</f>
        <v>Posibilidad de pérdida Económica y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
6. Personal contratado no idoneo para la ejecución de actividades en el proceso de Gestión Agrológica</v>
      </c>
      <c r="D30" s="323">
        <f>'VALORACIÓN DEL CONTROL'!X142</f>
        <v>1</v>
      </c>
      <c r="E30" s="323">
        <f>'VALORACIÓN DEL CONTROL'!Y142</f>
        <v>0.6</v>
      </c>
      <c r="F30" s="324" t="str">
        <f t="shared" si="0"/>
        <v>Muy Alta</v>
      </c>
      <c r="G30" s="324" t="str">
        <f t="shared" si="1"/>
        <v>Moderado</v>
      </c>
      <c r="H30" s="325" t="str">
        <f t="shared" si="2"/>
        <v>Alto</v>
      </c>
    </row>
    <row r="31" spans="1:8" ht="162" customHeight="1" x14ac:dyDescent="0.35">
      <c r="A31" s="317" t="str">
        <f>'CONTEXTO E IDENTIFICACIÓN'!G78</f>
        <v>Operativo</v>
      </c>
      <c r="B31" s="189" t="str">
        <f>'CONTEXTO E IDENTIFICACIÓN'!A78</f>
        <v>R24</v>
      </c>
      <c r="C31" s="316" t="str">
        <f>'CONTEXTO E IDENTIFICACIÓN'!N78</f>
        <v xml:space="preserve">Posibilidad de pérdida Económica y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D31" s="323">
        <f>'VALORACIÓN DEL CONTROL'!X146</f>
        <v>1</v>
      </c>
      <c r="E31" s="323">
        <f>'VALORACIÓN DEL CONTROL'!Y146</f>
        <v>0.6</v>
      </c>
      <c r="F31" s="324" t="str">
        <f t="shared" si="0"/>
        <v>Muy Alta</v>
      </c>
      <c r="G31" s="324" t="str">
        <f t="shared" si="1"/>
        <v>Moderado</v>
      </c>
      <c r="H31" s="325" t="str">
        <f t="shared" si="2"/>
        <v>Alto</v>
      </c>
    </row>
    <row r="32" spans="1:8" ht="118.5" customHeight="1" x14ac:dyDescent="0.35">
      <c r="A32" s="317" t="str">
        <f>'CONTEXTO E IDENTIFICACIÓN'!G79</f>
        <v>Operativo</v>
      </c>
      <c r="B32" s="189" t="str">
        <f>'CONTEXTO E IDENTIFICACIÓN'!A79</f>
        <v>R25</v>
      </c>
      <c r="C32" s="316" t="str">
        <f>'CONTEXTO E IDENTIFICACIÓN'!N79</f>
        <v>Posibilidad de pérdida Económica y Reputacional por pérdida de la muestra de suelos en las instalaciones del IGAC debido a:
1. Aplicación parcial de los procedimientos y demás documentos del SGI relacionados con el manejo de la muestra en el LNS.
2. Inadecuada manipulación, almacenamiento y transporte de la muestra
3. Inadecuada identificación, codificación y rotulación de la muestra</v>
      </c>
      <c r="D32" s="323">
        <f>'VALORACIÓN DEL CONTROL'!X150</f>
        <v>1</v>
      </c>
      <c r="E32" s="323">
        <f>'VALORACIÓN DEL CONTROL'!Y150</f>
        <v>0.4</v>
      </c>
      <c r="F32" s="324" t="str">
        <f t="shared" si="0"/>
        <v>Muy Alta</v>
      </c>
      <c r="G32" s="324" t="str">
        <f t="shared" si="1"/>
        <v>Menor</v>
      </c>
      <c r="H32" s="325" t="str">
        <f t="shared" si="2"/>
        <v>Alto</v>
      </c>
    </row>
    <row r="33" spans="1:8" ht="91.5" customHeight="1" x14ac:dyDescent="0.35">
      <c r="A33" s="317" t="str">
        <f>'CONTEXTO E IDENTIFICACIÓN'!G80</f>
        <v>De Corrupción</v>
      </c>
      <c r="B33" s="189" t="str">
        <f>'CONTEXTO E IDENTIFICACIÓN'!A80</f>
        <v>R26</v>
      </c>
      <c r="C33" s="316" t="str">
        <f>'CONTEXTO E IDENTIFICACIÓN'!N80</f>
        <v>Posibilidad de pérdida Reputacional por una posible manipulación de la información o manejo de las muestras del LNS y/o alteración de los resultados de los productos agrológicos para beneficio propio o de un tercero 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D33" s="323">
        <f>'VALORACIÓN DEL CONTROL'!X154</f>
        <v>0.6</v>
      </c>
      <c r="E33" s="323">
        <f>'VALORACIÓN DEL CONTROL'!Y154</f>
        <v>0.6</v>
      </c>
      <c r="F33" s="324" t="str">
        <f t="shared" si="0"/>
        <v>Media</v>
      </c>
      <c r="G33" s="324" t="str">
        <f t="shared" si="1"/>
        <v>Moderado</v>
      </c>
      <c r="H33" s="325" t="str">
        <f t="shared" si="2"/>
        <v>Moderado</v>
      </c>
    </row>
    <row r="34" spans="1:8" ht="87" x14ac:dyDescent="0.35">
      <c r="A34" s="317" t="str">
        <f>'CONTEXTO E IDENTIFICACIÓN'!G81</f>
        <v>De Corrupción</v>
      </c>
      <c r="B34" s="189" t="str">
        <f>'CONTEXTO E IDENTIFICACIÓN'!A81</f>
        <v>R27</v>
      </c>
      <c r="C34" s="316" t="str">
        <f>'CONTEXTO E IDENTIFICACIÓN'!N81</f>
        <v xml:space="preserve">Posibilidad de pérdida Reputacional por incumplimiento de los estándares de producción (calidad) en la prestación del servicio público Catastral por excepción debido a :
1. Falta de conocimiento de los procedimientos establecidos.
2. Recursos inadecuados o insuficientes.
</v>
      </c>
      <c r="D34" s="323">
        <f>'VALORACIÓN DEL CONTROL'!X158</f>
        <v>1</v>
      </c>
      <c r="E34" s="323">
        <f>'VALORACIÓN DEL CONTROL'!Y158</f>
        <v>0.6</v>
      </c>
      <c r="F34" s="324" t="str">
        <f t="shared" si="0"/>
        <v>Muy Alta</v>
      </c>
      <c r="G34" s="324" t="str">
        <f t="shared" si="1"/>
        <v>Moderado</v>
      </c>
      <c r="H34" s="325" t="str">
        <f t="shared" si="2"/>
        <v>Alto</v>
      </c>
    </row>
    <row r="35" spans="1:8" ht="138" customHeight="1" x14ac:dyDescent="0.35">
      <c r="A35" s="317" t="str">
        <f>'CONTEXTO E IDENTIFICACIÓN'!G82</f>
        <v>De Cumplimiento</v>
      </c>
      <c r="B35" s="189" t="str">
        <f>'CONTEXTO E IDENTIFICACIÓN'!A82</f>
        <v>R28</v>
      </c>
      <c r="C35" s="316" t="str">
        <f>'CONTEXTO E IDENTIFICACIÓN'!N82</f>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D35" s="323">
        <f>'VALORACIÓN DEL CONTROL'!X162</f>
        <v>0.4</v>
      </c>
      <c r="E35" s="323">
        <f>'VALORACIÓN DEL CONTROL'!Y162</f>
        <v>0.6</v>
      </c>
      <c r="F35" s="324" t="str">
        <f t="shared" si="0"/>
        <v>Baja</v>
      </c>
      <c r="G35" s="324" t="str">
        <f t="shared" si="1"/>
        <v>Moderado</v>
      </c>
      <c r="H35" s="325" t="str">
        <f t="shared" si="2"/>
        <v>Moderado</v>
      </c>
    </row>
    <row r="36" spans="1:8" ht="126.75" customHeight="1" x14ac:dyDescent="0.35">
      <c r="A36" s="317" t="str">
        <f>'CONTEXTO E IDENTIFICACIÓN'!G83</f>
        <v>De Corrupción</v>
      </c>
      <c r="B36" s="189" t="str">
        <f>'CONTEXTO E IDENTIFICACIÓN'!A83</f>
        <v>R29</v>
      </c>
      <c r="C36" s="316" t="str">
        <f>'CONTEXTO E IDENTIFICACIÓN'!N83</f>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D36" s="323">
        <f>'VALORACIÓN DEL CONTROL'!X166</f>
        <v>0.8</v>
      </c>
      <c r="E36" s="323">
        <f>'VALORACIÓN DEL CONTROL'!Y166</f>
        <v>0.6</v>
      </c>
      <c r="F36" s="324" t="str">
        <f t="shared" si="0"/>
        <v>Alta</v>
      </c>
      <c r="G36" s="324" t="str">
        <f t="shared" si="1"/>
        <v>Moderado</v>
      </c>
      <c r="H36" s="325" t="str">
        <f t="shared" si="2"/>
        <v>Alto</v>
      </c>
    </row>
    <row r="37" spans="1:8" ht="116" x14ac:dyDescent="0.35">
      <c r="A37" s="317" t="str">
        <f>'CONTEXTO E IDENTIFICACIÓN'!G84</f>
        <v>Operativo</v>
      </c>
      <c r="B37" s="189" t="str">
        <f>'CONTEXTO E IDENTIFICACIÓN'!A84</f>
        <v>R30</v>
      </c>
      <c r="C37" s="316" t="str">
        <f>'CONTEXTO E IDENTIFICACIÓN'!N84</f>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D37" s="323">
        <f>'VALORACIÓN DEL CONTROL'!X170</f>
        <v>1</v>
      </c>
      <c r="E37" s="323">
        <f>'VALORACIÓN DEL CONTROL'!Y170</f>
        <v>0.8</v>
      </c>
      <c r="F37" s="324" t="str">
        <f t="shared" si="0"/>
        <v>Muy Alta</v>
      </c>
      <c r="G37" s="324" t="str">
        <f t="shared" si="1"/>
        <v>Mayor</v>
      </c>
      <c r="H37" s="325" t="str">
        <f t="shared" si="2"/>
        <v>Alto</v>
      </c>
    </row>
    <row r="38" spans="1:8" ht="84" customHeight="1" x14ac:dyDescent="0.35">
      <c r="A38" s="317" t="str">
        <f>'CONTEXTO E IDENTIFICACIÓN'!G85</f>
        <v>Operativo</v>
      </c>
      <c r="B38" s="189" t="str">
        <f>'CONTEXTO E IDENTIFICACIÓN'!A85</f>
        <v>R31</v>
      </c>
      <c r="C38" s="316" t="str">
        <f>'CONTEXTO E IDENTIFICACIÓN'!N85</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D38" s="323">
        <f>'VALORACIÓN DEL CONTROL'!X174</f>
        <v>0.4</v>
      </c>
      <c r="E38" s="323">
        <f>'VALORACIÓN DEL CONTROL'!Y174</f>
        <v>0.8</v>
      </c>
      <c r="F38" s="324" t="str">
        <f t="shared" si="0"/>
        <v>Baja</v>
      </c>
      <c r="G38" s="324" t="str">
        <f t="shared" si="1"/>
        <v>Mayor</v>
      </c>
      <c r="H38" s="325" t="str">
        <f t="shared" si="2"/>
        <v>Alto</v>
      </c>
    </row>
    <row r="39" spans="1:8" ht="102" customHeight="1" x14ac:dyDescent="0.35">
      <c r="A39" s="317" t="str">
        <f>'CONTEXTO E IDENTIFICACIÓN'!G86</f>
        <v>Operativos</v>
      </c>
      <c r="B39" s="189" t="str">
        <f>'CONTEXTO E IDENTIFICACIÓN'!A86</f>
        <v>R32</v>
      </c>
      <c r="C39" s="316" t="str">
        <f>'CONTEXTO E IDENTIFICACIÓN'!N86</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D39" s="323">
        <f>'VALORACIÓN DEL CONTROL'!X178</f>
        <v>0.2</v>
      </c>
      <c r="E39" s="323">
        <f>'VALORACIÓN DEL CONTROL'!Y178</f>
        <v>1</v>
      </c>
      <c r="F39" s="324" t="str">
        <f t="shared" si="0"/>
        <v>Muy Baja</v>
      </c>
      <c r="G39" s="324" t="str">
        <f t="shared" si="1"/>
        <v>Catastrófico</v>
      </c>
      <c r="H39" s="325" t="str">
        <f t="shared" si="2"/>
        <v>Extremo</v>
      </c>
    </row>
    <row r="40" spans="1:8" ht="118.5" customHeight="1" x14ac:dyDescent="0.35">
      <c r="A40" s="317" t="str">
        <f>'CONTEXTO E IDENTIFICACIÓN'!G87</f>
        <v>De Corrupción</v>
      </c>
      <c r="B40" s="189" t="str">
        <f>'CONTEXTO E IDENTIFICACIÓN'!A87</f>
        <v>R33</v>
      </c>
      <c r="C40" s="316" t="str">
        <f>'CONTEXTO E IDENTIFICACIÓN'!N87</f>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D40" s="323">
        <f>'VALORACIÓN DEL CONTROL'!X182</f>
        <v>0.24</v>
      </c>
      <c r="E40" s="323">
        <f>'VALORACIÓN DEL CONTROL'!Y182</f>
        <v>0.8</v>
      </c>
      <c r="F40" s="324" t="str">
        <f t="shared" si="0"/>
        <v>Baja</v>
      </c>
      <c r="G40" s="324" t="str">
        <f t="shared" si="1"/>
        <v>Mayor</v>
      </c>
      <c r="H40" s="325" t="str">
        <f t="shared" si="2"/>
        <v>Alto</v>
      </c>
    </row>
    <row r="41" spans="1:8" ht="124.5" customHeight="1" x14ac:dyDescent="0.35">
      <c r="A41" s="317" t="str">
        <f>'CONTEXTO E IDENTIFICACIÓN'!G88</f>
        <v>De Cumplimiento</v>
      </c>
      <c r="B41" s="189" t="str">
        <f>'CONTEXTO E IDENTIFICACIÓN'!A88</f>
        <v>R34</v>
      </c>
      <c r="C41" s="316" t="str">
        <f>'CONTEXTO E IDENTIFICACIÓN'!N88</f>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D41" s="323">
        <f>'VALORACIÓN DEL CONTROL'!X186</f>
        <v>0.8</v>
      </c>
      <c r="E41" s="323">
        <f>'VALORACIÓN DEL CONTROL'!Y186</f>
        <v>0.6</v>
      </c>
      <c r="F41" s="324" t="str">
        <f t="shared" si="0"/>
        <v>Alta</v>
      </c>
      <c r="G41" s="324" t="str">
        <f t="shared" si="1"/>
        <v>Moderado</v>
      </c>
      <c r="H41" s="325" t="str">
        <f t="shared" si="2"/>
        <v>Alto</v>
      </c>
    </row>
    <row r="42" spans="1:8" ht="95.25" customHeight="1" x14ac:dyDescent="0.35">
      <c r="A42" s="317" t="str">
        <f>'CONTEXTO E IDENTIFICACIÓN'!G89</f>
        <v>Operativo</v>
      </c>
      <c r="B42" s="189" t="str">
        <f>'CONTEXTO E IDENTIFICACIÓN'!A89</f>
        <v>R35</v>
      </c>
      <c r="C42" s="316" t="str">
        <f>'CONTEXTO E IDENTIFICACIÓN'!N89</f>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D42" s="323">
        <f>'VALORACIÓN DEL CONTROL'!X190</f>
        <v>0.6</v>
      </c>
      <c r="E42" s="323">
        <f>'VALORACIÓN DEL CONTROL'!Y190</f>
        <v>0.6</v>
      </c>
      <c r="F42" s="324" t="str">
        <f t="shared" si="0"/>
        <v>Media</v>
      </c>
      <c r="G42" s="324" t="str">
        <f t="shared" si="1"/>
        <v>Moderado</v>
      </c>
      <c r="H42" s="325" t="str">
        <f t="shared" si="2"/>
        <v>Moderado</v>
      </c>
    </row>
    <row r="43" spans="1:8" ht="100.5" customHeight="1" x14ac:dyDescent="0.35">
      <c r="A43" s="317" t="str">
        <f>'CONTEXTO E IDENTIFICACIÓN'!G90</f>
        <v>Operativo</v>
      </c>
      <c r="B43" s="189" t="str">
        <f>'CONTEXTO E IDENTIFICACIÓN'!A90</f>
        <v>R36</v>
      </c>
      <c r="C43" s="316" t="str">
        <f>'CONTEXTO E IDENTIFICACIÓN'!N90</f>
        <v xml:space="preserve">Posibilidad de pérdida Económica y Reputacional por la generación de factores que afecten la no transferencia del conocimiento. debido a:
1. Incumplimiento del  Procedimiento
2. Retrasos en la ejecución de las estrategias para el cumplimiento de transferencia del conocimiento.
</v>
      </c>
      <c r="D43" s="323">
        <f>'VALORACIÓN DEL CONTROL'!X194</f>
        <v>0.4</v>
      </c>
      <c r="E43" s="323">
        <f>'VALORACIÓN DEL CONTROL'!Y194</f>
        <v>0.6</v>
      </c>
      <c r="F43" s="324" t="str">
        <f t="shared" si="0"/>
        <v>Baja</v>
      </c>
      <c r="G43" s="324" t="str">
        <f t="shared" si="1"/>
        <v>Moderado</v>
      </c>
      <c r="H43" s="325" t="str">
        <f t="shared" si="2"/>
        <v>Moderado</v>
      </c>
    </row>
    <row r="44" spans="1:8" ht="72.5" x14ac:dyDescent="0.35">
      <c r="A44" s="317" t="str">
        <f>'CONTEXTO E IDENTIFICACIÓN'!G91</f>
        <v>Operativo</v>
      </c>
      <c r="B44" s="189" t="str">
        <f>'CONTEXTO E IDENTIFICACIÓN'!A91</f>
        <v>R37</v>
      </c>
      <c r="C44" s="316" t="str">
        <f>'CONTEXTO E IDENTIFICACIÓN'!N91</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D44" s="323">
        <f>'VALORACIÓN DEL CONTROL'!X198</f>
        <v>0.8</v>
      </c>
      <c r="E44" s="323">
        <f>'VALORACIÓN DEL CONTROL'!Y198</f>
        <v>0.2</v>
      </c>
      <c r="F44" s="324" t="str">
        <f t="shared" si="0"/>
        <v>Alta</v>
      </c>
      <c r="G44" s="324" t="str">
        <f t="shared" si="1"/>
        <v>Leve</v>
      </c>
      <c r="H44" s="325" t="str">
        <f t="shared" si="2"/>
        <v>Moderado</v>
      </c>
    </row>
    <row r="45" spans="1:8" ht="58" x14ac:dyDescent="0.35">
      <c r="A45" s="317" t="str">
        <f>'CONTEXTO E IDENTIFICACIÓN'!G92</f>
        <v>De Cumplimiento</v>
      </c>
      <c r="B45" s="189" t="str">
        <f>'CONTEXTO E IDENTIFICACIÓN'!A92</f>
        <v>R38</v>
      </c>
      <c r="C45" s="316" t="str">
        <f>'CONTEXTO E IDENTIFICACIÓN'!N92</f>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D45" s="323" t="str">
        <f>'VALORACIÓN DEL CONTROL'!X202</f>
        <v/>
      </c>
      <c r="E45" s="323">
        <f>'VALORACIÓN DEL CONTROL'!Y202</f>
        <v>0.6</v>
      </c>
      <c r="F45" s="324" t="str">
        <f t="shared" si="0"/>
        <v/>
      </c>
      <c r="G45" s="324" t="str">
        <f t="shared" si="1"/>
        <v>Moderado</v>
      </c>
      <c r="H45" s="325" t="str">
        <f t="shared" si="2"/>
        <v/>
      </c>
    </row>
    <row r="46" spans="1:8" ht="58" x14ac:dyDescent="0.35">
      <c r="A46" s="317" t="str">
        <f>'CONTEXTO E IDENTIFICACIÓN'!G93</f>
        <v>De Cumplimiento</v>
      </c>
      <c r="B46" s="189" t="str">
        <f>'CONTEXTO E IDENTIFICACIÓN'!A93</f>
        <v>R39</v>
      </c>
      <c r="C46" s="316" t="str">
        <f>'CONTEXTO E IDENTIFICACIÓN'!N93</f>
        <v>Posibilidad de pérdida Económica por manejo indebido de recursos financieros por parte de quienes los administran en la entidad, para beneficio propio o de terceros debido a manipulación de la información financiera.</v>
      </c>
      <c r="D46" s="323" t="str">
        <f>'VALORACIÓN DEL CONTROL'!X206</f>
        <v/>
      </c>
      <c r="E46" s="323">
        <f>'VALORACIÓN DEL CONTROL'!Y206</f>
        <v>0.8</v>
      </c>
      <c r="F46" s="324" t="str">
        <f t="shared" si="0"/>
        <v/>
      </c>
      <c r="G46" s="324" t="str">
        <f t="shared" si="1"/>
        <v>Mayor</v>
      </c>
      <c r="H46" s="325" t="str">
        <f t="shared" si="2"/>
        <v/>
      </c>
    </row>
    <row r="47" spans="1:8" ht="127.5" customHeight="1" x14ac:dyDescent="0.35">
      <c r="A47" s="317" t="str">
        <f>'CONTEXTO E IDENTIFICACIÓN'!G94</f>
        <v>De Corrupción</v>
      </c>
      <c r="B47" s="189" t="str">
        <f>'CONTEXTO E IDENTIFICACIÓN'!A94</f>
        <v>R40</v>
      </c>
      <c r="C47" s="316" t="str">
        <f>'CONTEXTO E IDENTIFICACIÓN'!N94</f>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D47" s="323">
        <f>'VALORACIÓN DEL CONTROL'!X210</f>
        <v>0.6</v>
      </c>
      <c r="E47" s="323">
        <f>'VALORACIÓN DEL CONTROL'!Y210</f>
        <v>0.8</v>
      </c>
      <c r="F47" s="324" t="str">
        <f t="shared" si="0"/>
        <v>Media</v>
      </c>
      <c r="G47" s="324" t="str">
        <f t="shared" si="1"/>
        <v>Mayor</v>
      </c>
      <c r="H47" s="325" t="str">
        <f t="shared" si="2"/>
        <v>Alto</v>
      </c>
    </row>
    <row r="48" spans="1:8" ht="114.75" customHeight="1" x14ac:dyDescent="0.35">
      <c r="A48" s="317" t="str">
        <f>'CONTEXTO E IDENTIFICACIÓN'!G95</f>
        <v>De Cumplimiento</v>
      </c>
      <c r="B48" s="189" t="str">
        <f>'CONTEXTO E IDENTIFICACIÓN'!A95</f>
        <v>R41</v>
      </c>
      <c r="C48" s="316" t="str">
        <f>'CONTEXTO E IDENTIFICACIÓN'!N95</f>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D48" s="323">
        <f>'VALORACIÓN DEL CONTROL'!X214</f>
        <v>0.36</v>
      </c>
      <c r="E48" s="323">
        <f>'VALORACIÓN DEL CONTROL'!Y214</f>
        <v>1</v>
      </c>
      <c r="F48" s="324" t="str">
        <f t="shared" si="0"/>
        <v>Baja</v>
      </c>
      <c r="G48" s="324" t="str">
        <f t="shared" si="1"/>
        <v>Catastrófico</v>
      </c>
      <c r="H48" s="325" t="str">
        <f t="shared" si="2"/>
        <v>Extremo</v>
      </c>
    </row>
    <row r="49" spans="1:8" ht="122.25" customHeight="1" x14ac:dyDescent="0.35">
      <c r="A49" s="317" t="str">
        <f>'CONTEXTO E IDENTIFICACIÓN'!G96</f>
        <v>De Corrupción</v>
      </c>
      <c r="B49" s="189" t="str">
        <f>'CONTEXTO E IDENTIFICACIÓN'!A96</f>
        <v>R42</v>
      </c>
      <c r="C49" s="316" t="str">
        <f>'CONTEXTO E IDENTIFICACIÓN'!N96</f>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D49" s="323">
        <f>'VALORACIÓN DEL CONTROL'!X218</f>
        <v>0.8</v>
      </c>
      <c r="E49" s="323">
        <f>'VALORACIÓN DEL CONTROL'!Y218</f>
        <v>0.6</v>
      </c>
      <c r="F49" s="324" t="str">
        <f t="shared" si="0"/>
        <v>Alta</v>
      </c>
      <c r="G49" s="324" t="str">
        <f t="shared" si="1"/>
        <v>Moderado</v>
      </c>
      <c r="H49" s="325" t="str">
        <f t="shared" si="2"/>
        <v>Alto</v>
      </c>
    </row>
    <row r="50" spans="1:8" ht="147" customHeight="1" x14ac:dyDescent="0.35">
      <c r="A50" s="317" t="str">
        <f>'CONTEXTO E IDENTIFICACIÓN'!G97</f>
        <v>Operativos</v>
      </c>
      <c r="B50" s="189" t="str">
        <f>'CONTEXTO E IDENTIFICACIÓN'!A97</f>
        <v>R43</v>
      </c>
      <c r="C50" s="316" t="str">
        <f>'CONTEXTO E IDENTIFICACIÓN'!N97</f>
        <v>Posibilidad de pérdida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D50" s="323">
        <f>'VALORACIÓN DEL CONTROL'!X222</f>
        <v>0.8</v>
      </c>
      <c r="E50" s="323">
        <f>'VALORACIÓN DEL CONTROL'!Y222</f>
        <v>0.6</v>
      </c>
      <c r="F50" s="324" t="str">
        <f t="shared" si="0"/>
        <v>Alta</v>
      </c>
      <c r="G50" s="324" t="str">
        <f t="shared" si="1"/>
        <v>Moderado</v>
      </c>
      <c r="H50" s="325" t="str">
        <f t="shared" si="2"/>
        <v>Alto</v>
      </c>
    </row>
    <row r="51" spans="1:8" ht="146.25" customHeight="1" x14ac:dyDescent="0.35">
      <c r="A51" s="317" t="str">
        <f>'CONTEXTO E IDENTIFICACIÓN'!G98</f>
        <v>De Corrupción</v>
      </c>
      <c r="B51" s="189" t="str">
        <f>'CONTEXTO E IDENTIFICACIÓN'!A98</f>
        <v>R44</v>
      </c>
      <c r="C51" s="316" t="str">
        <f>'CONTEXTO E IDENTIFICACIÓN'!N98</f>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D51" s="323">
        <f>'VALORACIÓN DEL CONTROL'!X226</f>
        <v>0.6</v>
      </c>
      <c r="E51" s="323">
        <f>'VALORACIÓN DEL CONTROL'!Y226</f>
        <v>0.8</v>
      </c>
      <c r="F51" s="324" t="str">
        <f t="shared" si="0"/>
        <v>Media</v>
      </c>
      <c r="G51" s="324" t="str">
        <f t="shared" si="1"/>
        <v>Mayor</v>
      </c>
      <c r="H51" s="325" t="str">
        <f t="shared" si="2"/>
        <v>Alto</v>
      </c>
    </row>
    <row r="52" spans="1:8" ht="125.25" customHeight="1" x14ac:dyDescent="0.35">
      <c r="A52" s="317" t="str">
        <f>'CONTEXTO E IDENTIFICACIÓN'!G99</f>
        <v>De Cumplimiento</v>
      </c>
      <c r="B52" s="189" t="str">
        <f>'CONTEXTO E IDENTIFICACIÓN'!A99</f>
        <v>R45</v>
      </c>
      <c r="C52" s="316" t="str">
        <f>'CONTEXTO E IDENTIFICACIÓN'!N99</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D52" s="323">
        <f>'VALORACIÓN DEL CONTROL'!X230</f>
        <v>0.6</v>
      </c>
      <c r="E52" s="323">
        <f>'VALORACIÓN DEL CONTROL'!Y230</f>
        <v>0.8</v>
      </c>
      <c r="F52" s="324" t="str">
        <f t="shared" si="0"/>
        <v>Media</v>
      </c>
      <c r="G52" s="324" t="str">
        <f t="shared" si="1"/>
        <v>Mayor</v>
      </c>
      <c r="H52" s="325" t="str">
        <f t="shared" si="2"/>
        <v>Alto</v>
      </c>
    </row>
    <row r="53" spans="1:8" ht="136.5" customHeight="1" x14ac:dyDescent="0.35">
      <c r="A53" s="317" t="str">
        <f>'CONTEXTO E IDENTIFICACIÓN'!G100</f>
        <v>Operativo</v>
      </c>
      <c r="B53" s="189" t="str">
        <f>'CONTEXTO E IDENTIFICACIÓN'!A100</f>
        <v>R46</v>
      </c>
      <c r="C53" s="316" t="str">
        <f>'CONTEXTO E IDENTIFICACIÓN'!N100</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D53" s="323">
        <f>'VALORACIÓN DEL CONTROL'!X234</f>
        <v>0.6</v>
      </c>
      <c r="E53" s="323">
        <f>'VALORACIÓN DEL CONTROL'!Y234</f>
        <v>0.6</v>
      </c>
      <c r="F53" s="324" t="str">
        <f t="shared" si="0"/>
        <v>Media</v>
      </c>
      <c r="G53" s="324" t="str">
        <f t="shared" si="1"/>
        <v>Moderado</v>
      </c>
      <c r="H53" s="325" t="str">
        <f t="shared" si="2"/>
        <v>Moderado</v>
      </c>
    </row>
    <row r="54" spans="1:8" ht="93" customHeight="1" x14ac:dyDescent="0.35">
      <c r="A54" s="317" t="str">
        <f>'CONTEXTO E IDENTIFICACIÓN'!G101</f>
        <v>De Corrupción</v>
      </c>
      <c r="B54" s="189" t="str">
        <f>'CONTEXTO E IDENTIFICACIÓN'!A101</f>
        <v>R47</v>
      </c>
      <c r="C54" s="316" t="str">
        <f>'CONTEXTO E IDENTIFICACIÓN'!N101</f>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D54" s="323">
        <f>'VALORACIÓN DEL CONTROL'!X238</f>
        <v>0.4</v>
      </c>
      <c r="E54" s="323">
        <f>'VALORACIÓN DEL CONTROL'!Y238</f>
        <v>0.6</v>
      </c>
      <c r="F54" s="324" t="str">
        <f t="shared" si="0"/>
        <v>Baja</v>
      </c>
      <c r="G54" s="324" t="str">
        <f t="shared" si="1"/>
        <v>Moderado</v>
      </c>
      <c r="H54" s="325" t="str">
        <f t="shared" si="2"/>
        <v>Moderado</v>
      </c>
    </row>
    <row r="55" spans="1:8" ht="100.5" customHeight="1" x14ac:dyDescent="0.35">
      <c r="A55" s="317" t="str">
        <f>'CONTEXTO E IDENTIFICACIÓN'!G102</f>
        <v>Operativos</v>
      </c>
      <c r="B55" s="189" t="str">
        <f>'CONTEXTO E IDENTIFICACIÓN'!A102</f>
        <v>R48</v>
      </c>
      <c r="C55" s="316" t="str">
        <f>'CONTEXTO E IDENTIFICACIÓN'!N102</f>
        <v>Posibilidad de pérdida Económica y Reputacional por inoportunidad en la prestación de servicios administrativos y/o infraestructura física para el funcionamiento de la entidad 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D55" s="323">
        <f>'VALORACIÓN DEL CONTROL'!X242</f>
        <v>0.6</v>
      </c>
      <c r="E55" s="323">
        <f>'VALORACIÓN DEL CONTROL'!Y242</f>
        <v>0.8</v>
      </c>
      <c r="F55" s="324" t="str">
        <f t="shared" si="0"/>
        <v>Media</v>
      </c>
      <c r="G55" s="324" t="str">
        <f t="shared" si="1"/>
        <v>Mayor</v>
      </c>
      <c r="H55" s="325" t="str">
        <f t="shared" si="2"/>
        <v>Alto</v>
      </c>
    </row>
    <row r="56" spans="1:8" ht="126.75" customHeight="1" x14ac:dyDescent="0.35">
      <c r="A56" s="317" t="str">
        <f>'CONTEXTO E IDENTIFICACIÓN'!G103</f>
        <v>Operativo</v>
      </c>
      <c r="B56" s="189" t="str">
        <f>'CONTEXTO E IDENTIFICACIÓN'!A103</f>
        <v>R49</v>
      </c>
      <c r="C56" s="316" t="str">
        <f>'CONTEXTO E IDENTIFICACIÓN'!N103</f>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D56" s="323">
        <f>'VALORACIÓN DEL CONTROL'!X246</f>
        <v>0.2</v>
      </c>
      <c r="E56" s="323">
        <f>'VALORACIÓN DEL CONTROL'!Y246</f>
        <v>0.6</v>
      </c>
      <c r="F56" s="324" t="str">
        <f t="shared" si="0"/>
        <v>Muy Baja</v>
      </c>
      <c r="G56" s="324" t="str">
        <f t="shared" si="1"/>
        <v>Moderado</v>
      </c>
      <c r="H56" s="325" t="str">
        <f t="shared" si="2"/>
        <v>Moderado</v>
      </c>
    </row>
    <row r="57" spans="1:8" ht="111" customHeight="1" x14ac:dyDescent="0.35">
      <c r="A57" s="317" t="str">
        <f>'CONTEXTO E IDENTIFICACIÓN'!G104</f>
        <v>De Corrupción</v>
      </c>
      <c r="B57" s="189" t="str">
        <f>'CONTEXTO E IDENTIFICACIÓN'!A104</f>
        <v>R50</v>
      </c>
      <c r="C57" s="316" t="str">
        <f>'CONTEXTO E IDENTIFICACIÓN'!N104</f>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D57" s="323">
        <f>'VALORACIÓN DEL CONTROL'!X250</f>
        <v>1</v>
      </c>
      <c r="E57" s="323">
        <f>'VALORACIÓN DEL CONTROL'!Y250</f>
        <v>0.6</v>
      </c>
      <c r="F57" s="324" t="str">
        <f t="shared" si="0"/>
        <v>Muy Alta</v>
      </c>
      <c r="G57" s="324" t="str">
        <f t="shared" si="1"/>
        <v>Moderado</v>
      </c>
      <c r="H57" s="325" t="str">
        <f t="shared" si="2"/>
        <v>Alto</v>
      </c>
    </row>
    <row r="58" spans="1:8" ht="139.5" customHeight="1" x14ac:dyDescent="0.35">
      <c r="A58" s="317" t="str">
        <f>'CONTEXTO E IDENTIFICACIÓN'!G105</f>
        <v>Operativo</v>
      </c>
      <c r="B58" s="189" t="str">
        <f>'CONTEXTO E IDENTIFICACIÓN'!A105</f>
        <v>R51</v>
      </c>
      <c r="C58" s="316" t="str">
        <f>'CONTEXTO E IDENTIFICACIÓN'!N105</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D58" s="323">
        <f>'VALORACIÓN DEL CONTROL'!X254</f>
        <v>0.2</v>
      </c>
      <c r="E58" s="323">
        <f>'VALORACIÓN DEL CONTROL'!Y254</f>
        <v>0.8</v>
      </c>
      <c r="F58" s="324" t="str">
        <f t="shared" si="0"/>
        <v>Muy Baja</v>
      </c>
      <c r="G58" s="324" t="str">
        <f t="shared" si="1"/>
        <v>Mayor</v>
      </c>
      <c r="H58" s="325" t="str">
        <f t="shared" si="2"/>
        <v>Alto</v>
      </c>
    </row>
    <row r="59" spans="1:8" ht="112.5" customHeight="1" x14ac:dyDescent="0.35">
      <c r="A59" s="317" t="str">
        <f>'CONTEXTO E IDENTIFICACIÓN'!G106</f>
        <v>De Corrupción</v>
      </c>
      <c r="B59" s="189" t="str">
        <f>'CONTEXTO E IDENTIFICACIÓN'!A106</f>
        <v>R52</v>
      </c>
      <c r="C59" s="316" t="str">
        <f>'CONTEXTO E IDENTIFICACIÓN'!N106</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D59" s="323">
        <f>'VALORACIÓN DEL CONTROL'!X258</f>
        <v>0.2</v>
      </c>
      <c r="E59" s="323">
        <f>'VALORACIÓN DEL CONTROL'!Y258</f>
        <v>0.8</v>
      </c>
      <c r="F59" s="324" t="str">
        <f t="shared" si="0"/>
        <v>Muy Baja</v>
      </c>
      <c r="G59" s="324" t="str">
        <f t="shared" si="1"/>
        <v>Mayor</v>
      </c>
      <c r="H59" s="325" t="str">
        <f t="shared" si="2"/>
        <v>Alto</v>
      </c>
    </row>
    <row r="60" spans="1:8" ht="141" customHeight="1" x14ac:dyDescent="0.35">
      <c r="A60" s="317" t="str">
        <f>'CONTEXTO E IDENTIFICACIÓN'!G107</f>
        <v>Operativo</v>
      </c>
      <c r="B60" s="189" t="str">
        <f>'CONTEXTO E IDENTIFICACIÓN'!A107</f>
        <v>R53</v>
      </c>
      <c r="C60" s="316" t="str">
        <f>'CONTEXTO E IDENTIFICACIÓN'!N107</f>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D60" s="323">
        <f>'VALORACIÓN DEL CONTROL'!X262</f>
        <v>0.8</v>
      </c>
      <c r="E60" s="323">
        <f>'VALORACIÓN DEL CONTROL'!Y262</f>
        <v>1</v>
      </c>
      <c r="F60" s="324" t="str">
        <f t="shared" si="0"/>
        <v>Alta</v>
      </c>
      <c r="G60" s="324" t="str">
        <f t="shared" si="1"/>
        <v>Catastrófico</v>
      </c>
      <c r="H60" s="325" t="str">
        <f t="shared" si="2"/>
        <v>Extremo</v>
      </c>
    </row>
    <row r="61" spans="1:8" ht="132" customHeight="1" x14ac:dyDescent="0.35">
      <c r="A61" s="317" t="str">
        <f>'CONTEXTO E IDENTIFICACIÓN'!G108</f>
        <v>Tecnológico</v>
      </c>
      <c r="B61" s="189" t="str">
        <f>'CONTEXTO E IDENTIFICACIÓN'!A108</f>
        <v>R54</v>
      </c>
      <c r="C61" s="316" t="str">
        <f>'CONTEXTO E IDENTIFICACIÓN'!N108</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D61" s="323">
        <f>'VALORACIÓN DEL CONTROL'!X266</f>
        <v>0.2</v>
      </c>
      <c r="E61" s="323">
        <f>'VALORACIÓN DEL CONTROL'!Y266</f>
        <v>0.8</v>
      </c>
      <c r="F61" s="324" t="str">
        <f t="shared" si="0"/>
        <v>Muy Baja</v>
      </c>
      <c r="G61" s="324" t="str">
        <f t="shared" si="1"/>
        <v>Mayor</v>
      </c>
      <c r="H61" s="325" t="str">
        <f t="shared" si="2"/>
        <v>Alto</v>
      </c>
    </row>
    <row r="62" spans="1:8" ht="132" customHeight="1" x14ac:dyDescent="0.35">
      <c r="A62" s="317" t="str">
        <f>'CONTEXTO E IDENTIFICACIÓN'!G109</f>
        <v>De Corrupción</v>
      </c>
      <c r="B62" s="189" t="str">
        <f>'CONTEXTO E IDENTIFICACIÓN'!A109</f>
        <v>R55</v>
      </c>
      <c r="C62" s="316" t="str">
        <f>'CONTEXTO E IDENTIFICACIÓN'!N109</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D62" s="323">
        <f>'VALORACIÓN DEL CONTROL'!X270</f>
        <v>0.6</v>
      </c>
      <c r="E62" s="323">
        <f>'VALORACIÓN DEL CONTROL'!Y270</f>
        <v>0.6</v>
      </c>
      <c r="F62" s="324" t="str">
        <f t="shared" si="0"/>
        <v>Media</v>
      </c>
      <c r="G62" s="324" t="str">
        <f t="shared" si="1"/>
        <v>Moderado</v>
      </c>
      <c r="H62" s="325" t="str">
        <f t="shared" si="2"/>
        <v>Moderado</v>
      </c>
    </row>
    <row r="63" spans="1:8" ht="159.5" x14ac:dyDescent="0.35">
      <c r="A63" s="317" t="str">
        <f>'CONTEXTO E IDENTIFICACIÓN'!G110</f>
        <v>Estratégico</v>
      </c>
      <c r="B63" s="189" t="str">
        <f>'CONTEXTO E IDENTIFICACIÓN'!A110</f>
        <v>R56</v>
      </c>
      <c r="C63" s="316" t="str">
        <f>'CONTEXTO E IDENTIFICACIÓN'!N110</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D63" s="323">
        <f>'VALORACIÓN DEL CONTROL'!X274</f>
        <v>0.6</v>
      </c>
      <c r="E63" s="323">
        <f>'VALORACIÓN DEL CONTROL'!Y274</f>
        <v>0.8</v>
      </c>
      <c r="F63" s="324" t="str">
        <f t="shared" si="0"/>
        <v>Media</v>
      </c>
      <c r="G63" s="324" t="str">
        <f t="shared" si="1"/>
        <v>Mayor</v>
      </c>
      <c r="H63" s="325" t="str">
        <f t="shared" si="2"/>
        <v>Alto</v>
      </c>
    </row>
    <row r="64" spans="1:8" ht="101.5" x14ac:dyDescent="0.35">
      <c r="A64" s="317" t="str">
        <f>'CONTEXTO E IDENTIFICACIÓN'!G111</f>
        <v>Operativo</v>
      </c>
      <c r="B64" s="189" t="str">
        <f>'CONTEXTO E IDENTIFICACIÓN'!A111</f>
        <v>R57</v>
      </c>
      <c r="C64" s="316" t="str">
        <f>'CONTEXTO E IDENTIFICACIÓN'!N111</f>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D64" s="323">
        <f>'VALORACIÓN DEL CONTROL'!X278</f>
        <v>0.8</v>
      </c>
      <c r="E64" s="323">
        <f>'VALORACIÓN DEL CONTROL'!Y278</f>
        <v>0.8</v>
      </c>
      <c r="F64" s="324" t="str">
        <f t="shared" si="0"/>
        <v>Alta</v>
      </c>
      <c r="G64" s="324" t="str">
        <f t="shared" si="1"/>
        <v>Mayor</v>
      </c>
      <c r="H64" s="325" t="str">
        <f t="shared" si="2"/>
        <v>Alto</v>
      </c>
    </row>
    <row r="65" spans="1:8" ht="89.25" customHeight="1" x14ac:dyDescent="0.35">
      <c r="A65" s="317" t="str">
        <f>'CONTEXTO E IDENTIFICACIÓN'!G112</f>
        <v>De Corrupción</v>
      </c>
      <c r="B65" s="189" t="str">
        <f>'CONTEXTO E IDENTIFICACIÓN'!A112</f>
        <v>R58</v>
      </c>
      <c r="C65" s="316" t="str">
        <f>'CONTEXTO E IDENTIFICACIÓN'!N112</f>
        <v>Posibilidad de pérdida Económica y Reputacional por incumplimiento del Programa Anual de Auditorías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D65" s="323">
        <f>'VALORACIÓN DEL CONTROL'!X282</f>
        <v>0.4</v>
      </c>
      <c r="E65" s="323">
        <f>'VALORACIÓN DEL CONTROL'!Y282</f>
        <v>0.6</v>
      </c>
      <c r="F65" s="324" t="str">
        <f t="shared" si="0"/>
        <v>Baja</v>
      </c>
      <c r="G65" s="324" t="str">
        <f t="shared" si="1"/>
        <v>Moderado</v>
      </c>
      <c r="H65" s="325" t="str">
        <f t="shared" si="2"/>
        <v>Moderado</v>
      </c>
    </row>
    <row r="66" spans="1:8" ht="134.25" customHeight="1" x14ac:dyDescent="0.35">
      <c r="A66" s="317" t="str">
        <f>'CONTEXTO E IDENTIFICACIÓN'!G113</f>
        <v>Operativo</v>
      </c>
      <c r="B66" s="189" t="str">
        <f>'CONTEXTO E IDENTIFICACIÓN'!A113</f>
        <v>R59</v>
      </c>
      <c r="C66" s="316" t="str">
        <f>'CONTEXTO E IDENTIFICACIÓN'!N113</f>
        <v xml:space="preserve">Posibilidad de pérdida Reputacional por incumplimiento de alguna de las normas legales, técnicas y de la entidad durante el ejercicio de auditoria debido 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D66" s="323">
        <f>'VALORACIÓN DEL CONTROL'!X286</f>
        <v>0.2</v>
      </c>
      <c r="E66" s="323">
        <f>'VALORACIÓN DEL CONTROL'!Y286</f>
        <v>0.6</v>
      </c>
      <c r="F66" s="324" t="str">
        <f t="shared" si="0"/>
        <v>Muy Baja</v>
      </c>
      <c r="G66" s="324" t="str">
        <f t="shared" si="1"/>
        <v>Moderado</v>
      </c>
      <c r="H66" s="325" t="str">
        <f t="shared" si="2"/>
        <v>Moderado</v>
      </c>
    </row>
    <row r="67" spans="1:8" ht="100.5" customHeight="1" x14ac:dyDescent="0.35">
      <c r="A67" s="317" t="str">
        <f>'CONTEXTO E IDENTIFICACIÓN'!G114</f>
        <v>De Cumplimiento</v>
      </c>
      <c r="B67" s="189" t="str">
        <f>'CONTEXTO E IDENTIFICACIÓN'!A114</f>
        <v>R60</v>
      </c>
      <c r="C67" s="316" t="str">
        <f>'CONTEXTO E IDENTIFICACIÓN'!N114</f>
        <v>Posibilidad de pérdida Reputacional por la parcialidad en los ejercicios de auditoría. debido a:
1. Falta de apropiación e interiorización del Estatuto de Auditoría Interna y Código de ética del auditor.
2. Debilidad en las competencias de los auditores e insuficiente capacitación.</v>
      </c>
      <c r="D67" s="323">
        <f>'VALORACIÓN DEL CONTROL'!X290</f>
        <v>0.4</v>
      </c>
      <c r="E67" s="323">
        <f>'VALORACIÓN DEL CONTROL'!Y290</f>
        <v>0.6</v>
      </c>
      <c r="F67" s="324" t="str">
        <f t="shared" si="0"/>
        <v>Baja</v>
      </c>
      <c r="G67" s="324" t="str">
        <f t="shared" si="1"/>
        <v>Moderado</v>
      </c>
      <c r="H67" s="325" t="str">
        <f t="shared" si="2"/>
        <v>Moderado</v>
      </c>
    </row>
    <row r="68" spans="1:8" ht="139.5" customHeight="1" x14ac:dyDescent="0.35">
      <c r="A68" s="387" t="str">
        <f>'CONTEXTO E IDENTIFICACIÓN'!G115</f>
        <v>Operativo</v>
      </c>
      <c r="B68" s="388" t="str">
        <f>'CONTEXTO E IDENTIFICACIÓN'!A115</f>
        <v>R61</v>
      </c>
      <c r="C68" s="389" t="str">
        <f>'CONTEXTO E IDENTIFICACIÓN'!N115</f>
        <v xml:space="preserve">Posibilidad de pérdida Reputacional por la Omisión y/o encubrimiento deliberado durante la revisión y verificación 
de situaciones irregulares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D68" s="390">
        <f>'VALORACIÓN DEL CONTROL'!X294</f>
        <v>0.4</v>
      </c>
      <c r="E68" s="390">
        <f>'VALORACIÓN DEL CONTROL'!Y294</f>
        <v>0.8</v>
      </c>
      <c r="F68" s="391" t="str">
        <f>+IF(D68=0,"",IF(D68&lt;=$S$13,$T$13,IF(D68&lt;=$S$12,$T$12,IF(D68&lt;=$S$11,$T$11,IF(D68&lt;=$S$10,$T$10,IF(D68&lt;=$S$9,$T$9,""))))))</f>
        <v>Baja</v>
      </c>
      <c r="G68" s="391" t="str">
        <f t="shared" si="1"/>
        <v>Mayor</v>
      </c>
      <c r="H68" s="392" t="str">
        <f t="shared" si="2"/>
        <v>Alto</v>
      </c>
    </row>
    <row r="69" spans="1:8" ht="24.75" customHeight="1" x14ac:dyDescent="0.35">
      <c r="A69" s="317" t="str">
        <f>'CONTEXTO E IDENTIFICACIÓN'!G116</f>
        <v>De Corrupción</v>
      </c>
      <c r="B69" s="189" t="str">
        <f>'CONTEXTO E IDENTIFICACIÓN'!A116</f>
        <v>R62</v>
      </c>
      <c r="C69" s="316" t="str">
        <f>'CONTEXTO E IDENTIFICACIÓN'!N116</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v>
      </c>
      <c r="D69" s="323">
        <f>'VALORACIÓN DEL CONTROL'!X298</f>
        <v>0.4</v>
      </c>
      <c r="E69" s="323">
        <f>'VALORACIÓN DEL CONTROL'!Y298</f>
        <v>0.8</v>
      </c>
      <c r="F69" s="324" t="str">
        <f t="shared" ref="F69:F73" si="3">+IF(D69=0,"",IF(D69&lt;=$S$13,$T$13,IF(D69&lt;=$S$12,$T$12,IF(D69&lt;=$S$11,$T$11,IF(D69&lt;=$S$10,$T$10,IF(D69&lt;=$S$9,$T$9,""))))))</f>
        <v>Baja</v>
      </c>
      <c r="G69" s="324" t="str">
        <f t="shared" ref="G69:G73" si="4">+IF(E69=0,"",IF(E69&lt;=$U$7,$U$8,IF(E69&lt;=$V$7,$V$8,IF(E69&lt;=$W$7,$W$8,IF(E69&lt;=$X$7,$X$8,IF(E69&lt;=$Y$7,$Y$8,""))))))</f>
        <v>Mayor</v>
      </c>
      <c r="H69" s="325" t="str">
        <f t="shared" ref="H69:H73" si="5">+IF(F69=$T$9,IF(G69=$U$8,$U$9,IF(G69=$V$8,$V$9,IF(G69=$W$8,$W$9,IF(G69=$X$8,$X$9,IF(G69=$Y$8,$Y$9))))),IF(F69=$T$10,IF(G69=$U$8,$U$10,IF(G69=$V$8,$V$10,IF(G69=$W$8,$W$10,IF(G69=$X$8,$X$10,IF(G69=$Y$8,$Y$10))))),IF(F69=$T$11,IF(G69=$U$8,$U$11,IF(G69=$V$8,$V$11,IF(G69=$W$8,$W$11,IF(G69=$X$8,$X$11,IF(G69=$Y$8,$Y$11))))),IF(F69=$T$12,IF(G69=$U$8,$U$12,IF(G69=$V$8,$V$12,IF(G69=$W$8,$W$12,IF(G69=$X$8,$X$12,IF(G69=$Y$8,$Y$12))))),IF(F69=$T$13,IF(G69=$U$8,$U$13,IF(G69=$V$8,$V$13,IF(G69=$W$8,$W$13,IF(G69=$X$8,$X$13,IF(G69=$Y$8,$Y$13))))),"")))))</f>
        <v>Alto</v>
      </c>
    </row>
    <row r="70" spans="1:8" ht="18" customHeight="1" x14ac:dyDescent="0.35">
      <c r="A70" s="317" t="str">
        <f>'CONTEXTO E IDENTIFICACIÓN'!G117</f>
        <v>De Cumplimiento</v>
      </c>
      <c r="B70" s="189" t="str">
        <f>'CONTEXTO E IDENTIFICACIÓN'!A117</f>
        <v>R63</v>
      </c>
      <c r="C70" s="316" t="str">
        <f>'CONTEXTO E IDENTIFICACIÓN'!N117</f>
        <v>Posibilidad de pérdida Económica por pérdida de Confidencialidad, Integridad y Disponibilidad del activo de información debido a la pérdida de Confidencialidad, Integridad y Disponibilidad del activo de información</v>
      </c>
      <c r="D70" s="323">
        <f>'VALORACIÓN DEL CONTROL'!X302</f>
        <v>0</v>
      </c>
      <c r="E70" s="323">
        <f>'VALORACIÓN DEL CONTROL'!Y302</f>
        <v>0</v>
      </c>
      <c r="F70" s="324" t="str">
        <f t="shared" si="3"/>
        <v/>
      </c>
      <c r="G70" s="324" t="str">
        <f t="shared" si="4"/>
        <v/>
      </c>
      <c r="H70" s="325" t="str">
        <f t="shared" si="5"/>
        <v/>
      </c>
    </row>
    <row r="71" spans="1:8" ht="17.25" customHeight="1" x14ac:dyDescent="0.35">
      <c r="A71" s="317" t="str">
        <f>'CONTEXTO E IDENTIFICACIÓN'!G118</f>
        <v>Operativo</v>
      </c>
      <c r="B71" s="189" t="str">
        <f>'CONTEXTO E IDENTIFICACIÓN'!A118</f>
        <v>R64</v>
      </c>
      <c r="C71" s="316" t="str">
        <f>'CONTEXTO E IDENTIFICACIÓN'!N118</f>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D71" s="323">
        <f>'VALORACIÓN DEL CONTROL'!X306</f>
        <v>0</v>
      </c>
      <c r="E71" s="323">
        <f>'VALORACIÓN DEL CONTROL'!Y306</f>
        <v>0</v>
      </c>
      <c r="F71" s="324" t="str">
        <f t="shared" si="3"/>
        <v/>
      </c>
      <c r="G71" s="324" t="str">
        <f t="shared" si="4"/>
        <v/>
      </c>
      <c r="H71" s="325" t="str">
        <f t="shared" si="5"/>
        <v/>
      </c>
    </row>
    <row r="72" spans="1:8" ht="18.75" customHeight="1" x14ac:dyDescent="0.35">
      <c r="A72" s="317" t="e">
        <f>'CONTEXTO E IDENTIFICACIÓN'!#REF!</f>
        <v>#REF!</v>
      </c>
      <c r="B72" s="189" t="e">
        <f>'CONTEXTO E IDENTIFICACIÓN'!#REF!</f>
        <v>#REF!</v>
      </c>
      <c r="C72" s="316" t="e">
        <f>'CONTEXTO E IDENTIFICACIÓN'!#REF!</f>
        <v>#REF!</v>
      </c>
      <c r="D72" s="323">
        <f>'VALORACIÓN DEL CONTROL'!X310</f>
        <v>0</v>
      </c>
      <c r="E72" s="323">
        <f>'VALORACIÓN DEL CONTROL'!Y310</f>
        <v>0</v>
      </c>
      <c r="F72" s="324" t="str">
        <f t="shared" si="3"/>
        <v/>
      </c>
      <c r="G72" s="324" t="str">
        <f t="shared" si="4"/>
        <v/>
      </c>
      <c r="H72" s="325" t="str">
        <f t="shared" si="5"/>
        <v/>
      </c>
    </row>
    <row r="73" spans="1:8" ht="16.5" customHeight="1" thickBot="1" x14ac:dyDescent="0.4">
      <c r="A73" s="318" t="e">
        <f>'CONTEXTO E IDENTIFICACIÓN'!#REF!</f>
        <v>#REF!</v>
      </c>
      <c r="B73" s="192" t="e">
        <f>'CONTEXTO E IDENTIFICACIÓN'!#REF!</f>
        <v>#REF!</v>
      </c>
      <c r="C73" s="319" t="e">
        <f>'CONTEXTO E IDENTIFICACIÓN'!#REF!</f>
        <v>#REF!</v>
      </c>
      <c r="D73" s="326">
        <f>'VALORACIÓN DEL CONTROL'!X314</f>
        <v>0</v>
      </c>
      <c r="E73" s="326">
        <f>'VALORACIÓN DEL CONTROL'!Y314</f>
        <v>0</v>
      </c>
      <c r="F73" s="327" t="str">
        <f t="shared" si="3"/>
        <v/>
      </c>
      <c r="G73" s="327" t="str">
        <f t="shared" si="4"/>
        <v/>
      </c>
      <c r="H73" s="328" t="str">
        <f t="shared" si="5"/>
        <v/>
      </c>
    </row>
  </sheetData>
  <autoFilter ref="A8:H8"/>
  <mergeCells count="8">
    <mergeCell ref="J9:J13"/>
    <mergeCell ref="U6:Y6"/>
    <mergeCell ref="R9:R13"/>
    <mergeCell ref="F7:H7"/>
    <mergeCell ref="B5:D5"/>
    <mergeCell ref="E2:P5"/>
    <mergeCell ref="J6:P6"/>
    <mergeCell ref="L7:P7"/>
  </mergeCells>
  <conditionalFormatting sqref="F9:H73">
    <cfRule type="cellIs" dxfId="19" priority="1" operator="equal">
      <formula>"Moderado"</formula>
    </cfRule>
    <cfRule type="cellIs" dxfId="18" priority="2" operator="equal">
      <formula>"Media"</formula>
    </cfRule>
    <cfRule type="cellIs" dxfId="17" priority="3" operator="equal">
      <formula>"Alta"</formula>
    </cfRule>
    <cfRule type="cellIs" dxfId="16" priority="4" operator="equal">
      <formula>"Alto"</formula>
    </cfRule>
    <cfRule type="cellIs" dxfId="15" priority="5" operator="equal">
      <formula>"Extremo"</formula>
    </cfRule>
    <cfRule type="cellIs" dxfId="14" priority="6" operator="equal">
      <formula>"Muy Alta"</formula>
    </cfRule>
    <cfRule type="cellIs" dxfId="13" priority="7" operator="equal">
      <formula>"Mayor"</formula>
    </cfRule>
    <cfRule type="cellIs" dxfId="12" priority="8" operator="equal">
      <formula>"Moderado"</formula>
    </cfRule>
    <cfRule type="cellIs" dxfId="11" priority="9" operator="equal">
      <formula>"Muy Baja"</formula>
    </cfRule>
    <cfRule type="cellIs" dxfId="10" priority="10" operator="equal">
      <formula>"Baja"</formula>
    </cfRule>
    <cfRule type="cellIs" dxfId="9" priority="11" operator="equal">
      <formula>"Baja"</formula>
    </cfRule>
    <cfRule type="cellIs" dxfId="8" priority="12" operator="equal">
      <formula>"Catastrófico"</formula>
    </cfRule>
  </conditionalFormatting>
  <hyperlinks>
    <hyperlink ref="A1" location="OPCIONES!A1" display="OPCIONES"/>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1"/>
  <sheetViews>
    <sheetView workbookViewId="0">
      <selection activeCell="G13" sqref="G13"/>
    </sheetView>
  </sheetViews>
  <sheetFormatPr baseColWidth="10" defaultRowHeight="14.5" x14ac:dyDescent="0.35"/>
  <cols>
    <col min="2" max="2" width="12" customWidth="1"/>
    <col min="3" max="7" width="14.453125" customWidth="1"/>
  </cols>
  <sheetData>
    <row r="4" spans="1:7" x14ac:dyDescent="0.35">
      <c r="C4" s="19"/>
      <c r="D4" s="19"/>
      <c r="E4" s="19"/>
      <c r="F4" s="19"/>
      <c r="G4" s="19"/>
    </row>
    <row r="5" spans="1:7" x14ac:dyDescent="0.35">
      <c r="A5">
        <v>5</v>
      </c>
      <c r="B5" t="s">
        <v>238</v>
      </c>
      <c r="C5" s="22" t="str">
        <f>CONCATENATE($A$5,C11)</f>
        <v>51</v>
      </c>
      <c r="D5" s="22" t="str">
        <f>CONCATENATE($A$5,D11)</f>
        <v>52</v>
      </c>
      <c r="E5" s="23" t="str">
        <f>CONCATENATE($A$5,E11)</f>
        <v>53</v>
      </c>
      <c r="F5" s="23" t="str">
        <f>CONCATENATE($A$5,F11)</f>
        <v>54</v>
      </c>
      <c r="G5" s="23" t="str">
        <f>CONCATENATE($A$5,G11)</f>
        <v>55</v>
      </c>
    </row>
    <row r="6" spans="1:7" x14ac:dyDescent="0.35">
      <c r="A6">
        <v>4</v>
      </c>
      <c r="B6" t="s">
        <v>239</v>
      </c>
      <c r="C6" s="21" t="str">
        <f>CONCATENATE($A$6,C11)</f>
        <v>41</v>
      </c>
      <c r="D6" s="22" t="str">
        <f>CONCATENATE($A$6,D11)</f>
        <v>42</v>
      </c>
      <c r="E6" s="22" t="str">
        <f>CONCATENATE($A$6,E11)</f>
        <v>43</v>
      </c>
      <c r="F6" s="23" t="str">
        <f>CONCATENATE($A$6,F11)</f>
        <v>44</v>
      </c>
      <c r="G6" s="23" t="str">
        <f>CONCATENATE($A$6,G11)</f>
        <v>45</v>
      </c>
    </row>
    <row r="7" spans="1:7" x14ac:dyDescent="0.35">
      <c r="A7">
        <v>3</v>
      </c>
      <c r="B7" t="s">
        <v>240</v>
      </c>
      <c r="C7" s="20" t="str">
        <f>CONCATENATE($A$7,C11)</f>
        <v>31</v>
      </c>
      <c r="D7" s="21" t="str">
        <f>CONCATENATE($A$7,D11)</f>
        <v>32</v>
      </c>
      <c r="E7" s="22" t="str">
        <f>CONCATENATE($A$7,E11)</f>
        <v>33</v>
      </c>
      <c r="F7" s="23" t="str">
        <f>CONCATENATE($A$7,F11)</f>
        <v>34</v>
      </c>
      <c r="G7" s="23" t="str">
        <f>CONCATENATE($A$7,G11)</f>
        <v>35</v>
      </c>
    </row>
    <row r="8" spans="1:7" x14ac:dyDescent="0.35">
      <c r="A8">
        <v>2</v>
      </c>
      <c r="B8" t="s">
        <v>241</v>
      </c>
      <c r="C8" s="20" t="str">
        <f>CONCATENATE($A$8,C11)</f>
        <v>21</v>
      </c>
      <c r="D8" s="20" t="str">
        <f>CONCATENATE($A$8,D11)</f>
        <v>22</v>
      </c>
      <c r="E8" s="21" t="str">
        <f>CONCATENATE($A$8,E11)</f>
        <v>23</v>
      </c>
      <c r="F8" s="22" t="str">
        <f>CONCATENATE($A$8,F11)</f>
        <v>24</v>
      </c>
      <c r="G8" s="23" t="str">
        <f>CONCATENATE($A$8,G11)</f>
        <v>25</v>
      </c>
    </row>
    <row r="9" spans="1:7" x14ac:dyDescent="0.35">
      <c r="A9">
        <v>1</v>
      </c>
      <c r="B9" t="s">
        <v>242</v>
      </c>
      <c r="C9" s="20" t="str">
        <f>CONCATENATE($A$9,C11)</f>
        <v>11</v>
      </c>
      <c r="D9" s="20" t="str">
        <f>CONCATENATE($A$9,D11)</f>
        <v>12</v>
      </c>
      <c r="E9" s="21" t="str">
        <f>CONCATENATE($A$9,E11)</f>
        <v>13</v>
      </c>
      <c r="F9" s="22" t="str">
        <f>CONCATENATE($A$9,F11)</f>
        <v>14</v>
      </c>
      <c r="G9" s="23" t="str">
        <f>CONCATENATE($A$9,G11)</f>
        <v>15</v>
      </c>
    </row>
    <row r="10" spans="1:7" x14ac:dyDescent="0.35">
      <c r="C10" s="19" t="s">
        <v>243</v>
      </c>
      <c r="D10" s="19" t="s">
        <v>244</v>
      </c>
      <c r="E10" s="19" t="s">
        <v>112</v>
      </c>
      <c r="F10" s="19" t="s">
        <v>245</v>
      </c>
      <c r="G10" s="19" t="s">
        <v>246</v>
      </c>
    </row>
    <row r="11" spans="1:7" x14ac:dyDescent="0.35">
      <c r="C11" s="19">
        <v>1</v>
      </c>
      <c r="D11" s="19">
        <v>2</v>
      </c>
      <c r="E11" s="19">
        <v>3</v>
      </c>
      <c r="F11" s="19">
        <v>4</v>
      </c>
      <c r="G11" s="19">
        <v>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3"/>
  <sheetViews>
    <sheetView showGridLines="0" workbookViewId="0">
      <selection sqref="A1:C21"/>
    </sheetView>
  </sheetViews>
  <sheetFormatPr baseColWidth="10" defaultColWidth="11.453125" defaultRowHeight="14.5" x14ac:dyDescent="0.35"/>
  <cols>
    <col min="1" max="1" width="11.453125" style="9" customWidth="1"/>
    <col min="2" max="2" width="60.54296875" style="9" customWidth="1"/>
    <col min="3" max="3" width="52.1796875" style="9" customWidth="1"/>
    <col min="4" max="16384" width="11.453125" style="9"/>
  </cols>
  <sheetData>
    <row r="1" spans="1:3" x14ac:dyDescent="0.35">
      <c r="A1" s="7" t="s">
        <v>4</v>
      </c>
      <c r="B1" s="8" t="s">
        <v>3</v>
      </c>
      <c r="C1" s="8" t="s">
        <v>5</v>
      </c>
    </row>
    <row r="2" spans="1:3" x14ac:dyDescent="0.35">
      <c r="A2" s="4">
        <v>1</v>
      </c>
      <c r="B2" s="10" t="s">
        <v>54</v>
      </c>
      <c r="C2" s="13" t="s">
        <v>231</v>
      </c>
    </row>
    <row r="3" spans="1:3" x14ac:dyDescent="0.35">
      <c r="A3" s="4">
        <v>2</v>
      </c>
      <c r="B3" s="10" t="s">
        <v>8</v>
      </c>
      <c r="C3" s="13" t="s">
        <v>218</v>
      </c>
    </row>
    <row r="4" spans="1:3" x14ac:dyDescent="0.35">
      <c r="A4" s="4">
        <v>3</v>
      </c>
      <c r="B4" s="10" t="s">
        <v>40</v>
      </c>
      <c r="C4" s="13" t="s">
        <v>222</v>
      </c>
    </row>
    <row r="5" spans="1:3" x14ac:dyDescent="0.35">
      <c r="A5" s="4">
        <v>4</v>
      </c>
      <c r="B5" s="10" t="s">
        <v>39</v>
      </c>
      <c r="C5" s="13" t="s">
        <v>153</v>
      </c>
    </row>
    <row r="6" spans="1:3" x14ac:dyDescent="0.35">
      <c r="A6" s="4">
        <v>5</v>
      </c>
      <c r="B6" s="10" t="s">
        <v>42</v>
      </c>
      <c r="C6" s="13" t="s">
        <v>223</v>
      </c>
    </row>
    <row r="7" spans="1:3" x14ac:dyDescent="0.35">
      <c r="A7" s="4">
        <v>6</v>
      </c>
      <c r="B7" s="10" t="s">
        <v>51</v>
      </c>
      <c r="C7" s="13" t="s">
        <v>227</v>
      </c>
    </row>
    <row r="8" spans="1:3" x14ac:dyDescent="0.35">
      <c r="A8" s="4">
        <v>7</v>
      </c>
      <c r="B8" s="10" t="s">
        <v>45</v>
      </c>
      <c r="C8" s="13" t="s">
        <v>219</v>
      </c>
    </row>
    <row r="9" spans="1:3" x14ac:dyDescent="0.35">
      <c r="A9" s="4">
        <v>8</v>
      </c>
      <c r="B9" s="10" t="s">
        <v>56</v>
      </c>
      <c r="C9" s="13" t="s">
        <v>229</v>
      </c>
    </row>
    <row r="10" spans="1:3" x14ac:dyDescent="0.35">
      <c r="A10" s="4">
        <v>9</v>
      </c>
      <c r="B10" s="10" t="s">
        <v>44</v>
      </c>
      <c r="C10" s="13" t="s">
        <v>225</v>
      </c>
    </row>
    <row r="11" spans="1:3" x14ac:dyDescent="0.35">
      <c r="A11" s="4">
        <v>10</v>
      </c>
      <c r="B11" s="10" t="s">
        <v>47</v>
      </c>
      <c r="C11" s="13" t="s">
        <v>154</v>
      </c>
    </row>
    <row r="12" spans="1:3" x14ac:dyDescent="0.35">
      <c r="A12" s="4">
        <v>11</v>
      </c>
      <c r="B12" s="10" t="s">
        <v>48</v>
      </c>
      <c r="C12" s="13" t="s">
        <v>228</v>
      </c>
    </row>
    <row r="13" spans="1:3" x14ac:dyDescent="0.35">
      <c r="A13" s="4">
        <v>12</v>
      </c>
      <c r="B13" s="10" t="s">
        <v>50</v>
      </c>
      <c r="C13" s="13" t="s">
        <v>232</v>
      </c>
    </row>
    <row r="14" spans="1:3" x14ac:dyDescent="0.35">
      <c r="A14" s="4">
        <v>13</v>
      </c>
      <c r="B14" s="10" t="s">
        <v>49</v>
      </c>
      <c r="C14" s="13" t="s">
        <v>230</v>
      </c>
    </row>
    <row r="15" spans="1:3" x14ac:dyDescent="0.35">
      <c r="A15" s="4">
        <v>14</v>
      </c>
      <c r="B15" s="10" t="s">
        <v>38</v>
      </c>
      <c r="C15" s="13" t="s">
        <v>221</v>
      </c>
    </row>
    <row r="16" spans="1:3" x14ac:dyDescent="0.35">
      <c r="A16" s="4">
        <v>15</v>
      </c>
      <c r="B16" s="10" t="s">
        <v>41</v>
      </c>
      <c r="C16" s="13" t="s">
        <v>224</v>
      </c>
    </row>
    <row r="17" spans="1:3" x14ac:dyDescent="0.35">
      <c r="A17" s="4">
        <v>16</v>
      </c>
      <c r="B17" s="10" t="s">
        <v>53</v>
      </c>
      <c r="C17" s="13" t="s">
        <v>155</v>
      </c>
    </row>
    <row r="18" spans="1:3" x14ac:dyDescent="0.35">
      <c r="A18" s="4">
        <v>17</v>
      </c>
      <c r="B18" s="10" t="s">
        <v>52</v>
      </c>
      <c r="C18" s="13" t="s">
        <v>226</v>
      </c>
    </row>
    <row r="19" spans="1:3" x14ac:dyDescent="0.35">
      <c r="A19" s="4">
        <v>18</v>
      </c>
      <c r="B19" s="10" t="s">
        <v>43</v>
      </c>
      <c r="C19" s="13" t="s">
        <v>220</v>
      </c>
    </row>
    <row r="20" spans="1:3" x14ac:dyDescent="0.35">
      <c r="A20" s="4">
        <v>19</v>
      </c>
      <c r="B20" s="10" t="s">
        <v>55</v>
      </c>
      <c r="C20" s="13" t="s">
        <v>219</v>
      </c>
    </row>
    <row r="21" spans="1:3" x14ac:dyDescent="0.35">
      <c r="A21" s="4">
        <v>20</v>
      </c>
      <c r="B21" s="10" t="s">
        <v>46</v>
      </c>
      <c r="C21" s="13" t="s">
        <v>233</v>
      </c>
    </row>
    <row r="22" spans="1:3" x14ac:dyDescent="0.35">
      <c r="C22" s="14"/>
    </row>
    <row r="23" spans="1:3" x14ac:dyDescent="0.35">
      <c r="C23" s="1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election activeCell="E12" sqref="E12"/>
    </sheetView>
  </sheetViews>
  <sheetFormatPr baseColWidth="10" defaultRowHeight="14.5" x14ac:dyDescent="0.35"/>
  <cols>
    <col min="1" max="1" width="13.54296875" customWidth="1"/>
  </cols>
  <sheetData>
    <row r="1" spans="1:16" ht="19" thickBot="1" x14ac:dyDescent="0.4">
      <c r="A1" s="466" t="s">
        <v>1034</v>
      </c>
    </row>
    <row r="2" spans="1:16" ht="15" customHeight="1" x14ac:dyDescent="0.35">
      <c r="A2" s="127"/>
      <c r="B2" s="133" t="s">
        <v>788</v>
      </c>
      <c r="C2" s="134"/>
      <c r="D2" s="137">
        <f>'CONTEXTO E IDENTIFICACIÓN'!D2</f>
        <v>0</v>
      </c>
      <c r="E2" s="665" t="s">
        <v>685</v>
      </c>
      <c r="F2" s="666"/>
      <c r="G2" s="666"/>
      <c r="H2" s="666"/>
      <c r="I2" s="666"/>
      <c r="J2" s="666"/>
      <c r="K2" s="666"/>
      <c r="L2" s="666"/>
      <c r="M2" s="666"/>
      <c r="N2" s="666"/>
      <c r="O2" s="667"/>
      <c r="P2" s="180"/>
    </row>
    <row r="3" spans="1:16" ht="15" customHeight="1" x14ac:dyDescent="0.35">
      <c r="A3" s="128"/>
      <c r="B3" s="135" t="s">
        <v>789</v>
      </c>
      <c r="C3" s="136"/>
      <c r="D3" s="138">
        <f>'CONTEXTO E IDENTIFICACIÓN'!D3</f>
        <v>0</v>
      </c>
      <c r="E3" s="668"/>
      <c r="F3" s="669"/>
      <c r="G3" s="669"/>
      <c r="H3" s="669"/>
      <c r="I3" s="669"/>
      <c r="J3" s="669"/>
      <c r="K3" s="669"/>
      <c r="L3" s="669"/>
      <c r="M3" s="669"/>
      <c r="N3" s="669"/>
      <c r="O3" s="670"/>
      <c r="P3" s="180"/>
    </row>
    <row r="4" spans="1:16" ht="15" customHeight="1" x14ac:dyDescent="0.35">
      <c r="A4" s="128"/>
      <c r="B4" s="130" t="s">
        <v>790</v>
      </c>
      <c r="C4" s="131"/>
      <c r="D4" s="132"/>
      <c r="E4" s="668"/>
      <c r="F4" s="669"/>
      <c r="G4" s="669"/>
      <c r="H4" s="669"/>
      <c r="I4" s="669"/>
      <c r="J4" s="669"/>
      <c r="K4" s="669"/>
      <c r="L4" s="669"/>
      <c r="M4" s="669"/>
      <c r="N4" s="669"/>
      <c r="O4" s="670"/>
      <c r="P4" s="180"/>
    </row>
    <row r="5" spans="1:16" ht="15.75" customHeight="1" thickBot="1" x14ac:dyDescent="0.4">
      <c r="A5" s="129"/>
      <c r="B5" s="553" t="s">
        <v>791</v>
      </c>
      <c r="C5" s="554"/>
      <c r="D5" s="555"/>
      <c r="E5" s="671"/>
      <c r="F5" s="672"/>
      <c r="G5" s="672"/>
      <c r="H5" s="672"/>
      <c r="I5" s="672"/>
      <c r="J5" s="672"/>
      <c r="K5" s="672"/>
      <c r="L5" s="672"/>
      <c r="M5" s="672"/>
      <c r="N5" s="672"/>
      <c r="O5" s="673"/>
      <c r="P5" s="180"/>
    </row>
    <row r="6" spans="1:16" ht="15" thickBot="1" x14ac:dyDescent="0.4"/>
    <row r="7" spans="1:16" ht="15" thickBot="1" x14ac:dyDescent="0.4">
      <c r="A7" s="674" t="s">
        <v>792</v>
      </c>
      <c r="B7" s="675"/>
      <c r="C7" s="675"/>
      <c r="D7" s="675"/>
      <c r="E7" s="675"/>
      <c r="F7" s="675"/>
      <c r="G7" s="676"/>
      <c r="H7" s="330"/>
      <c r="I7" s="674" t="s">
        <v>681</v>
      </c>
      <c r="J7" s="675"/>
      <c r="K7" s="675"/>
      <c r="L7" s="675"/>
      <c r="M7" s="675"/>
      <c r="N7" s="675"/>
      <c r="O7" s="676"/>
    </row>
    <row r="8" spans="1:16" x14ac:dyDescent="0.35">
      <c r="A8" s="332"/>
      <c r="B8" s="333"/>
      <c r="C8" s="586" t="s">
        <v>612</v>
      </c>
      <c r="D8" s="586"/>
      <c r="E8" s="586"/>
      <c r="F8" s="586"/>
      <c r="G8" s="587"/>
      <c r="H8" s="331"/>
      <c r="I8" s="332"/>
      <c r="J8" s="333"/>
      <c r="K8" s="586" t="s">
        <v>612</v>
      </c>
      <c r="L8" s="586"/>
      <c r="M8" s="586"/>
      <c r="N8" s="586"/>
      <c r="O8" s="587"/>
    </row>
    <row r="9" spans="1:16" ht="26" x14ac:dyDescent="0.35">
      <c r="A9" s="334"/>
      <c r="B9" s="335"/>
      <c r="C9" s="336" t="s">
        <v>682</v>
      </c>
      <c r="D9" s="336" t="s">
        <v>244</v>
      </c>
      <c r="E9" s="336" t="s">
        <v>112</v>
      </c>
      <c r="F9" s="336" t="s">
        <v>245</v>
      </c>
      <c r="G9" s="337" t="s">
        <v>246</v>
      </c>
      <c r="H9" s="331"/>
      <c r="I9" s="334"/>
      <c r="J9" s="335"/>
      <c r="K9" s="336" t="s">
        <v>682</v>
      </c>
      <c r="L9" s="336" t="s">
        <v>244</v>
      </c>
      <c r="M9" s="336" t="s">
        <v>112</v>
      </c>
      <c r="N9" s="336" t="s">
        <v>245</v>
      </c>
      <c r="O9" s="337" t="s">
        <v>246</v>
      </c>
    </row>
    <row r="10" spans="1:16" ht="73.5" customHeight="1" x14ac:dyDescent="0.35">
      <c r="A10" s="588" t="s">
        <v>611</v>
      </c>
      <c r="B10" s="336" t="s">
        <v>628</v>
      </c>
      <c r="C10" s="339" t="str">
        <f>'MAPA DE CALOR INHERENTE'!K9</f>
        <v xml:space="preserve">                                                                                 </v>
      </c>
      <c r="D10" s="339" t="str">
        <f>'MAPA DE CALOR INHERENTE'!L9</f>
        <v xml:space="preserve">                       R25                                                          </v>
      </c>
      <c r="E10" s="339" t="str">
        <f>'MAPA DE CALOR INHERENTE'!M9</f>
        <v xml:space="preserve">                     R23 R24  R26 R27                       R50                                 </v>
      </c>
      <c r="F10" s="339" t="str">
        <f>'MAPA DE CALOR INHERENTE'!N9</f>
        <v xml:space="preserve">       R8                     R30                                                     </v>
      </c>
      <c r="G10" s="340" t="str">
        <f>'MAPA DE CALOR INHERENTE'!O9</f>
        <v xml:space="preserve">        R9                                                                         </v>
      </c>
      <c r="H10" s="338"/>
      <c r="I10" s="588" t="s">
        <v>611</v>
      </c>
      <c r="J10" s="336" t="s">
        <v>628</v>
      </c>
      <c r="K10" s="339" t="str">
        <f>'MAPA DE CALOR RESIDUAL'!L9</f>
        <v xml:space="preserve">                                                                               </v>
      </c>
      <c r="L10" s="339" t="str">
        <f>'MAPA DE CALOR RESIDUAL'!M9</f>
        <v xml:space="preserve">                       R25                                                        </v>
      </c>
      <c r="M10" s="339" t="str">
        <f>'MAPA DE CALOR RESIDUAL'!N9</f>
        <v xml:space="preserve">                     R23 R24   R27                      R50          </v>
      </c>
      <c r="N10" s="339" t="str">
        <f>'MAPA DE CALOR RESIDUAL'!O9</f>
        <v xml:space="preserve">       R8                    R30                                                    </v>
      </c>
      <c r="O10" s="340" t="str">
        <f>'MAPA DE CALOR RESIDUAL'!P9</f>
        <v xml:space="preserve">        R9                                                                       </v>
      </c>
    </row>
    <row r="11" spans="1:16" ht="75.75" customHeight="1" x14ac:dyDescent="0.35">
      <c r="A11" s="588"/>
      <c r="B11" s="336" t="s">
        <v>624</v>
      </c>
      <c r="C11" s="329" t="str">
        <f>'MAPA DE CALOR INHERENTE'!K10</f>
        <v xml:space="preserve">                                   R37                                              </v>
      </c>
      <c r="D11" s="329" t="str">
        <f>'MAPA DE CALOR INHERENTE'!L10</f>
        <v xml:space="preserve">                                                                                 </v>
      </c>
      <c r="E11" s="339" t="str">
        <f>'MAPA DE CALOR INHERENTE'!M10</f>
        <v xml:space="preserve">                           R29     R34        R42 R43                                        </v>
      </c>
      <c r="F11" s="339" t="str">
        <f>'MAPA DE CALOR INHERENTE'!N10</f>
        <v xml:space="preserve">     R6              R21                                    R57                          </v>
      </c>
      <c r="G11" s="340" t="str">
        <f>'MAPA DE CALOR INHERENTE'!O10</f>
        <v xml:space="preserve">                                                   R53                              </v>
      </c>
      <c r="H11" s="338"/>
      <c r="I11" s="588"/>
      <c r="J11" s="336" t="s">
        <v>624</v>
      </c>
      <c r="K11" s="329" t="str">
        <f>'MAPA DE CALOR RESIDUAL'!L10</f>
        <v xml:space="preserve">                                  R37                                             </v>
      </c>
      <c r="L11" s="329" t="str">
        <f>'MAPA DE CALOR RESIDUAL'!M10</f>
        <v xml:space="preserve">                                                                               </v>
      </c>
      <c r="M11" s="339" t="str">
        <f>'MAPA DE CALOR RESIDUAL'!N10</f>
        <v xml:space="preserve">                          R29     R34        R42 R43                                       </v>
      </c>
      <c r="N11" s="339" t="str">
        <f>'MAPA DE CALOR RESIDUAL'!O10</f>
        <v xml:space="preserve">     R6              R21                                  R57                          </v>
      </c>
      <c r="O11" s="340" t="str">
        <f>'MAPA DE CALOR RESIDUAL'!P10</f>
        <v xml:space="preserve">                                                  R53                             </v>
      </c>
    </row>
    <row r="12" spans="1:16" ht="94.5" customHeight="1" x14ac:dyDescent="0.35">
      <c r="A12" s="588"/>
      <c r="B12" s="336" t="s">
        <v>626</v>
      </c>
      <c r="C12" s="329" t="str">
        <f>'MAPA DE CALOR INHERENTE'!K11</f>
        <v xml:space="preserve">                                                                                 </v>
      </c>
      <c r="D12" s="329" t="str">
        <f>'MAPA DE CALOR INHERENTE'!L11</f>
        <v xml:space="preserve">                                                                                 </v>
      </c>
      <c r="E12" s="329" t="str">
        <f>'MAPA DE CALOR INHERENTE'!M11</f>
        <v xml:space="preserve">   R4               R20               R35           R46         R55                            </v>
      </c>
      <c r="F12" s="339" t="str">
        <f>'MAPA DE CALOR INHERENTE'!N11</f>
        <v xml:space="preserve">      R7   R10                             R40    R44 R45   R48        R56      R62                     </v>
      </c>
      <c r="G12" s="340" t="str">
        <f>'MAPA DE CALOR INHERENTE'!O11</f>
        <v xml:space="preserve">            R14 R15                          R41                                          </v>
      </c>
      <c r="H12" s="338"/>
      <c r="I12" s="588"/>
      <c r="J12" s="336" t="s">
        <v>626</v>
      </c>
      <c r="K12" s="329" t="str">
        <f>'MAPA DE CALOR RESIDUAL'!L11</f>
        <v xml:space="preserve">                                                                               </v>
      </c>
      <c r="L12" s="329" t="str">
        <f>'MAPA DE CALOR RESIDUAL'!M11</f>
        <v xml:space="preserve">                                                                               </v>
      </c>
      <c r="M12" s="329" t="str">
        <f>'MAPA DE CALOR RESIDUAL'!N11</f>
        <v xml:space="preserve">                  R20      R26        R35           R46                                    </v>
      </c>
      <c r="N12" s="339" t="str">
        <f>'MAPA DE CALOR RESIDUAL'!O11</f>
        <v xml:space="preserve">      R7   R10                            R40    R44 R45   R48       R56                           </v>
      </c>
      <c r="O12" s="340" t="str">
        <f>'MAPA DE CALOR RESIDUAL'!P11</f>
        <v xml:space="preserve">            R14 R15                                                                  </v>
      </c>
    </row>
    <row r="13" spans="1:16" ht="62.5" x14ac:dyDescent="0.35">
      <c r="A13" s="588"/>
      <c r="B13" s="336" t="s">
        <v>615</v>
      </c>
      <c r="C13" s="344" t="str">
        <f>'MAPA DE CALOR INHERENTE'!K12</f>
        <v xml:space="preserve">                                                                                 </v>
      </c>
      <c r="D13" s="329" t="str">
        <f>'MAPA DE CALOR INHERENTE'!L12</f>
        <v xml:space="preserve">                                                                                 </v>
      </c>
      <c r="E13" s="329" t="str">
        <f>'MAPA DE CALOR INHERENTE'!M12</f>
        <v xml:space="preserve">    R5                      R28        R36           R47           R58  R60                       </v>
      </c>
      <c r="F13" s="339" t="str">
        <f>'MAPA DE CALOR INHERENTE'!N12</f>
        <v xml:space="preserve">  R3        R11    R16 R17 R18             R31  R33                            R61                      </v>
      </c>
      <c r="G13" s="340" t="str">
        <f>'MAPA DE CALOR INHERENTE'!O12</f>
        <v xml:space="preserve">R1                    R22                                                             </v>
      </c>
      <c r="H13" s="338"/>
      <c r="I13" s="588"/>
      <c r="J13" s="336" t="s">
        <v>615</v>
      </c>
      <c r="K13" s="344" t="str">
        <f>'MAPA DE CALOR RESIDUAL'!L12</f>
        <v xml:space="preserve">                                                                               </v>
      </c>
      <c r="L13" s="329" t="str">
        <f>'MAPA DE CALOR RESIDUAL'!M12</f>
        <v xml:space="preserve">                                                                               </v>
      </c>
      <c r="M13" s="329" t="str">
        <f>'MAPA DE CALOR RESIDUAL'!N12</f>
        <v xml:space="preserve">   R4 R5                             R36           R47          R58  R60                       </v>
      </c>
      <c r="N13" s="339" t="str">
        <f>'MAPA DE CALOR RESIDUAL'!O12</f>
        <v xml:space="preserve">  R3        R11    R16 R17 R18            R31  R33                           R61 R62                     </v>
      </c>
      <c r="O13" s="340" t="str">
        <f>'MAPA DE CALOR RESIDUAL'!P12</f>
        <v xml:space="preserve">R1                    R22                  R41                                         </v>
      </c>
    </row>
    <row r="14" spans="1:16" ht="38" thickBot="1" x14ac:dyDescent="0.4">
      <c r="A14" s="589"/>
      <c r="B14" s="341" t="s">
        <v>618</v>
      </c>
      <c r="C14" s="345" t="str">
        <f>'MAPA DE CALOR INHERENTE'!K13</f>
        <v xml:space="preserve">                                                                                 </v>
      </c>
      <c r="D14" s="345" t="str">
        <f>'MAPA DE CALOR INHERENTE'!L13</f>
        <v xml:space="preserve">                                                                                 </v>
      </c>
      <c r="E14" s="346" t="str">
        <f>'MAPA DE CALOR INHERENTE'!M13</f>
        <v xml:space="preserve"> R2                                              R49          R59                        </v>
      </c>
      <c r="F14" s="342" t="str">
        <f>'MAPA DE CALOR INHERENTE'!N13</f>
        <v xml:space="preserve">                                                 R51 R52  R54                             </v>
      </c>
      <c r="G14" s="343" t="str">
        <f>'MAPA DE CALOR INHERENTE'!O13</f>
        <v xml:space="preserve">           R13      R19             R32                                                   </v>
      </c>
      <c r="H14" s="338"/>
      <c r="I14" s="589"/>
      <c r="J14" s="341" t="s">
        <v>618</v>
      </c>
      <c r="K14" s="345" t="str">
        <f>'MAPA DE CALOR RESIDUAL'!L13</f>
        <v xml:space="preserve">                                                                               </v>
      </c>
      <c r="L14" s="345" t="str">
        <f>'MAPA DE CALOR RESIDUAL'!M13</f>
        <v xml:space="preserve">                                                                               </v>
      </c>
      <c r="M14" s="346" t="str">
        <f>'MAPA DE CALOR RESIDUAL'!N13</f>
        <v xml:space="preserve"> R2                                             R49         R59                        </v>
      </c>
      <c r="N14" s="342" t="str">
        <f>'MAPA DE CALOR RESIDUAL'!O13</f>
        <v xml:space="preserve">                                                R51 R52  R54                            </v>
      </c>
      <c r="O14" s="343" t="str">
        <f>'MAPA DE CALOR RESIDUAL'!P13</f>
        <v xml:space="preserve">           R13      R19            R32                            </v>
      </c>
    </row>
  </sheetData>
  <mergeCells count="8">
    <mergeCell ref="B5:D5"/>
    <mergeCell ref="E2:O5"/>
    <mergeCell ref="I7:O7"/>
    <mergeCell ref="K8:O8"/>
    <mergeCell ref="I10:I14"/>
    <mergeCell ref="A7:G7"/>
    <mergeCell ref="C8:G8"/>
    <mergeCell ref="A10:A14"/>
  </mergeCells>
  <hyperlinks>
    <hyperlink ref="A1" location="OPCIONES!A1" display="OPCIONE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workbookViewId="0">
      <selection activeCell="G21" sqref="G21"/>
    </sheetView>
  </sheetViews>
  <sheetFormatPr baseColWidth="10" defaultRowHeight="14.5" x14ac:dyDescent="0.35"/>
  <cols>
    <col min="1" max="1" width="31.54296875" customWidth="1"/>
    <col min="2" max="2" width="25.54296875" customWidth="1"/>
    <col min="3" max="3" width="26.453125" customWidth="1"/>
    <col min="20" max="20" width="26.453125" customWidth="1"/>
  </cols>
  <sheetData>
    <row r="1" spans="1:22" ht="30.75" customHeight="1" thickBot="1" x14ac:dyDescent="0.4">
      <c r="A1" s="682" t="s">
        <v>885</v>
      </c>
      <c r="B1" s="682"/>
      <c r="C1" s="207"/>
      <c r="D1" s="462" t="s">
        <v>1034</v>
      </c>
      <c r="E1" s="679" t="s">
        <v>886</v>
      </c>
      <c r="F1" s="680"/>
      <c r="G1" s="680"/>
      <c r="H1" s="681"/>
      <c r="I1" s="207"/>
      <c r="J1" s="207"/>
      <c r="K1" s="207"/>
      <c r="L1" s="207"/>
      <c r="M1" s="207"/>
      <c r="N1" s="207"/>
      <c r="O1" s="207"/>
      <c r="P1" s="207"/>
      <c r="Q1" s="207"/>
      <c r="R1" s="207"/>
      <c r="S1" s="207"/>
      <c r="T1" s="207"/>
      <c r="U1" s="207"/>
      <c r="V1" s="207"/>
    </row>
    <row r="2" spans="1:22" ht="26.5" x14ac:dyDescent="0.35">
      <c r="A2" s="207"/>
      <c r="B2" s="218" t="s">
        <v>887</v>
      </c>
      <c r="C2" s="218"/>
      <c r="D2" s="207"/>
      <c r="E2" s="677" t="s">
        <v>857</v>
      </c>
      <c r="F2" s="677"/>
      <c r="G2" s="677"/>
      <c r="H2" s="677"/>
      <c r="I2" s="678"/>
      <c r="J2" s="207"/>
      <c r="K2" s="678" t="s">
        <v>888</v>
      </c>
      <c r="L2" s="678"/>
      <c r="M2" s="678"/>
      <c r="N2" s="207"/>
      <c r="O2" s="678" t="s">
        <v>859</v>
      </c>
      <c r="P2" s="678"/>
      <c r="Q2" s="207"/>
      <c r="R2" s="211" t="s">
        <v>889</v>
      </c>
      <c r="S2" s="207"/>
      <c r="T2" s="211" t="s">
        <v>890</v>
      </c>
      <c r="U2" s="207"/>
      <c r="V2" s="210" t="s">
        <v>891</v>
      </c>
    </row>
    <row r="3" spans="1:22" ht="38.25" customHeight="1" thickBot="1" x14ac:dyDescent="0.4">
      <c r="A3" s="212" t="s">
        <v>892</v>
      </c>
      <c r="B3" s="219" t="s">
        <v>892</v>
      </c>
      <c r="C3" s="219" t="s">
        <v>887</v>
      </c>
      <c r="D3" s="207"/>
      <c r="E3" s="213" t="s">
        <v>12</v>
      </c>
      <c r="F3" s="213" t="s">
        <v>858</v>
      </c>
      <c r="G3" s="207"/>
      <c r="H3" s="213" t="s">
        <v>860</v>
      </c>
      <c r="I3" s="213" t="s">
        <v>861</v>
      </c>
      <c r="J3" s="207"/>
      <c r="K3" s="211" t="s">
        <v>862</v>
      </c>
      <c r="L3" s="211" t="s">
        <v>863</v>
      </c>
      <c r="M3" s="211" t="s">
        <v>864</v>
      </c>
      <c r="N3" s="207"/>
      <c r="O3" s="216" t="s">
        <v>12</v>
      </c>
      <c r="P3" s="216" t="s">
        <v>893</v>
      </c>
      <c r="Q3" s="207"/>
      <c r="R3" s="212" t="s">
        <v>894</v>
      </c>
      <c r="S3" s="207"/>
      <c r="T3" s="208" t="s">
        <v>722</v>
      </c>
      <c r="U3" s="207"/>
      <c r="V3" s="209" t="s">
        <v>895</v>
      </c>
    </row>
    <row r="4" spans="1:22" ht="33.75" customHeight="1" x14ac:dyDescent="0.35">
      <c r="A4" s="217" t="s">
        <v>896</v>
      </c>
      <c r="B4" s="221" t="s">
        <v>896</v>
      </c>
      <c r="C4" s="231" t="s">
        <v>72</v>
      </c>
      <c r="D4" s="207"/>
      <c r="E4" s="212" t="s">
        <v>16</v>
      </c>
      <c r="F4" s="214">
        <v>0.25</v>
      </c>
      <c r="G4" s="207"/>
      <c r="H4" s="212" t="s">
        <v>104</v>
      </c>
      <c r="I4" s="214">
        <v>0.25</v>
      </c>
      <c r="J4" s="207"/>
      <c r="K4" s="212" t="s">
        <v>897</v>
      </c>
      <c r="L4" s="212" t="s">
        <v>898</v>
      </c>
      <c r="M4" s="212" t="s">
        <v>899</v>
      </c>
      <c r="N4" s="207"/>
      <c r="O4" s="212" t="s">
        <v>16</v>
      </c>
      <c r="P4" s="234" t="s">
        <v>611</v>
      </c>
      <c r="Q4" s="207"/>
      <c r="R4" s="212" t="s">
        <v>900</v>
      </c>
      <c r="S4" s="207"/>
      <c r="T4" s="208" t="s">
        <v>689</v>
      </c>
      <c r="U4" s="207"/>
      <c r="V4" s="209" t="s">
        <v>901</v>
      </c>
    </row>
    <row r="5" spans="1:22" ht="34.5" customHeight="1" thickBot="1" x14ac:dyDescent="0.4">
      <c r="A5" s="217" t="s">
        <v>902</v>
      </c>
      <c r="B5" s="225"/>
      <c r="C5" s="232"/>
      <c r="D5" s="207"/>
      <c r="E5" s="212" t="s">
        <v>17</v>
      </c>
      <c r="F5" s="214">
        <v>0.15</v>
      </c>
      <c r="G5" s="207"/>
      <c r="H5" s="212" t="s">
        <v>103</v>
      </c>
      <c r="I5" s="214">
        <v>0.15</v>
      </c>
      <c r="J5" s="207"/>
      <c r="K5" s="212" t="s">
        <v>903</v>
      </c>
      <c r="L5" s="212" t="s">
        <v>904</v>
      </c>
      <c r="M5" s="212" t="s">
        <v>905</v>
      </c>
      <c r="N5" s="207"/>
      <c r="O5" s="212" t="s">
        <v>17</v>
      </c>
      <c r="P5" s="234" t="s">
        <v>611</v>
      </c>
      <c r="Q5" s="207"/>
      <c r="R5" s="212" t="s">
        <v>906</v>
      </c>
      <c r="S5" s="207"/>
      <c r="T5" s="208" t="s">
        <v>688</v>
      </c>
      <c r="U5" s="207"/>
      <c r="V5" s="209" t="s">
        <v>907</v>
      </c>
    </row>
    <row r="6" spans="1:22" ht="37.5" customHeight="1" x14ac:dyDescent="0.35">
      <c r="A6" s="217" t="s">
        <v>908</v>
      </c>
      <c r="B6" s="227" t="s">
        <v>902</v>
      </c>
      <c r="C6" s="233" t="s">
        <v>909</v>
      </c>
      <c r="D6" s="207"/>
      <c r="E6" s="212" t="s">
        <v>18</v>
      </c>
      <c r="F6" s="214">
        <v>0.1</v>
      </c>
      <c r="G6" s="207"/>
      <c r="H6" s="212"/>
      <c r="I6" s="212"/>
      <c r="J6" s="207"/>
      <c r="K6" s="212"/>
      <c r="L6" s="212"/>
      <c r="M6" s="212"/>
      <c r="N6" s="207"/>
      <c r="O6" s="212" t="s">
        <v>18</v>
      </c>
      <c r="P6" s="234" t="s">
        <v>612</v>
      </c>
      <c r="Q6" s="207"/>
      <c r="R6" s="212" t="s">
        <v>910</v>
      </c>
      <c r="S6" s="207"/>
      <c r="T6" s="208" t="s">
        <v>911</v>
      </c>
      <c r="U6" s="207"/>
      <c r="V6" s="212"/>
    </row>
    <row r="7" spans="1:22" ht="16.5" customHeight="1" thickBot="1" x14ac:dyDescent="0.4">
      <c r="A7" s="217" t="s">
        <v>912</v>
      </c>
      <c r="B7" s="225"/>
      <c r="C7" s="232"/>
      <c r="D7" s="207"/>
      <c r="E7" s="212"/>
      <c r="F7" s="214"/>
      <c r="G7" s="207"/>
      <c r="H7" s="207"/>
      <c r="I7" s="207"/>
      <c r="J7" s="207"/>
      <c r="K7" s="207"/>
      <c r="L7" s="207"/>
      <c r="M7" s="207"/>
      <c r="N7" s="207"/>
      <c r="O7" s="215"/>
      <c r="P7" s="207"/>
      <c r="Q7" s="207"/>
      <c r="R7" s="212" t="s">
        <v>913</v>
      </c>
      <c r="S7" s="207"/>
      <c r="T7" s="207"/>
      <c r="U7" s="207"/>
      <c r="V7" s="207"/>
    </row>
    <row r="8" spans="1:22" ht="16.5" customHeight="1" x14ac:dyDescent="0.35">
      <c r="A8" s="217" t="s">
        <v>914</v>
      </c>
      <c r="B8" s="227" t="s">
        <v>908</v>
      </c>
      <c r="C8" s="233" t="s">
        <v>915</v>
      </c>
      <c r="D8" s="207"/>
      <c r="E8" s="207"/>
      <c r="F8" s="207"/>
      <c r="G8" s="207"/>
      <c r="H8" s="207"/>
      <c r="I8" s="207"/>
      <c r="J8" s="207"/>
      <c r="K8" s="207"/>
      <c r="L8" s="207"/>
      <c r="M8" s="207"/>
      <c r="N8" s="207"/>
      <c r="O8" s="207"/>
      <c r="P8" s="207"/>
      <c r="Q8" s="207"/>
      <c r="R8" s="212"/>
      <c r="S8" s="207"/>
      <c r="T8" s="207"/>
      <c r="U8" s="207"/>
      <c r="V8" s="207"/>
    </row>
    <row r="9" spans="1:22" ht="15" customHeight="1" thickBot="1" x14ac:dyDescent="0.4">
      <c r="A9" s="217" t="s">
        <v>916</v>
      </c>
      <c r="B9" s="229"/>
      <c r="C9" s="232"/>
      <c r="D9" s="207"/>
      <c r="E9" s="207"/>
      <c r="F9" s="207"/>
      <c r="G9" s="207"/>
      <c r="H9" s="207"/>
      <c r="I9" s="207"/>
      <c r="J9" s="207"/>
      <c r="K9" s="207"/>
      <c r="L9" s="207"/>
      <c r="M9" s="207"/>
      <c r="N9" s="207"/>
      <c r="O9" s="207"/>
      <c r="P9" s="207"/>
      <c r="Q9" s="207"/>
      <c r="R9" s="207"/>
      <c r="S9" s="207"/>
      <c r="T9" s="207"/>
      <c r="U9" s="207"/>
      <c r="V9" s="207"/>
    </row>
    <row r="10" spans="1:22" ht="14.25" customHeight="1" x14ac:dyDescent="0.35">
      <c r="A10" s="217" t="s">
        <v>917</v>
      </c>
      <c r="B10" s="227" t="s">
        <v>912</v>
      </c>
      <c r="C10" s="233" t="s">
        <v>918</v>
      </c>
      <c r="D10" s="207"/>
      <c r="E10" s="207"/>
      <c r="F10" s="207"/>
      <c r="G10" s="207"/>
      <c r="H10" s="207"/>
      <c r="I10" s="207"/>
      <c r="J10" s="207"/>
      <c r="K10" s="207"/>
      <c r="L10" s="207"/>
      <c r="M10" s="207"/>
      <c r="N10" s="207"/>
      <c r="O10" s="207"/>
      <c r="P10" s="207"/>
      <c r="Q10" s="207"/>
      <c r="R10" s="207"/>
      <c r="S10" s="207"/>
      <c r="T10" s="207"/>
      <c r="U10" s="207"/>
      <c r="V10" s="207"/>
    </row>
    <row r="11" spans="1:22" ht="15" thickBot="1" x14ac:dyDescent="0.4">
      <c r="A11" s="220"/>
      <c r="B11" s="225"/>
      <c r="C11" s="232"/>
      <c r="D11" s="207"/>
      <c r="E11" s="207"/>
      <c r="F11" s="207"/>
      <c r="G11" s="207"/>
      <c r="H11" s="207"/>
      <c r="I11" s="207"/>
      <c r="J11" s="207"/>
      <c r="K11" s="207"/>
      <c r="L11" s="207"/>
      <c r="M11" s="207"/>
      <c r="N11" s="207"/>
      <c r="O11" s="207"/>
      <c r="P11" s="207"/>
      <c r="Q11" s="207"/>
      <c r="R11" s="207"/>
      <c r="S11" s="207"/>
      <c r="T11" s="207"/>
      <c r="U11" s="207"/>
      <c r="V11" s="207"/>
    </row>
    <row r="12" spans="1:22" ht="17.25" customHeight="1" x14ac:dyDescent="0.35">
      <c r="A12" s="207"/>
      <c r="B12" s="227" t="s">
        <v>914</v>
      </c>
      <c r="C12" s="228" t="s">
        <v>72</v>
      </c>
      <c r="D12" s="207"/>
      <c r="E12" s="207"/>
      <c r="F12" s="207"/>
      <c r="G12" s="207"/>
      <c r="H12" s="207"/>
      <c r="I12" s="207"/>
      <c r="J12" s="207"/>
      <c r="K12" s="207"/>
      <c r="L12" s="207"/>
      <c r="M12" s="207"/>
      <c r="N12" s="207"/>
      <c r="O12" s="207"/>
      <c r="P12" s="207"/>
      <c r="Q12" s="207"/>
      <c r="R12" s="207"/>
      <c r="S12" s="207"/>
      <c r="T12" s="207"/>
      <c r="U12" s="207"/>
      <c r="V12" s="207"/>
    </row>
    <row r="13" spans="1:22" ht="18" customHeight="1" x14ac:dyDescent="0.35">
      <c r="A13" s="207"/>
      <c r="B13" s="224"/>
      <c r="C13" s="223" t="s">
        <v>909</v>
      </c>
      <c r="D13" s="207"/>
      <c r="E13" s="207"/>
      <c r="F13" s="207"/>
      <c r="G13" s="207"/>
      <c r="H13" s="207"/>
      <c r="I13" s="207"/>
      <c r="J13" s="207"/>
      <c r="K13" s="207"/>
      <c r="L13" s="207"/>
      <c r="M13" s="207"/>
      <c r="N13" s="207"/>
      <c r="O13" s="207"/>
      <c r="P13" s="207"/>
      <c r="Q13" s="207"/>
      <c r="R13" s="207"/>
      <c r="S13" s="207"/>
      <c r="T13" s="207"/>
      <c r="U13" s="207"/>
      <c r="V13" s="207"/>
    </row>
    <row r="14" spans="1:22" ht="12" customHeight="1" x14ac:dyDescent="0.35">
      <c r="A14" s="207"/>
      <c r="B14" s="222"/>
      <c r="C14" s="223" t="s">
        <v>915</v>
      </c>
      <c r="D14" s="207"/>
      <c r="E14" s="207"/>
      <c r="F14" s="207"/>
      <c r="G14" s="207"/>
      <c r="H14" s="207"/>
      <c r="I14" s="207"/>
      <c r="J14" s="207"/>
      <c r="K14" s="207"/>
      <c r="L14" s="207"/>
      <c r="M14" s="207"/>
      <c r="N14" s="207"/>
      <c r="O14" s="207"/>
      <c r="P14" s="207"/>
      <c r="Q14" s="207"/>
      <c r="R14" s="207"/>
      <c r="S14" s="207"/>
      <c r="T14" s="207"/>
      <c r="U14" s="207"/>
      <c r="V14" s="207"/>
    </row>
    <row r="15" spans="1:22" x14ac:dyDescent="0.35">
      <c r="A15" s="207"/>
      <c r="B15" s="222"/>
      <c r="C15" s="223" t="s">
        <v>918</v>
      </c>
      <c r="D15" s="207"/>
      <c r="E15" s="207"/>
      <c r="F15" s="207"/>
      <c r="G15" s="207"/>
      <c r="H15" s="207"/>
      <c r="I15" s="207"/>
      <c r="J15" s="207"/>
      <c r="K15" s="207"/>
      <c r="L15" s="207"/>
      <c r="M15" s="207"/>
      <c r="N15" s="207"/>
      <c r="O15" s="207"/>
      <c r="P15" s="207"/>
      <c r="Q15" s="207"/>
      <c r="R15" s="207"/>
      <c r="S15" s="207"/>
      <c r="T15" s="207"/>
      <c r="U15" s="207"/>
      <c r="V15" s="207"/>
    </row>
    <row r="16" spans="1:22" ht="17.25" customHeight="1" x14ac:dyDescent="0.35">
      <c r="A16" s="207"/>
      <c r="B16" s="222"/>
      <c r="C16" s="223" t="s">
        <v>919</v>
      </c>
      <c r="D16" s="207"/>
      <c r="E16" s="207"/>
      <c r="F16" s="207"/>
      <c r="G16" s="207"/>
      <c r="H16" s="207"/>
      <c r="I16" s="207"/>
      <c r="J16" s="207"/>
      <c r="K16" s="207"/>
      <c r="L16" s="207"/>
      <c r="M16" s="207"/>
      <c r="N16" s="207"/>
      <c r="O16" s="207"/>
      <c r="P16" s="207"/>
      <c r="Q16" s="207"/>
      <c r="R16" s="207"/>
      <c r="S16" s="207"/>
      <c r="T16" s="207"/>
      <c r="U16" s="207"/>
      <c r="V16" s="207"/>
    </row>
    <row r="17" spans="2:3" ht="14.25" customHeight="1" thickBot="1" x14ac:dyDescent="0.4">
      <c r="B17" s="225"/>
      <c r="C17" s="226"/>
    </row>
    <row r="18" spans="2:3" ht="14.25" customHeight="1" x14ac:dyDescent="0.35">
      <c r="B18" s="227" t="s">
        <v>916</v>
      </c>
      <c r="C18" s="228" t="s">
        <v>72</v>
      </c>
    </row>
    <row r="19" spans="2:3" ht="13.5" customHeight="1" x14ac:dyDescent="0.35">
      <c r="B19" s="222"/>
      <c r="C19" s="223" t="s">
        <v>909</v>
      </c>
    </row>
    <row r="20" spans="2:3" ht="15.75" customHeight="1" x14ac:dyDescent="0.35">
      <c r="B20" s="222"/>
      <c r="C20" s="223" t="s">
        <v>915</v>
      </c>
    </row>
    <row r="21" spans="2:3" x14ac:dyDescent="0.35">
      <c r="B21" s="222"/>
      <c r="C21" s="223" t="s">
        <v>918</v>
      </c>
    </row>
    <row r="22" spans="2:3" ht="15" customHeight="1" x14ac:dyDescent="0.35">
      <c r="B22" s="222"/>
      <c r="C22" s="223" t="s">
        <v>919</v>
      </c>
    </row>
    <row r="23" spans="2:3" ht="15" thickBot="1" x14ac:dyDescent="0.4">
      <c r="B23" s="229"/>
      <c r="C23" s="230"/>
    </row>
    <row r="24" spans="2:3" ht="11.25" customHeight="1" x14ac:dyDescent="0.35">
      <c r="B24" s="227" t="s">
        <v>917</v>
      </c>
      <c r="C24" s="228" t="s">
        <v>919</v>
      </c>
    </row>
    <row r="25" spans="2:3" ht="12.75" customHeight="1" x14ac:dyDescent="0.35">
      <c r="B25" s="222"/>
      <c r="C25" s="223" t="s">
        <v>909</v>
      </c>
    </row>
    <row r="26" spans="2:3" ht="15" thickBot="1" x14ac:dyDescent="0.4">
      <c r="B26" s="225"/>
      <c r="C26" s="226"/>
    </row>
  </sheetData>
  <mergeCells count="5">
    <mergeCell ref="E2:I2"/>
    <mergeCell ref="K2:M2"/>
    <mergeCell ref="O2:P2"/>
    <mergeCell ref="E1:H1"/>
    <mergeCell ref="A1:B1"/>
  </mergeCells>
  <hyperlinks>
    <hyperlink ref="D1" location="OPCIONES!A1" display="OPCION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MENU</vt:lpstr>
      <vt:lpstr>OPCIONES</vt:lpstr>
      <vt:lpstr>INICIO</vt:lpstr>
      <vt:lpstr>CONTEXTO E IDENTIFICACIÓN</vt:lpstr>
      <vt:lpstr>PROB E IMPACTO INHERENTE</vt:lpstr>
      <vt:lpstr>MAPA DE CALOR INHERENTE</vt:lpstr>
      <vt:lpstr>VALORACIÓN DEL CONTROL</vt:lpstr>
      <vt:lpstr>MAPA DE CALOR RESIDUAL</vt:lpstr>
      <vt:lpstr>Mapa de calor</vt:lpstr>
      <vt:lpstr>OBJ_PRO</vt:lpstr>
      <vt:lpstr>MAPAS INHERENTE Y RESIDUAL</vt:lpstr>
      <vt:lpstr>FÓRMULAS</vt:lpstr>
      <vt:lpstr>'CONTEXTO E IDENTIFICACIÓN'!Área_de_impresión</vt:lpstr>
      <vt:lpstr>INICIO!Área_de_impresión</vt:lpstr>
      <vt:lpstr>'VALORACIÓN DEL CONTROL'!Área_de_impresión</vt:lpstr>
      <vt:lpstr>'CONTEXTO E IDENTIFICACIÓN'!Criterios</vt:lpstr>
    </vt:vector>
  </TitlesOfParts>
  <Manager>David Leonardo Caro</Manager>
  <Company>IGAC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 Institucionales IGAC 2021</dc:title>
  <dc:creator>dlcarop</dc:creator>
  <cp:keywords>Matriz de riesgos</cp:keywords>
  <cp:lastModifiedBy>Adriana Rocío Tovar Cortés</cp:lastModifiedBy>
  <cp:revision>1</cp:revision>
  <cp:lastPrinted>2020-08-31T19:39:24Z</cp:lastPrinted>
  <dcterms:created xsi:type="dcterms:W3CDTF">2019-10-25T02:25:03Z</dcterms:created>
  <dcterms:modified xsi:type="dcterms:W3CDTF">2022-01-03T14:51:03Z</dcterms:modified>
  <cp:version>1</cp:version>
</cp:coreProperties>
</file>