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hidePivotFieldList="1" defaultThemeVersion="124226"/>
  <mc:AlternateContent xmlns:mc="http://schemas.openxmlformats.org/markup-compatibility/2006">
    <mc:Choice Requires="x15">
      <x15ac:absPath xmlns:x15ac="http://schemas.microsoft.com/office/spreadsheetml/2010/11/ac" url="C:\Users\dgallego\Downloads\"/>
    </mc:Choice>
  </mc:AlternateContent>
  <xr:revisionPtr revIDLastSave="0" documentId="8_{4C816B44-AF20-47C5-9A2E-4D6126D79D3A}" xr6:coauthVersionLast="47" xr6:coauthVersionMax="47" xr10:uidLastSave="{00000000-0000-0000-0000-000000000000}"/>
  <bookViews>
    <workbookView xWindow="-120" yWindow="-120" windowWidth="29040" windowHeight="15840" tabRatio="801" firstSheet="4" activeTab="4" xr2:uid="{00000000-000D-0000-FFFF-FFFF00000000}"/>
  </bookViews>
  <sheets>
    <sheet name="MENU" sheetId="33" r:id="rId1"/>
    <sheet name="OPCIONES" sheetId="34" r:id="rId2"/>
    <sheet name="Intructivo" sheetId="20" r:id="rId3"/>
    <sheet name="Procesos y Sub" sheetId="11" r:id="rId4"/>
    <sheet name="Mapa final" sheetId="1" r:id="rId5"/>
    <sheet name="MAPA DE CALOR INHERENTE " sheetId="32" r:id="rId6"/>
    <sheet name="Matriz Calor Inherente" sheetId="18" state="hidden" r:id="rId7"/>
    <sheet name="Matriz Calor Residual" sheetId="19" state="hidden" r:id="rId8"/>
    <sheet name="MAPA DE CALOR RESIDUAL" sheetId="30" r:id="rId9"/>
    <sheet name="Factor de Riesgo" sheetId="24" r:id="rId10"/>
    <sheet name="Clasif.Riesgo" sheetId="23" r:id="rId11"/>
    <sheet name="Tabla probabilidad" sheetId="12" r:id="rId12"/>
    <sheet name="Tabla Impacto" sheetId="13" r:id="rId13"/>
    <sheet name="Tabla Valoración controles" sheetId="15" r:id="rId14"/>
    <sheet name="Opciones Tratamiento" sheetId="16" state="hidden" r:id="rId15"/>
  </sheets>
  <externalReferences>
    <externalReference r:id="rId16"/>
    <externalReference r:id="rId17"/>
    <externalReference r:id="rId18"/>
    <externalReference r:id="rId19"/>
  </externalReferences>
  <definedNames>
    <definedName name="_xlnm._FilterDatabase" localSheetId="5" hidden="1">'MAPA DE CALOR INHERENTE '!$A$8:$G$8</definedName>
    <definedName name="_xlnm._FilterDatabase" localSheetId="8" hidden="1">'MAPA DE CALOR RESIDUAL'!$A$8:$H$8</definedName>
    <definedName name="_xlnm._FilterDatabase" localSheetId="4" hidden="1">'Mapa final'!$A$11:$CO$409</definedName>
    <definedName name="_xlnm._FilterDatabase" localSheetId="3" hidden="1">'Procesos y Sub'!$H$1:$I$43</definedName>
    <definedName name="Afectación_Económica">'[1]3 PROBABIL E IMPACTO INHERENTE'!$Z$9:$Z$14</definedName>
    <definedName name="CALIFICACION" localSheetId="5">#REF!</definedName>
    <definedName name="CALIFICACION">#REF!</definedName>
    <definedName name="Dimensiones" localSheetId="5">#REF!</definedName>
    <definedName name="Dimensiones">#REF!</definedName>
    <definedName name="Estrategias" localSheetId="5">#REF!</definedName>
    <definedName name="Estrategias">#REF!</definedName>
    <definedName name="Lista_proceso">[2]PA_SERVCIUDA!$F$2</definedName>
    <definedName name="Lista_reporte">[2]REPORTE!$C$5</definedName>
    <definedName name="Objetivo_1" localSheetId="5">#REF!</definedName>
    <definedName name="Objetivo_1">#REF!</definedName>
    <definedName name="Objetivo_2" localSheetId="5">#REF!</definedName>
    <definedName name="Objetivo_2">#REF!</definedName>
    <definedName name="Objetivo_3" localSheetId="5">#REF!</definedName>
    <definedName name="Objetivo_3">#REF!</definedName>
    <definedName name="Objetivo_4" localSheetId="5">#REF!</definedName>
    <definedName name="Objetivo_4">#REF!</definedName>
    <definedName name="Objetivo_5" localSheetId="5">#REF!</definedName>
    <definedName name="Objetivo_5">#REF!</definedName>
    <definedName name="objetivos_institucionales" localSheetId="5">#REF!</definedName>
    <definedName name="objetivos_institucionales">#REF!</definedName>
    <definedName name="Planes_institucionales" localSheetId="5">#REF!</definedName>
    <definedName name="Planes_institucionales">#REF!</definedName>
    <definedName name="Politica" localSheetId="5">#REF!</definedName>
    <definedName name="Politica">#REF!</definedName>
    <definedName name="PROBABILIDAD" localSheetId="5">#REF!</definedName>
    <definedName name="PROBABILIDAD">#REF!</definedName>
    <definedName name="Proceso" localSheetId="5">#REF!</definedName>
    <definedName name="Proceso">#REF!</definedName>
    <definedName name="Recursos" localSheetId="5">#REF!</definedName>
    <definedName name="Recursos">#REF!</definedName>
    <definedName name="Reputacional">'[1]3 PROBABIL E IMPACTO INHERENTE'!$AA$9:$AA$14</definedName>
    <definedName name="SERVCIUDA" localSheetId="5">#REF!</definedName>
    <definedName name="SERVCIUDA">#REF!</definedName>
    <definedName name="SERVICIO_AL_CIUDADANO_Y_PARTICIPACION" localSheetId="5">#REF!</definedName>
    <definedName name="SERVICIO_AL_CIUDADANO_Y_PARTICIPACION">#REF!</definedName>
    <definedName name="Tipo_indicador" localSheetId="5">#REF!</definedName>
    <definedName name="Tipo_indicador">#REF!</definedName>
    <definedName name="TipoControl" localSheetId="5">#REF!</definedName>
    <definedName name="TipoControl">#REF!</definedName>
    <definedName name="Unidad_medida" localSheetId="5">#REF!</definedName>
    <definedName name="Unidad_medida">#REF!</definedName>
    <definedName name="Valores" localSheetId="5">#REF!</definedName>
    <definedName name="Valores">#REF!</definedName>
  </definedNames>
  <calcPr calcId="191029"/>
  <pivotCaches>
    <pivotCache cacheId="3" r:id="rId2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40" i="1" l="1"/>
  <c r="Q240" i="1" s="1"/>
  <c r="S240" i="1"/>
  <c r="T240" i="1" s="1"/>
  <c r="V240" i="1"/>
  <c r="W240" i="1" s="1"/>
  <c r="AG240" i="1"/>
  <c r="AJ240" i="1"/>
  <c r="AG241" i="1"/>
  <c r="AJ241" i="1"/>
  <c r="AG242" i="1"/>
  <c r="AJ242" i="1"/>
  <c r="AG234" i="1"/>
  <c r="AJ234" i="1"/>
  <c r="AG235" i="1"/>
  <c r="AJ235" i="1"/>
  <c r="AG236" i="1"/>
  <c r="AJ236" i="1"/>
  <c r="Y240" i="1" l="1"/>
  <c r="X240" i="1" s="1"/>
  <c r="Z240" i="1" s="1"/>
  <c r="AN240" i="1"/>
  <c r="AO240" i="1" s="1"/>
  <c r="AP240" i="1"/>
  <c r="AJ409" i="1"/>
  <c r="AG409" i="1"/>
  <c r="AR409" i="1" s="1"/>
  <c r="AU409" i="1" s="1"/>
  <c r="AJ408" i="1"/>
  <c r="AG408" i="1"/>
  <c r="AR408" i="1" s="1"/>
  <c r="AJ407" i="1"/>
  <c r="AG407" i="1"/>
  <c r="AR407" i="1" s="1"/>
  <c r="AU407" i="1" s="1"/>
  <c r="AJ406" i="1"/>
  <c r="AG406" i="1"/>
  <c r="AR406" i="1" s="1"/>
  <c r="AJ405" i="1"/>
  <c r="AG405" i="1"/>
  <c r="AN405" i="1" s="1"/>
  <c r="AP405" i="1" s="1"/>
  <c r="AT405" i="1" s="1"/>
  <c r="AJ404" i="1"/>
  <c r="AG404" i="1"/>
  <c r="AR404" i="1" s="1"/>
  <c r="V404" i="1"/>
  <c r="W404" i="1" s="1"/>
  <c r="S404" i="1"/>
  <c r="T404" i="1" s="1"/>
  <c r="P404" i="1"/>
  <c r="Q404" i="1" s="1"/>
  <c r="AJ403" i="1"/>
  <c r="AG403" i="1"/>
  <c r="AR403" i="1" s="1"/>
  <c r="AU403" i="1" s="1"/>
  <c r="AJ402" i="1"/>
  <c r="AG402" i="1"/>
  <c r="AR402" i="1" s="1"/>
  <c r="AJ401" i="1"/>
  <c r="AG401" i="1"/>
  <c r="AN401" i="1" s="1"/>
  <c r="AP401" i="1" s="1"/>
  <c r="AT401" i="1" s="1"/>
  <c r="AJ400" i="1"/>
  <c r="AG400" i="1"/>
  <c r="AR400" i="1" s="1"/>
  <c r="AJ399" i="1"/>
  <c r="AG399" i="1"/>
  <c r="AR399" i="1" s="1"/>
  <c r="AU399" i="1" s="1"/>
  <c r="AJ398" i="1"/>
  <c r="AG398" i="1"/>
  <c r="V398" i="1"/>
  <c r="W398" i="1" s="1"/>
  <c r="S398" i="1"/>
  <c r="T398" i="1" s="1"/>
  <c r="P398" i="1"/>
  <c r="Q398" i="1" s="1"/>
  <c r="M398" i="1"/>
  <c r="AR240" i="1" l="1"/>
  <c r="AQ240" i="1"/>
  <c r="AS240" i="1" s="1"/>
  <c r="AU240" i="1"/>
  <c r="AR241" i="1"/>
  <c r="AT240" i="1"/>
  <c r="AN241" i="1"/>
  <c r="AR405" i="1"/>
  <c r="AU405" i="1" s="1"/>
  <c r="AR401" i="1"/>
  <c r="AU401" i="1" s="1"/>
  <c r="AN407" i="1"/>
  <c r="AP407" i="1" s="1"/>
  <c r="AT407" i="1" s="1"/>
  <c r="AN409" i="1"/>
  <c r="AP409" i="1" s="1"/>
  <c r="AT409" i="1" s="1"/>
  <c r="Y404" i="1"/>
  <c r="X404" i="1" s="1"/>
  <c r="Z404" i="1" s="1"/>
  <c r="AU404" i="1"/>
  <c r="AQ404" i="1"/>
  <c r="AU408" i="1"/>
  <c r="AQ408" i="1"/>
  <c r="AU406" i="1"/>
  <c r="AQ406" i="1"/>
  <c r="AN399" i="1"/>
  <c r="AP399" i="1" s="1"/>
  <c r="AT399" i="1" s="1"/>
  <c r="AN403" i="1"/>
  <c r="AP403" i="1" s="1"/>
  <c r="AT403" i="1" s="1"/>
  <c r="AO405" i="1"/>
  <c r="Y398" i="1"/>
  <c r="X398" i="1" s="1"/>
  <c r="Z398" i="1" s="1"/>
  <c r="AN404" i="1"/>
  <c r="AN406" i="1"/>
  <c r="AN408" i="1"/>
  <c r="AQ407" i="1"/>
  <c r="AQ409" i="1"/>
  <c r="AU400" i="1"/>
  <c r="AQ400" i="1"/>
  <c r="AU402" i="1"/>
  <c r="AQ402" i="1"/>
  <c r="AO401" i="1"/>
  <c r="AN398" i="1"/>
  <c r="AN400" i="1"/>
  <c r="AN402" i="1"/>
  <c r="AQ399" i="1"/>
  <c r="AQ403" i="1"/>
  <c r="AP241" i="1" l="1"/>
  <c r="AO241" i="1"/>
  <c r="AQ241" i="1"/>
  <c r="AU241" i="1"/>
  <c r="AR242" i="1"/>
  <c r="AO407" i="1"/>
  <c r="AS407" i="1" s="1"/>
  <c r="AQ401" i="1"/>
  <c r="AS401" i="1" s="1"/>
  <c r="AQ405" i="1"/>
  <c r="AO409" i="1"/>
  <c r="AS409" i="1" s="1"/>
  <c r="AO403" i="1"/>
  <c r="AO408" i="1"/>
  <c r="AS408" i="1" s="1"/>
  <c r="AP408" i="1"/>
  <c r="AT408" i="1" s="1"/>
  <c r="AR398" i="1"/>
  <c r="AU398" i="1" s="1"/>
  <c r="AO406" i="1"/>
  <c r="AS406" i="1" s="1"/>
  <c r="AP406" i="1"/>
  <c r="AT406" i="1" s="1"/>
  <c r="AO399" i="1"/>
  <c r="AS399" i="1" s="1"/>
  <c r="AO404" i="1"/>
  <c r="AS404" i="1" s="1"/>
  <c r="AP404" i="1"/>
  <c r="AT404" i="1" s="1"/>
  <c r="AS405" i="1"/>
  <c r="AO402" i="1"/>
  <c r="AS402" i="1" s="1"/>
  <c r="AP402" i="1"/>
  <c r="AT402" i="1" s="1"/>
  <c r="AO398" i="1"/>
  <c r="AP398" i="1"/>
  <c r="AT398" i="1" s="1"/>
  <c r="AO400" i="1"/>
  <c r="AS400" i="1" s="1"/>
  <c r="AP400" i="1"/>
  <c r="AT400" i="1" s="1"/>
  <c r="AS403" i="1"/>
  <c r="AU242" i="1" l="1"/>
  <c r="AQ242" i="1"/>
  <c r="AS241" i="1"/>
  <c r="AT241" i="1"/>
  <c r="AN242" i="1"/>
  <c r="AQ398" i="1"/>
  <c r="AS398" i="1" s="1"/>
  <c r="AO242" i="1" l="1"/>
  <c r="AS242" i="1" s="1"/>
  <c r="AP242" i="1"/>
  <c r="AT242" i="1" s="1"/>
  <c r="M275" i="1"/>
  <c r="AG275" i="1"/>
  <c r="AJ275" i="1"/>
  <c r="AO275" i="1"/>
  <c r="M276" i="1"/>
  <c r="AG276" i="1"/>
  <c r="AJ276" i="1"/>
  <c r="AO276" i="1"/>
  <c r="M277" i="1"/>
  <c r="AG277" i="1"/>
  <c r="AJ277" i="1"/>
  <c r="AO277" i="1"/>
  <c r="M278" i="1"/>
  <c r="AG278" i="1"/>
  <c r="AJ278" i="1"/>
  <c r="AO278" i="1"/>
  <c r="AR277" i="1" l="1"/>
  <c r="AQ277" i="1" s="1"/>
  <c r="AS277" i="1" s="1"/>
  <c r="AR276" i="1"/>
  <c r="AQ276" i="1" s="1"/>
  <c r="AS276" i="1" s="1"/>
  <c r="AR278" i="1"/>
  <c r="AQ278" i="1" s="1"/>
  <c r="AS278" i="1" s="1"/>
  <c r="AG397" i="1"/>
  <c r="AR397" i="1" s="1"/>
  <c r="AU397" i="1" s="1"/>
  <c r="AG396" i="1"/>
  <c r="AN396" i="1" s="1"/>
  <c r="AR396" i="1" l="1"/>
  <c r="AU396" i="1" s="1"/>
  <c r="AN397" i="1"/>
  <c r="AG395" i="1"/>
  <c r="AN395" i="1" s="1"/>
  <c r="AP395" i="1" s="1"/>
  <c r="AT395" i="1" s="1"/>
  <c r="AQ396" i="1" l="1"/>
  <c r="AR395" i="1"/>
  <c r="AU395" i="1" s="1"/>
  <c r="AP397" i="1"/>
  <c r="AT397" i="1" s="1"/>
  <c r="AO397" i="1"/>
  <c r="AQ397" i="1"/>
  <c r="AO395" i="1"/>
  <c r="AP396" i="1"/>
  <c r="AT396" i="1" s="1"/>
  <c r="AO396" i="1"/>
  <c r="AS396" i="1" l="1"/>
  <c r="AQ395" i="1"/>
  <c r="AS395" i="1" s="1"/>
  <c r="AS397" i="1"/>
  <c r="AG394" i="1" l="1"/>
  <c r="AR394" i="1" s="1"/>
  <c r="AG393" i="1"/>
  <c r="AG392" i="1"/>
  <c r="AG391" i="1"/>
  <c r="AR391" i="1" s="1"/>
  <c r="AG390" i="1"/>
  <c r="AG389" i="1"/>
  <c r="AG388" i="1"/>
  <c r="AN388" i="1" s="1"/>
  <c r="AG387" i="1"/>
  <c r="AG386" i="1"/>
  <c r="S386" i="1"/>
  <c r="T386" i="1" s="1"/>
  <c r="V386" i="1"/>
  <c r="W386" i="1" s="1"/>
  <c r="P386" i="1"/>
  <c r="Q386" i="1" s="1"/>
  <c r="AJ386" i="1"/>
  <c r="AJ387" i="1"/>
  <c r="M392" i="1"/>
  <c r="AG204" i="1"/>
  <c r="AG205" i="1"/>
  <c r="S204" i="1"/>
  <c r="T204" i="1" s="1"/>
  <c r="V204" i="1"/>
  <c r="W204" i="1" s="1"/>
  <c r="P204" i="1"/>
  <c r="Q204" i="1" s="1"/>
  <c r="AJ204" i="1"/>
  <c r="AJ205" i="1"/>
  <c r="S392" i="1"/>
  <c r="T392" i="1" s="1"/>
  <c r="V392" i="1"/>
  <c r="W392" i="1" s="1"/>
  <c r="AJ392" i="1"/>
  <c r="P392" i="1"/>
  <c r="Q392" i="1" s="1"/>
  <c r="AJ397" i="1"/>
  <c r="AJ396" i="1"/>
  <c r="AJ395" i="1"/>
  <c r="AJ394" i="1"/>
  <c r="AJ393" i="1"/>
  <c r="AJ391" i="1"/>
  <c r="AJ390" i="1"/>
  <c r="AJ389" i="1"/>
  <c r="AJ388" i="1"/>
  <c r="M386" i="1"/>
  <c r="AT381" i="1"/>
  <c r="AT385" i="1"/>
  <c r="AT384" i="1"/>
  <c r="AT383" i="1"/>
  <c r="AT382" i="1"/>
  <c r="AG133" i="1"/>
  <c r="AG134" i="1"/>
  <c r="AG132" i="1"/>
  <c r="S132" i="1"/>
  <c r="T132" i="1" s="1"/>
  <c r="V132" i="1"/>
  <c r="W132" i="1" s="1"/>
  <c r="P132" i="1"/>
  <c r="Q132" i="1" s="1"/>
  <c r="AJ132" i="1"/>
  <c r="AJ133" i="1"/>
  <c r="AJ134" i="1"/>
  <c r="AG115" i="1"/>
  <c r="AG114" i="1"/>
  <c r="P114" i="1"/>
  <c r="Q114" i="1" s="1"/>
  <c r="AJ114" i="1"/>
  <c r="AJ115" i="1"/>
  <c r="AG110" i="1"/>
  <c r="AG111" i="1"/>
  <c r="AG109" i="1"/>
  <c r="AG108" i="1"/>
  <c r="S108" i="1"/>
  <c r="T108" i="1" s="1"/>
  <c r="V108" i="1"/>
  <c r="W108" i="1" s="1"/>
  <c r="P108" i="1"/>
  <c r="Q108" i="1" s="1"/>
  <c r="AJ108" i="1"/>
  <c r="AJ109" i="1"/>
  <c r="AJ110" i="1"/>
  <c r="AJ111" i="1"/>
  <c r="AG105" i="1"/>
  <c r="AG106" i="1"/>
  <c r="AG104" i="1"/>
  <c r="AG103" i="1"/>
  <c r="AG102" i="1"/>
  <c r="S102" i="1"/>
  <c r="T102" i="1" s="1"/>
  <c r="V102" i="1"/>
  <c r="W102" i="1" s="1"/>
  <c r="P102" i="1"/>
  <c r="Q102" i="1" s="1"/>
  <c r="AJ102" i="1"/>
  <c r="AJ103" i="1"/>
  <c r="AJ104" i="1"/>
  <c r="AJ105" i="1"/>
  <c r="AJ106" i="1"/>
  <c r="AG321" i="1"/>
  <c r="S321" i="1"/>
  <c r="T321" i="1" s="1"/>
  <c r="V321" i="1"/>
  <c r="W321" i="1" s="1"/>
  <c r="P321" i="1"/>
  <c r="Q321" i="1" s="1"/>
  <c r="AJ321" i="1"/>
  <c r="AG380" i="1"/>
  <c r="S380" i="1"/>
  <c r="T380" i="1" s="1"/>
  <c r="V380" i="1"/>
  <c r="W380" i="1" s="1"/>
  <c r="AJ380" i="1"/>
  <c r="P380" i="1"/>
  <c r="Q380" i="1" s="1"/>
  <c r="M380" i="1"/>
  <c r="AG374" i="1"/>
  <c r="S374" i="1"/>
  <c r="T374" i="1" s="1"/>
  <c r="V374" i="1"/>
  <c r="W374" i="1" s="1"/>
  <c r="AJ374" i="1"/>
  <c r="P374" i="1"/>
  <c r="Q374" i="1" s="1"/>
  <c r="M374" i="1"/>
  <c r="AG309" i="1"/>
  <c r="AG310" i="1"/>
  <c r="S309" i="1"/>
  <c r="T309" i="1" s="1"/>
  <c r="V309" i="1"/>
  <c r="W309" i="1" s="1"/>
  <c r="P309" i="1"/>
  <c r="Q309" i="1" s="1"/>
  <c r="AJ309" i="1"/>
  <c r="AJ310" i="1"/>
  <c r="AG297" i="1"/>
  <c r="S297" i="1"/>
  <c r="T297" i="1" s="1"/>
  <c r="V297" i="1"/>
  <c r="W297" i="1" s="1"/>
  <c r="P297" i="1"/>
  <c r="Q297" i="1" s="1"/>
  <c r="AJ297" i="1"/>
  <c r="AG42" i="1"/>
  <c r="AG43" i="1"/>
  <c r="S42" i="1"/>
  <c r="T42" i="1" s="1"/>
  <c r="V42" i="1"/>
  <c r="W42" i="1" s="1"/>
  <c r="AJ43" i="1"/>
  <c r="O42" i="1"/>
  <c r="P42" i="1" s="1"/>
  <c r="Q42" i="1" s="1"/>
  <c r="AJ42" i="1"/>
  <c r="AG54" i="1"/>
  <c r="AG55" i="1"/>
  <c r="S54" i="1"/>
  <c r="T54" i="1" s="1"/>
  <c r="V54" i="1"/>
  <c r="W54" i="1" s="1"/>
  <c r="AG60" i="1"/>
  <c r="AG61" i="1"/>
  <c r="P60" i="1"/>
  <c r="Q60" i="1" s="1"/>
  <c r="AJ60" i="1"/>
  <c r="AJ61" i="1"/>
  <c r="P54" i="1"/>
  <c r="Q54" i="1" s="1"/>
  <c r="AJ54" i="1"/>
  <c r="AJ55" i="1"/>
  <c r="AG291" i="1"/>
  <c r="S291" i="1"/>
  <c r="T291" i="1" s="1"/>
  <c r="V291" i="1"/>
  <c r="W291" i="1" s="1"/>
  <c r="P291" i="1"/>
  <c r="Q291" i="1" s="1"/>
  <c r="AJ291" i="1"/>
  <c r="AG351" i="1"/>
  <c r="S351" i="1"/>
  <c r="T351" i="1" s="1"/>
  <c r="V351" i="1"/>
  <c r="W351" i="1" s="1"/>
  <c r="P351" i="1"/>
  <c r="Q351" i="1" s="1"/>
  <c r="AJ351" i="1"/>
  <c r="AG357" i="1"/>
  <c r="P357" i="1"/>
  <c r="AJ357" i="1"/>
  <c r="AG188" i="1"/>
  <c r="AG189" i="1"/>
  <c r="AJ189" i="1"/>
  <c r="AG187" i="1"/>
  <c r="AG186" i="1"/>
  <c r="P186" i="1"/>
  <c r="Q186" i="1" s="1"/>
  <c r="AJ186" i="1"/>
  <c r="AJ187" i="1"/>
  <c r="AJ188" i="1"/>
  <c r="V243" i="1"/>
  <c r="W243" i="1" s="1"/>
  <c r="S243" i="1"/>
  <c r="T243" i="1" s="1"/>
  <c r="AG243" i="1"/>
  <c r="P243" i="1"/>
  <c r="Q243" i="1" s="1"/>
  <c r="AJ243" i="1"/>
  <c r="AG369" i="1"/>
  <c r="AG368" i="1"/>
  <c r="AG367" i="1"/>
  <c r="AG366" i="1"/>
  <c r="AG365" i="1"/>
  <c r="AG364" i="1"/>
  <c r="AG363" i="1"/>
  <c r="AG362" i="1"/>
  <c r="AG361" i="1"/>
  <c r="AG360" i="1"/>
  <c r="AG359" i="1"/>
  <c r="AG358" i="1"/>
  <c r="AG356" i="1"/>
  <c r="AG355" i="1"/>
  <c r="AG354" i="1"/>
  <c r="AG353" i="1"/>
  <c r="AG352" i="1"/>
  <c r="AG350" i="1"/>
  <c r="AG349" i="1"/>
  <c r="AG348" i="1"/>
  <c r="AG347" i="1"/>
  <c r="AG346" i="1"/>
  <c r="AG345" i="1"/>
  <c r="AG344" i="1"/>
  <c r="AG343" i="1"/>
  <c r="AG342" i="1"/>
  <c r="AG341" i="1"/>
  <c r="AG340" i="1"/>
  <c r="AG339" i="1"/>
  <c r="AG338" i="1"/>
  <c r="AG337" i="1"/>
  <c r="AG336" i="1"/>
  <c r="AG335" i="1"/>
  <c r="AG334" i="1"/>
  <c r="AG333" i="1"/>
  <c r="AG332" i="1"/>
  <c r="AG331" i="1"/>
  <c r="AG330" i="1"/>
  <c r="AG329" i="1"/>
  <c r="AG328" i="1"/>
  <c r="AG327" i="1"/>
  <c r="AG326" i="1"/>
  <c r="AG325" i="1"/>
  <c r="AG324" i="1"/>
  <c r="AG323" i="1"/>
  <c r="AG322" i="1"/>
  <c r="AG320" i="1"/>
  <c r="AG319" i="1"/>
  <c r="AG318" i="1"/>
  <c r="AG317" i="1"/>
  <c r="AG316" i="1"/>
  <c r="AG315" i="1"/>
  <c r="AG314" i="1"/>
  <c r="AG313" i="1"/>
  <c r="AG312" i="1"/>
  <c r="AG308" i="1"/>
  <c r="AG307" i="1"/>
  <c r="AG306" i="1"/>
  <c r="AG305" i="1"/>
  <c r="AG304" i="1"/>
  <c r="AG303" i="1"/>
  <c r="AG302" i="1"/>
  <c r="AG301" i="1"/>
  <c r="AG300" i="1"/>
  <c r="AG299" i="1"/>
  <c r="AG298" i="1"/>
  <c r="AG296" i="1"/>
  <c r="AG295" i="1"/>
  <c r="AG294" i="1"/>
  <c r="AG293" i="1"/>
  <c r="AG292" i="1"/>
  <c r="AG290" i="1"/>
  <c r="AG289" i="1"/>
  <c r="AG288" i="1"/>
  <c r="AG287" i="1"/>
  <c r="AG286" i="1"/>
  <c r="AG285" i="1"/>
  <c r="AG284" i="1"/>
  <c r="AG283" i="1"/>
  <c r="AG282" i="1"/>
  <c r="AG281" i="1"/>
  <c r="AG280" i="1"/>
  <c r="AG279" i="1"/>
  <c r="AG274" i="1"/>
  <c r="AR275" i="1" s="1"/>
  <c r="AQ275" i="1" s="1"/>
  <c r="AS275" i="1" s="1"/>
  <c r="AG273" i="1"/>
  <c r="AG272" i="1"/>
  <c r="AG271" i="1"/>
  <c r="AG270" i="1"/>
  <c r="AG269" i="1"/>
  <c r="AG268" i="1"/>
  <c r="AG267" i="1"/>
  <c r="AG266" i="1"/>
  <c r="AG265" i="1"/>
  <c r="AG264" i="1"/>
  <c r="AG263" i="1"/>
  <c r="AG262" i="1"/>
  <c r="AG261" i="1"/>
  <c r="AG260" i="1"/>
  <c r="AG259" i="1"/>
  <c r="AG258" i="1"/>
  <c r="AG257" i="1"/>
  <c r="AG256" i="1"/>
  <c r="AG255" i="1"/>
  <c r="AG254" i="1"/>
  <c r="AG253" i="1"/>
  <c r="AG252" i="1"/>
  <c r="AG251" i="1"/>
  <c r="AG250" i="1"/>
  <c r="AG249" i="1"/>
  <c r="AG248" i="1"/>
  <c r="AG247" i="1"/>
  <c r="AG246" i="1"/>
  <c r="AG245" i="1"/>
  <c r="AG244" i="1"/>
  <c r="AG239" i="1"/>
  <c r="AG238" i="1"/>
  <c r="AG237" i="1"/>
  <c r="AG233" i="1"/>
  <c r="AG232" i="1"/>
  <c r="AG231" i="1"/>
  <c r="AG230" i="1"/>
  <c r="AG229" i="1"/>
  <c r="AG228" i="1"/>
  <c r="AG227" i="1"/>
  <c r="AG226" i="1"/>
  <c r="AG225" i="1"/>
  <c r="AG224" i="1"/>
  <c r="AG223" i="1"/>
  <c r="AG222" i="1"/>
  <c r="AG221" i="1"/>
  <c r="AG220" i="1"/>
  <c r="AG219" i="1"/>
  <c r="AG218" i="1"/>
  <c r="AG217" i="1"/>
  <c r="AG216" i="1"/>
  <c r="AG215" i="1"/>
  <c r="AG214" i="1"/>
  <c r="AG213" i="1"/>
  <c r="AG212" i="1"/>
  <c r="AG211" i="1"/>
  <c r="AG210" i="1"/>
  <c r="AG209" i="1"/>
  <c r="AG208" i="1"/>
  <c r="AG207" i="1"/>
  <c r="AG206" i="1"/>
  <c r="AG203" i="1"/>
  <c r="AG202" i="1"/>
  <c r="AG201" i="1"/>
  <c r="AG200" i="1"/>
  <c r="AG199" i="1"/>
  <c r="AG198" i="1"/>
  <c r="AG197" i="1"/>
  <c r="AG196" i="1"/>
  <c r="AG195" i="1"/>
  <c r="AG194" i="1"/>
  <c r="AG193" i="1"/>
  <c r="AG192" i="1"/>
  <c r="AG191" i="1"/>
  <c r="AG190" i="1"/>
  <c r="AG185" i="1"/>
  <c r="AG184" i="1"/>
  <c r="AG183" i="1"/>
  <c r="AG182" i="1"/>
  <c r="AG181" i="1"/>
  <c r="AG180" i="1"/>
  <c r="AG179" i="1"/>
  <c r="AG178" i="1"/>
  <c r="AG177" i="1"/>
  <c r="AG176" i="1"/>
  <c r="AG175" i="1"/>
  <c r="AG174" i="1"/>
  <c r="AG173" i="1"/>
  <c r="AG172" i="1"/>
  <c r="AG171" i="1"/>
  <c r="AG170" i="1"/>
  <c r="AG169" i="1"/>
  <c r="AG168" i="1"/>
  <c r="AG167" i="1"/>
  <c r="AG166" i="1"/>
  <c r="AG165" i="1"/>
  <c r="AG164" i="1"/>
  <c r="AG163" i="1"/>
  <c r="AG162" i="1"/>
  <c r="AG161" i="1"/>
  <c r="AG160" i="1"/>
  <c r="AG159" i="1"/>
  <c r="AG158" i="1"/>
  <c r="AG157" i="1"/>
  <c r="AG156" i="1"/>
  <c r="AG155" i="1"/>
  <c r="AG154" i="1"/>
  <c r="AG153" i="1"/>
  <c r="AG152" i="1"/>
  <c r="AG151" i="1"/>
  <c r="AG150" i="1"/>
  <c r="AG149" i="1"/>
  <c r="AG148" i="1"/>
  <c r="AG147" i="1"/>
  <c r="AG146" i="1"/>
  <c r="AG145" i="1"/>
  <c r="AG144" i="1"/>
  <c r="AG143" i="1"/>
  <c r="AG142" i="1"/>
  <c r="AG141" i="1"/>
  <c r="AG140" i="1"/>
  <c r="AG139" i="1"/>
  <c r="AG138" i="1"/>
  <c r="AG137" i="1"/>
  <c r="AG136" i="1"/>
  <c r="AG135" i="1"/>
  <c r="AG131" i="1"/>
  <c r="AG130" i="1"/>
  <c r="AG129" i="1"/>
  <c r="AG128" i="1"/>
  <c r="AG127" i="1"/>
  <c r="AG126" i="1"/>
  <c r="AG125" i="1"/>
  <c r="AG124" i="1"/>
  <c r="AG123" i="1"/>
  <c r="AG122" i="1"/>
  <c r="AG121" i="1"/>
  <c r="AG120" i="1"/>
  <c r="AG119" i="1"/>
  <c r="AG118" i="1"/>
  <c r="AG117" i="1"/>
  <c r="AG116" i="1"/>
  <c r="AG113" i="1"/>
  <c r="AG112" i="1"/>
  <c r="AG107" i="1"/>
  <c r="AG101" i="1"/>
  <c r="AG100" i="1"/>
  <c r="AG99" i="1"/>
  <c r="AG98" i="1"/>
  <c r="AG97" i="1"/>
  <c r="AG96" i="1"/>
  <c r="AG95" i="1"/>
  <c r="AG94" i="1"/>
  <c r="AG93" i="1"/>
  <c r="AG92" i="1"/>
  <c r="AG91" i="1"/>
  <c r="AG90" i="1"/>
  <c r="AG89" i="1"/>
  <c r="AG88" i="1"/>
  <c r="AG87" i="1"/>
  <c r="AG86" i="1"/>
  <c r="AG85" i="1"/>
  <c r="AG84" i="1"/>
  <c r="AG83" i="1"/>
  <c r="AG82" i="1"/>
  <c r="AG81" i="1"/>
  <c r="AG80" i="1"/>
  <c r="AG79" i="1"/>
  <c r="AG78" i="1"/>
  <c r="AG77" i="1"/>
  <c r="AG76" i="1"/>
  <c r="AG75" i="1"/>
  <c r="AG74" i="1"/>
  <c r="AG73" i="1"/>
  <c r="AG72" i="1"/>
  <c r="AG71" i="1"/>
  <c r="AG70" i="1"/>
  <c r="AG69" i="1"/>
  <c r="AG68" i="1"/>
  <c r="AG67" i="1"/>
  <c r="AG66" i="1"/>
  <c r="AG65" i="1"/>
  <c r="AG64" i="1"/>
  <c r="AG63" i="1"/>
  <c r="AG62" i="1"/>
  <c r="AG59" i="1"/>
  <c r="AG58" i="1"/>
  <c r="AG57" i="1"/>
  <c r="AG56" i="1"/>
  <c r="AG53" i="1"/>
  <c r="AG52" i="1"/>
  <c r="AG51" i="1"/>
  <c r="AG50" i="1"/>
  <c r="AG49" i="1"/>
  <c r="AG48" i="1"/>
  <c r="AG47" i="1"/>
  <c r="AG46" i="1"/>
  <c r="AG45" i="1"/>
  <c r="AG44" i="1"/>
  <c r="AG41" i="1"/>
  <c r="AG40" i="1"/>
  <c r="AG39" i="1"/>
  <c r="AG38" i="1"/>
  <c r="AG37" i="1"/>
  <c r="AG36" i="1"/>
  <c r="AG35" i="1"/>
  <c r="AG34" i="1"/>
  <c r="AG33" i="1"/>
  <c r="AG32" i="1"/>
  <c r="AG31" i="1"/>
  <c r="AG30" i="1"/>
  <c r="AG29" i="1"/>
  <c r="AG28" i="1"/>
  <c r="AG27" i="1"/>
  <c r="AG26" i="1"/>
  <c r="AG25" i="1"/>
  <c r="AG24" i="1"/>
  <c r="AG23" i="1"/>
  <c r="AG22" i="1"/>
  <c r="AG21" i="1"/>
  <c r="AG20" i="1"/>
  <c r="AG19" i="1"/>
  <c r="AG18" i="1"/>
  <c r="AG17" i="1"/>
  <c r="AG16" i="1"/>
  <c r="AG15" i="1"/>
  <c r="AG14" i="1"/>
  <c r="AG13" i="1"/>
  <c r="AG12" i="1"/>
  <c r="M298" i="1"/>
  <c r="M299" i="1"/>
  <c r="M300" i="1"/>
  <c r="M301" i="1"/>
  <c r="M302" i="1"/>
  <c r="AJ250" i="1"/>
  <c r="AJ246" i="1"/>
  <c r="AJ201" i="1"/>
  <c r="AO98" i="1"/>
  <c r="D2" i="32"/>
  <c r="D3" i="32"/>
  <c r="A9" i="32"/>
  <c r="B9" i="32"/>
  <c r="C9" i="32"/>
  <c r="D9" i="32"/>
  <c r="E9" i="32"/>
  <c r="F9" i="32"/>
  <c r="A10" i="32"/>
  <c r="B10" i="32"/>
  <c r="C10" i="32"/>
  <c r="D10" i="32"/>
  <c r="E10" i="32"/>
  <c r="F10" i="32"/>
  <c r="A11" i="32"/>
  <c r="B11" i="32"/>
  <c r="C11" i="32"/>
  <c r="D11" i="32"/>
  <c r="E11" i="32"/>
  <c r="F11" i="32"/>
  <c r="A12" i="32"/>
  <c r="B12" i="32"/>
  <c r="C12" i="32"/>
  <c r="D12" i="32"/>
  <c r="E12" i="32"/>
  <c r="F12" i="32"/>
  <c r="A13" i="32"/>
  <c r="B13" i="32"/>
  <c r="C13" i="32"/>
  <c r="D13" i="32"/>
  <c r="E13" i="32"/>
  <c r="F13" i="32"/>
  <c r="A14" i="32"/>
  <c r="B14" i="32"/>
  <c r="C14" i="32"/>
  <c r="D14" i="32"/>
  <c r="E14" i="32"/>
  <c r="F14" i="32"/>
  <c r="A15" i="32"/>
  <c r="B15" i="32"/>
  <c r="C15" i="32"/>
  <c r="D15" i="32"/>
  <c r="E15" i="32"/>
  <c r="F15" i="32"/>
  <c r="A16" i="32"/>
  <c r="B16" i="32"/>
  <c r="C16" i="32"/>
  <c r="D16" i="32"/>
  <c r="E16" i="32"/>
  <c r="F16" i="32"/>
  <c r="A17" i="32"/>
  <c r="B17" i="32"/>
  <c r="C17" i="32"/>
  <c r="D17" i="32"/>
  <c r="E17" i="32"/>
  <c r="F17" i="32"/>
  <c r="A18" i="32"/>
  <c r="B18" i="32"/>
  <c r="C18" i="32"/>
  <c r="D18" i="32"/>
  <c r="E18" i="32"/>
  <c r="F18" i="32"/>
  <c r="A19" i="32"/>
  <c r="B19" i="32"/>
  <c r="C19" i="32"/>
  <c r="D19" i="32"/>
  <c r="E19" i="32"/>
  <c r="F19" i="32"/>
  <c r="A20" i="32"/>
  <c r="B20" i="32"/>
  <c r="C20" i="32"/>
  <c r="D20" i="32"/>
  <c r="E20" i="32"/>
  <c r="F20" i="32"/>
  <c r="A21" i="32"/>
  <c r="B21" i="32"/>
  <c r="C21" i="32"/>
  <c r="D21" i="32"/>
  <c r="E21" i="32"/>
  <c r="F21" i="32"/>
  <c r="A22" i="32"/>
  <c r="B22" i="32"/>
  <c r="C22" i="32"/>
  <c r="D22" i="32"/>
  <c r="E22" i="32"/>
  <c r="F22" i="32"/>
  <c r="A23" i="32"/>
  <c r="B23" i="32"/>
  <c r="C23" i="32"/>
  <c r="D23" i="32"/>
  <c r="E23" i="32"/>
  <c r="F23" i="32"/>
  <c r="A24" i="32"/>
  <c r="B24" i="32"/>
  <c r="C24" i="32"/>
  <c r="D24" i="32"/>
  <c r="E24" i="32"/>
  <c r="F24" i="32"/>
  <c r="A25" i="32"/>
  <c r="B25" i="32"/>
  <c r="C25" i="32"/>
  <c r="D25" i="32"/>
  <c r="E25" i="32"/>
  <c r="F25" i="32"/>
  <c r="A26" i="32"/>
  <c r="B26" i="32"/>
  <c r="C26" i="32"/>
  <c r="D26" i="32"/>
  <c r="E26" i="32"/>
  <c r="F26" i="32"/>
  <c r="A27" i="32"/>
  <c r="B27" i="32"/>
  <c r="C27" i="32"/>
  <c r="D27" i="32"/>
  <c r="E27" i="32"/>
  <c r="F27" i="32"/>
  <c r="A28" i="32"/>
  <c r="B28" i="32"/>
  <c r="C28" i="32"/>
  <c r="D28" i="32"/>
  <c r="E28" i="32"/>
  <c r="F28" i="32"/>
  <c r="A29" i="32"/>
  <c r="B29" i="32"/>
  <c r="C29" i="32"/>
  <c r="D29" i="32"/>
  <c r="E29" i="32"/>
  <c r="F29" i="32"/>
  <c r="A30" i="32"/>
  <c r="B30" i="32"/>
  <c r="C30" i="32"/>
  <c r="D30" i="32"/>
  <c r="E30" i="32"/>
  <c r="F30" i="32"/>
  <c r="A31" i="32"/>
  <c r="B31" i="32"/>
  <c r="C31" i="32"/>
  <c r="D31" i="32"/>
  <c r="E31" i="32"/>
  <c r="F31" i="32"/>
  <c r="A32" i="32"/>
  <c r="B32" i="32"/>
  <c r="C32" i="32"/>
  <c r="D32" i="32"/>
  <c r="E32" i="32"/>
  <c r="F32" i="32"/>
  <c r="A33" i="32"/>
  <c r="B33" i="32"/>
  <c r="C33" i="32"/>
  <c r="D33" i="32"/>
  <c r="E33" i="32"/>
  <c r="F33" i="32"/>
  <c r="A34" i="32"/>
  <c r="B34" i="32"/>
  <c r="C34" i="32"/>
  <c r="D34" i="32"/>
  <c r="E34" i="32"/>
  <c r="F34" i="32"/>
  <c r="A35" i="32"/>
  <c r="B35" i="32"/>
  <c r="C35" i="32"/>
  <c r="D35" i="32"/>
  <c r="E35" i="32"/>
  <c r="F35" i="32"/>
  <c r="A36" i="32"/>
  <c r="B36" i="32"/>
  <c r="C36" i="32"/>
  <c r="D36" i="32"/>
  <c r="E36" i="32"/>
  <c r="F36" i="32"/>
  <c r="A37" i="32"/>
  <c r="B37" i="32"/>
  <c r="C37" i="32"/>
  <c r="D37" i="32"/>
  <c r="E37" i="32"/>
  <c r="F37" i="32"/>
  <c r="A38" i="32"/>
  <c r="B38" i="32"/>
  <c r="C38" i="32"/>
  <c r="D38" i="32"/>
  <c r="E38" i="32"/>
  <c r="F38" i="32"/>
  <c r="A39" i="32"/>
  <c r="B39" i="32"/>
  <c r="C39" i="32"/>
  <c r="D39" i="32"/>
  <c r="E39" i="32"/>
  <c r="F39" i="32"/>
  <c r="A40" i="32"/>
  <c r="B40" i="32"/>
  <c r="C40" i="32"/>
  <c r="D40" i="32"/>
  <c r="E40" i="32"/>
  <c r="F40" i="32"/>
  <c r="A41" i="32"/>
  <c r="B41" i="32"/>
  <c r="C41" i="32"/>
  <c r="D41" i="32"/>
  <c r="E41" i="32"/>
  <c r="F41" i="32"/>
  <c r="A42" i="32"/>
  <c r="B42" i="32"/>
  <c r="C42" i="32"/>
  <c r="D42" i="32"/>
  <c r="E42" i="32"/>
  <c r="F42" i="32"/>
  <c r="A43" i="32"/>
  <c r="B43" i="32"/>
  <c r="C43" i="32"/>
  <c r="D43" i="32"/>
  <c r="E43" i="32"/>
  <c r="F43" i="32"/>
  <c r="A44" i="32"/>
  <c r="B44" i="32"/>
  <c r="C44" i="32"/>
  <c r="D44" i="32"/>
  <c r="E44" i="32"/>
  <c r="F44" i="32"/>
  <c r="A45" i="32"/>
  <c r="B45" i="32"/>
  <c r="C45" i="32"/>
  <c r="D45" i="32"/>
  <c r="E45" i="32"/>
  <c r="F45" i="32"/>
  <c r="A46" i="32"/>
  <c r="B46" i="32"/>
  <c r="C46" i="32"/>
  <c r="D46" i="32"/>
  <c r="E46" i="32"/>
  <c r="F46" i="32"/>
  <c r="A47" i="32"/>
  <c r="B47" i="32"/>
  <c r="C47" i="32"/>
  <c r="D47" i="32"/>
  <c r="E47" i="32"/>
  <c r="F47" i="32"/>
  <c r="A48" i="32"/>
  <c r="B48" i="32"/>
  <c r="C48" i="32"/>
  <c r="D48" i="32"/>
  <c r="E48" i="32"/>
  <c r="F48" i="32"/>
  <c r="A49" i="32"/>
  <c r="B49" i="32"/>
  <c r="C49" i="32"/>
  <c r="D49" i="32"/>
  <c r="E49" i="32"/>
  <c r="F49" i="32"/>
  <c r="A50" i="32"/>
  <c r="B50" i="32"/>
  <c r="C50" i="32"/>
  <c r="D50" i="32"/>
  <c r="E50" i="32"/>
  <c r="F50" i="32"/>
  <c r="A51" i="32"/>
  <c r="B51" i="32"/>
  <c r="C51" i="32"/>
  <c r="D51" i="32"/>
  <c r="E51" i="32"/>
  <c r="F51" i="32"/>
  <c r="A52" i="32"/>
  <c r="B52" i="32"/>
  <c r="C52" i="32"/>
  <c r="D52" i="32"/>
  <c r="E52" i="32"/>
  <c r="F52" i="32"/>
  <c r="A53" i="32"/>
  <c r="B53" i="32"/>
  <c r="C53" i="32"/>
  <c r="D53" i="32"/>
  <c r="E53" i="32"/>
  <c r="F53" i="32"/>
  <c r="A54" i="32"/>
  <c r="B54" i="32"/>
  <c r="C54" i="32"/>
  <c r="D54" i="32"/>
  <c r="E54" i="32"/>
  <c r="F54" i="32"/>
  <c r="A55" i="32"/>
  <c r="B55" i="32"/>
  <c r="C55" i="32"/>
  <c r="D55" i="32"/>
  <c r="E55" i="32"/>
  <c r="F55" i="32"/>
  <c r="A56" i="32"/>
  <c r="B56" i="32"/>
  <c r="C56" i="32"/>
  <c r="D56" i="32"/>
  <c r="E56" i="32"/>
  <c r="F56" i="32"/>
  <c r="A57" i="32"/>
  <c r="B57" i="32"/>
  <c r="C57" i="32"/>
  <c r="D57" i="32"/>
  <c r="E57" i="32"/>
  <c r="F57" i="32"/>
  <c r="A58" i="32"/>
  <c r="B58" i="32"/>
  <c r="C58" i="32"/>
  <c r="D58" i="32"/>
  <c r="E58" i="32"/>
  <c r="F58" i="32"/>
  <c r="A59" i="32"/>
  <c r="B59" i="32"/>
  <c r="C59" i="32"/>
  <c r="D59" i="32"/>
  <c r="E59" i="32"/>
  <c r="F59" i="32"/>
  <c r="A60" i="32"/>
  <c r="B60" i="32"/>
  <c r="C60" i="32"/>
  <c r="D60" i="32"/>
  <c r="E60" i="32"/>
  <c r="F60" i="32"/>
  <c r="A61" i="32"/>
  <c r="B61" i="32"/>
  <c r="C61" i="32"/>
  <c r="D61" i="32"/>
  <c r="E61" i="32"/>
  <c r="F61" i="32"/>
  <c r="A62" i="32"/>
  <c r="B62" i="32"/>
  <c r="C62" i="32"/>
  <c r="D62" i="32"/>
  <c r="E62" i="32"/>
  <c r="F62" i="32"/>
  <c r="A63" i="32"/>
  <c r="B63" i="32"/>
  <c r="C63" i="32"/>
  <c r="D63" i="32"/>
  <c r="E63" i="32"/>
  <c r="F63" i="32"/>
  <c r="A64" i="32"/>
  <c r="B64" i="32"/>
  <c r="C64" i="32"/>
  <c r="D64" i="32"/>
  <c r="E64" i="32"/>
  <c r="F64" i="32"/>
  <c r="A65" i="32"/>
  <c r="B65" i="32"/>
  <c r="C65" i="32"/>
  <c r="D65" i="32"/>
  <c r="E65" i="32"/>
  <c r="F65" i="32"/>
  <c r="A66" i="32"/>
  <c r="B66" i="32"/>
  <c r="C66" i="32"/>
  <c r="D66" i="32"/>
  <c r="E66" i="32"/>
  <c r="F66" i="32"/>
  <c r="A67" i="32"/>
  <c r="B67" i="32"/>
  <c r="C67" i="32"/>
  <c r="D67" i="32"/>
  <c r="E67" i="32"/>
  <c r="F67" i="32"/>
  <c r="A68" i="32"/>
  <c r="B68" i="32"/>
  <c r="C68" i="32"/>
  <c r="D68" i="32"/>
  <c r="E68" i="32"/>
  <c r="F68" i="32"/>
  <c r="A69" i="32"/>
  <c r="B69" i="32"/>
  <c r="C69" i="32"/>
  <c r="D69" i="32"/>
  <c r="E69" i="32"/>
  <c r="F69" i="32"/>
  <c r="A70" i="32"/>
  <c r="B70" i="32"/>
  <c r="C70" i="32"/>
  <c r="D70" i="32"/>
  <c r="E70" i="32"/>
  <c r="G70" i="32" s="1"/>
  <c r="F70" i="32"/>
  <c r="A71" i="32"/>
  <c r="B71" i="32"/>
  <c r="C71" i="32"/>
  <c r="D71" i="32"/>
  <c r="E71" i="32"/>
  <c r="G71" i="32" s="1"/>
  <c r="F71" i="32"/>
  <c r="A72" i="32"/>
  <c r="B72" i="32"/>
  <c r="C72" i="32"/>
  <c r="D72" i="32"/>
  <c r="E72" i="32"/>
  <c r="G72" i="32" s="1"/>
  <c r="F72" i="32"/>
  <c r="A73" i="32"/>
  <c r="B73" i="32"/>
  <c r="C73" i="32"/>
  <c r="D73" i="32"/>
  <c r="E73" i="32"/>
  <c r="G73" i="32" s="1"/>
  <c r="F73" i="32"/>
  <c r="AJ126" i="1"/>
  <c r="AJ56" i="1"/>
  <c r="AJ57" i="1"/>
  <c r="AJ58" i="1"/>
  <c r="AJ59"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7" i="1"/>
  <c r="AJ112" i="1"/>
  <c r="AJ113" i="1"/>
  <c r="AJ116" i="1"/>
  <c r="AJ117" i="1"/>
  <c r="AJ118" i="1"/>
  <c r="AJ119" i="1"/>
  <c r="AJ120" i="1"/>
  <c r="AJ121" i="1"/>
  <c r="AJ122" i="1"/>
  <c r="AJ123" i="1"/>
  <c r="AJ124" i="1"/>
  <c r="AJ125" i="1"/>
  <c r="AJ127" i="1"/>
  <c r="AJ128" i="1"/>
  <c r="AJ129" i="1"/>
  <c r="AJ130" i="1"/>
  <c r="AJ131"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90" i="1"/>
  <c r="AJ191" i="1"/>
  <c r="AJ192" i="1"/>
  <c r="AJ193" i="1"/>
  <c r="AJ194" i="1"/>
  <c r="AJ195" i="1"/>
  <c r="AJ196" i="1"/>
  <c r="AJ197" i="1"/>
  <c r="AJ198" i="1"/>
  <c r="AJ199" i="1"/>
  <c r="AJ200" i="1"/>
  <c r="AJ202" i="1"/>
  <c r="AJ203"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7" i="1"/>
  <c r="AJ238" i="1"/>
  <c r="AJ239" i="1"/>
  <c r="AJ244" i="1"/>
  <c r="AJ245" i="1"/>
  <c r="AJ247" i="1"/>
  <c r="AJ248" i="1"/>
  <c r="AJ249"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9" i="1"/>
  <c r="AJ280" i="1"/>
  <c r="AJ281" i="1"/>
  <c r="AJ282" i="1"/>
  <c r="AJ283" i="1"/>
  <c r="AJ284" i="1"/>
  <c r="AJ285" i="1"/>
  <c r="AJ286" i="1"/>
  <c r="AJ287" i="1"/>
  <c r="AJ288" i="1"/>
  <c r="AJ289" i="1"/>
  <c r="AJ290" i="1"/>
  <c r="AJ292" i="1"/>
  <c r="AJ293" i="1"/>
  <c r="AJ294" i="1"/>
  <c r="AJ295" i="1"/>
  <c r="AJ296" i="1"/>
  <c r="AJ298" i="1"/>
  <c r="AJ299" i="1"/>
  <c r="AJ300" i="1"/>
  <c r="AJ301" i="1"/>
  <c r="AJ302" i="1"/>
  <c r="AJ303" i="1"/>
  <c r="AJ304" i="1"/>
  <c r="AJ305" i="1"/>
  <c r="AJ306" i="1"/>
  <c r="AJ307" i="1"/>
  <c r="AJ308" i="1"/>
  <c r="AJ311" i="1"/>
  <c r="AJ312" i="1"/>
  <c r="AJ313" i="1"/>
  <c r="AJ314" i="1"/>
  <c r="AJ315" i="1"/>
  <c r="AJ316" i="1"/>
  <c r="AJ317" i="1"/>
  <c r="AJ318" i="1"/>
  <c r="AJ319" i="1"/>
  <c r="AJ320"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2" i="1"/>
  <c r="AJ353" i="1"/>
  <c r="AJ354" i="1"/>
  <c r="AJ355" i="1"/>
  <c r="AJ356" i="1"/>
  <c r="AJ358" i="1"/>
  <c r="AJ359" i="1"/>
  <c r="AJ360" i="1"/>
  <c r="AJ361" i="1"/>
  <c r="AJ362" i="1"/>
  <c r="AJ363" i="1"/>
  <c r="AJ364" i="1"/>
  <c r="AJ365" i="1"/>
  <c r="AJ366" i="1"/>
  <c r="AJ367" i="1"/>
  <c r="AJ368" i="1"/>
  <c r="AJ369" i="1"/>
  <c r="AJ13" i="1"/>
  <c r="AJ14" i="1"/>
  <c r="AJ15" i="1"/>
  <c r="AJ16" i="1"/>
  <c r="AJ17" i="1"/>
  <c r="AJ18" i="1"/>
  <c r="AJ20" i="1"/>
  <c r="AJ21" i="1"/>
  <c r="AJ22" i="1"/>
  <c r="AJ23" i="1"/>
  <c r="AJ24" i="1"/>
  <c r="AJ25" i="1"/>
  <c r="AJ26" i="1"/>
  <c r="AJ27" i="1"/>
  <c r="AJ28" i="1"/>
  <c r="AJ29" i="1"/>
  <c r="AJ30" i="1"/>
  <c r="AJ31" i="1"/>
  <c r="AJ32" i="1"/>
  <c r="AJ33" i="1"/>
  <c r="AJ34" i="1"/>
  <c r="AJ35" i="1"/>
  <c r="AJ36" i="1"/>
  <c r="AJ37" i="1"/>
  <c r="AJ38" i="1"/>
  <c r="AJ39" i="1"/>
  <c r="AJ40" i="1"/>
  <c r="AJ41" i="1"/>
  <c r="AJ44" i="1"/>
  <c r="AJ45" i="1"/>
  <c r="AJ46" i="1"/>
  <c r="AJ47" i="1"/>
  <c r="AJ48" i="1"/>
  <c r="AJ49" i="1"/>
  <c r="AJ50" i="1"/>
  <c r="AJ51" i="1"/>
  <c r="AJ52" i="1"/>
  <c r="AJ53" i="1"/>
  <c r="AJ12" i="1"/>
  <c r="AR371" i="1"/>
  <c r="AQ371" i="1" s="1"/>
  <c r="AR372" i="1"/>
  <c r="AQ372" i="1" s="1"/>
  <c r="AR373" i="1"/>
  <c r="AQ373" i="1" s="1"/>
  <c r="AR376" i="1"/>
  <c r="AQ376" i="1" s="1"/>
  <c r="AR377" i="1"/>
  <c r="AQ377" i="1" s="1"/>
  <c r="AR378" i="1"/>
  <c r="AQ378" i="1" s="1"/>
  <c r="AR379" i="1"/>
  <c r="AQ379" i="1" s="1"/>
  <c r="AR382" i="1"/>
  <c r="AQ382" i="1" s="1"/>
  <c r="AR383" i="1"/>
  <c r="AQ383" i="1" s="1"/>
  <c r="AR384" i="1"/>
  <c r="AQ384" i="1" s="1"/>
  <c r="AR385" i="1"/>
  <c r="AQ385" i="1" s="1"/>
  <c r="S156" i="1"/>
  <c r="T156" i="1" s="1"/>
  <c r="S12" i="1"/>
  <c r="T12" i="1" s="1"/>
  <c r="AO269" i="1"/>
  <c r="AO370" i="1"/>
  <c r="AO371" i="1"/>
  <c r="AO372" i="1"/>
  <c r="AO373" i="1"/>
  <c r="AO375" i="1"/>
  <c r="AO376" i="1"/>
  <c r="AO377" i="1"/>
  <c r="AS377" i="1" s="1"/>
  <c r="AO378" i="1"/>
  <c r="AO379" i="1"/>
  <c r="AO381" i="1"/>
  <c r="AO382" i="1"/>
  <c r="AO383" i="1"/>
  <c r="AO384" i="1"/>
  <c r="AO385" i="1"/>
  <c r="AO56" i="1"/>
  <c r="E73" i="30"/>
  <c r="G73" i="30" s="1"/>
  <c r="D73" i="30"/>
  <c r="F73" i="30" s="1"/>
  <c r="H73" i="30" s="1"/>
  <c r="C73" i="30"/>
  <c r="B73" i="30"/>
  <c r="A73" i="30"/>
  <c r="E72" i="30"/>
  <c r="G72" i="30" s="1"/>
  <c r="D72" i="30"/>
  <c r="F72" i="30" s="1"/>
  <c r="H72" i="30" s="1"/>
  <c r="C72" i="30"/>
  <c r="B72" i="30"/>
  <c r="A72" i="30"/>
  <c r="E71" i="30"/>
  <c r="G71" i="30" s="1"/>
  <c r="D71" i="30"/>
  <c r="F71" i="30" s="1"/>
  <c r="H71" i="30" s="1"/>
  <c r="C71" i="30"/>
  <c r="B71" i="30"/>
  <c r="A71" i="30"/>
  <c r="E70" i="30"/>
  <c r="G70" i="30" s="1"/>
  <c r="D70" i="30"/>
  <c r="F70" i="30" s="1"/>
  <c r="H70" i="30" s="1"/>
  <c r="C70" i="30"/>
  <c r="B70" i="30"/>
  <c r="A70" i="30"/>
  <c r="E69" i="30"/>
  <c r="G69" i="30" s="1"/>
  <c r="D69" i="30"/>
  <c r="F69" i="30" s="1"/>
  <c r="C69" i="30"/>
  <c r="B69" i="30"/>
  <c r="A69" i="30"/>
  <c r="E68" i="30"/>
  <c r="G68" i="30" s="1"/>
  <c r="D68" i="30"/>
  <c r="F68" i="30" s="1"/>
  <c r="H68" i="30" s="1"/>
  <c r="C68" i="30"/>
  <c r="B68" i="30"/>
  <c r="A68" i="30"/>
  <c r="E67" i="30"/>
  <c r="G67" i="30" s="1"/>
  <c r="D67" i="30"/>
  <c r="F67" i="30" s="1"/>
  <c r="C67" i="30"/>
  <c r="B67" i="30"/>
  <c r="A67" i="30"/>
  <c r="E66" i="30"/>
  <c r="G66" i="30" s="1"/>
  <c r="D66" i="30"/>
  <c r="F66" i="30" s="1"/>
  <c r="C66" i="30"/>
  <c r="B66" i="30"/>
  <c r="A66" i="30"/>
  <c r="E65" i="30"/>
  <c r="G65" i="30" s="1"/>
  <c r="D65" i="30"/>
  <c r="F65" i="30" s="1"/>
  <c r="C65" i="30"/>
  <c r="B65" i="30"/>
  <c r="A65" i="30"/>
  <c r="E64" i="30"/>
  <c r="G64" i="30" s="1"/>
  <c r="D64" i="30"/>
  <c r="F64" i="30" s="1"/>
  <c r="H64" i="30" s="1"/>
  <c r="C64" i="30"/>
  <c r="B64" i="30"/>
  <c r="A64" i="30"/>
  <c r="E63" i="30"/>
  <c r="G63" i="30" s="1"/>
  <c r="D63" i="30"/>
  <c r="F63" i="30" s="1"/>
  <c r="C63" i="30"/>
  <c r="B63" i="30"/>
  <c r="A63" i="30"/>
  <c r="E62" i="30"/>
  <c r="G62" i="30" s="1"/>
  <c r="D62" i="30"/>
  <c r="F62" i="30" s="1"/>
  <c r="C62" i="30"/>
  <c r="B62" i="30"/>
  <c r="A62" i="30"/>
  <c r="E61" i="30"/>
  <c r="G61" i="30" s="1"/>
  <c r="D61" i="30"/>
  <c r="F61" i="30" s="1"/>
  <c r="C61" i="30"/>
  <c r="B61" i="30"/>
  <c r="A61" i="30"/>
  <c r="E60" i="30"/>
  <c r="G60" i="30" s="1"/>
  <c r="D60" i="30"/>
  <c r="F60" i="30" s="1"/>
  <c r="C60" i="30"/>
  <c r="B60" i="30"/>
  <c r="A60" i="30"/>
  <c r="E59" i="30"/>
  <c r="G59" i="30" s="1"/>
  <c r="D59" i="30"/>
  <c r="F59" i="30" s="1"/>
  <c r="C59" i="30"/>
  <c r="B59" i="30"/>
  <c r="A59" i="30"/>
  <c r="E58" i="30"/>
  <c r="G58" i="30" s="1"/>
  <c r="D58" i="30"/>
  <c r="F58" i="30" s="1"/>
  <c r="H58" i="30" s="1"/>
  <c r="C58" i="30"/>
  <c r="B58" i="30"/>
  <c r="A58" i="30"/>
  <c r="E57" i="30"/>
  <c r="G57" i="30" s="1"/>
  <c r="D57" i="30"/>
  <c r="F57" i="30" s="1"/>
  <c r="C57" i="30"/>
  <c r="B57" i="30"/>
  <c r="A57" i="30"/>
  <c r="E56" i="30"/>
  <c r="G56" i="30" s="1"/>
  <c r="D56" i="30"/>
  <c r="F56" i="30" s="1"/>
  <c r="H56" i="30" s="1"/>
  <c r="C56" i="30"/>
  <c r="B56" i="30"/>
  <c r="A56" i="30"/>
  <c r="E55" i="30"/>
  <c r="G55" i="30" s="1"/>
  <c r="D55" i="30"/>
  <c r="F55" i="30" s="1"/>
  <c r="C55" i="30"/>
  <c r="B55" i="30"/>
  <c r="A55" i="30"/>
  <c r="E54" i="30"/>
  <c r="G54" i="30" s="1"/>
  <c r="D54" i="30"/>
  <c r="F54" i="30" s="1"/>
  <c r="C54" i="30"/>
  <c r="B54" i="30"/>
  <c r="A54" i="30"/>
  <c r="E53" i="30"/>
  <c r="G53" i="30" s="1"/>
  <c r="D53" i="30"/>
  <c r="F53" i="30" s="1"/>
  <c r="C53" i="30"/>
  <c r="B53" i="30"/>
  <c r="A53" i="30"/>
  <c r="E52" i="30"/>
  <c r="G52" i="30" s="1"/>
  <c r="D52" i="30"/>
  <c r="F52" i="30" s="1"/>
  <c r="H52" i="30" s="1"/>
  <c r="C52" i="30"/>
  <c r="B52" i="30"/>
  <c r="A52" i="30"/>
  <c r="E51" i="30"/>
  <c r="G51" i="30" s="1"/>
  <c r="D51" i="30"/>
  <c r="F51" i="30" s="1"/>
  <c r="C51" i="30"/>
  <c r="B51" i="30"/>
  <c r="A51" i="30"/>
  <c r="E50" i="30"/>
  <c r="G50" i="30" s="1"/>
  <c r="D50" i="30"/>
  <c r="F50" i="30" s="1"/>
  <c r="C50" i="30"/>
  <c r="B50" i="30"/>
  <c r="A50" i="30"/>
  <c r="E49" i="30"/>
  <c r="G49" i="30" s="1"/>
  <c r="D49" i="30"/>
  <c r="F49" i="30" s="1"/>
  <c r="C49" i="30"/>
  <c r="B49" i="30"/>
  <c r="A49" i="30"/>
  <c r="E48" i="30"/>
  <c r="G48" i="30" s="1"/>
  <c r="D48" i="30"/>
  <c r="F48" i="30" s="1"/>
  <c r="C48" i="30"/>
  <c r="B48" i="30"/>
  <c r="A48" i="30"/>
  <c r="E47" i="30"/>
  <c r="G47" i="30" s="1"/>
  <c r="D47" i="30"/>
  <c r="F47" i="30" s="1"/>
  <c r="C47" i="30"/>
  <c r="B47" i="30"/>
  <c r="A47" i="30"/>
  <c r="E46" i="30"/>
  <c r="G46" i="30" s="1"/>
  <c r="D46" i="30"/>
  <c r="F46" i="30" s="1"/>
  <c r="C46" i="30"/>
  <c r="B46" i="30"/>
  <c r="A46" i="30"/>
  <c r="E45" i="30"/>
  <c r="G45" i="30" s="1"/>
  <c r="D45" i="30"/>
  <c r="F45" i="30" s="1"/>
  <c r="C45" i="30"/>
  <c r="B45" i="30"/>
  <c r="A45" i="30"/>
  <c r="E44" i="30"/>
  <c r="G44" i="30" s="1"/>
  <c r="D44" i="30"/>
  <c r="F44" i="30" s="1"/>
  <c r="H44" i="30" s="1"/>
  <c r="C44" i="30"/>
  <c r="B44" i="30"/>
  <c r="A44" i="30"/>
  <c r="E43" i="30"/>
  <c r="G43" i="30" s="1"/>
  <c r="D43" i="30"/>
  <c r="F43" i="30" s="1"/>
  <c r="C43" i="30"/>
  <c r="B43" i="30"/>
  <c r="A43" i="30"/>
  <c r="E42" i="30"/>
  <c r="G42" i="30" s="1"/>
  <c r="D42" i="30"/>
  <c r="F42" i="30" s="1"/>
  <c r="C42" i="30"/>
  <c r="B42" i="30"/>
  <c r="A42" i="30"/>
  <c r="E41" i="30"/>
  <c r="G41" i="30" s="1"/>
  <c r="D41" i="30"/>
  <c r="F41" i="30" s="1"/>
  <c r="C41" i="30"/>
  <c r="B41" i="30"/>
  <c r="A41" i="30"/>
  <c r="E40" i="30"/>
  <c r="G40" i="30" s="1"/>
  <c r="D40" i="30"/>
  <c r="F40" i="30" s="1"/>
  <c r="H40" i="30" s="1"/>
  <c r="C40" i="30"/>
  <c r="B40" i="30"/>
  <c r="A40" i="30"/>
  <c r="E39" i="30"/>
  <c r="G39" i="30" s="1"/>
  <c r="D39" i="30"/>
  <c r="F39" i="30" s="1"/>
  <c r="C39" i="30"/>
  <c r="B39" i="30"/>
  <c r="A39" i="30"/>
  <c r="E38" i="30"/>
  <c r="G38" i="30" s="1"/>
  <c r="D38" i="30"/>
  <c r="F38" i="30" s="1"/>
  <c r="C38" i="30"/>
  <c r="B38" i="30"/>
  <c r="A38" i="30"/>
  <c r="E37" i="30"/>
  <c r="G37" i="30" s="1"/>
  <c r="D37" i="30"/>
  <c r="F37" i="30" s="1"/>
  <c r="C37" i="30"/>
  <c r="B37" i="30"/>
  <c r="A37" i="30"/>
  <c r="E36" i="30"/>
  <c r="G36" i="30" s="1"/>
  <c r="D36" i="30"/>
  <c r="F36" i="30" s="1"/>
  <c r="C36" i="30"/>
  <c r="B36" i="30"/>
  <c r="A36" i="30"/>
  <c r="E35" i="30"/>
  <c r="G35" i="30" s="1"/>
  <c r="D35" i="30"/>
  <c r="F35" i="30" s="1"/>
  <c r="C35" i="30"/>
  <c r="B35" i="30"/>
  <c r="A35" i="30"/>
  <c r="E34" i="30"/>
  <c r="G34" i="30" s="1"/>
  <c r="D34" i="30"/>
  <c r="F34" i="30" s="1"/>
  <c r="C34" i="30"/>
  <c r="B34" i="30"/>
  <c r="A34" i="30"/>
  <c r="E33" i="30"/>
  <c r="G33" i="30" s="1"/>
  <c r="D33" i="30"/>
  <c r="F33" i="30" s="1"/>
  <c r="C33" i="30"/>
  <c r="B33" i="30"/>
  <c r="A33" i="30"/>
  <c r="E32" i="30"/>
  <c r="G32" i="30" s="1"/>
  <c r="D32" i="30"/>
  <c r="F32" i="30" s="1"/>
  <c r="H32" i="30" s="1"/>
  <c r="C32" i="30"/>
  <c r="B32" i="30"/>
  <c r="A32" i="30"/>
  <c r="E31" i="30"/>
  <c r="G31" i="30" s="1"/>
  <c r="D31" i="30"/>
  <c r="F31" i="30" s="1"/>
  <c r="C31" i="30"/>
  <c r="B31" i="30"/>
  <c r="A31" i="30"/>
  <c r="E30" i="30"/>
  <c r="G30" i="30" s="1"/>
  <c r="D30" i="30"/>
  <c r="F30" i="30" s="1"/>
  <c r="C30" i="30"/>
  <c r="B30" i="30"/>
  <c r="A30" i="30"/>
  <c r="E29" i="30"/>
  <c r="G29" i="30" s="1"/>
  <c r="D29" i="30"/>
  <c r="F29" i="30" s="1"/>
  <c r="C29" i="30"/>
  <c r="B29" i="30"/>
  <c r="A29" i="30"/>
  <c r="E28" i="30"/>
  <c r="G28" i="30" s="1"/>
  <c r="D28" i="30"/>
  <c r="F28" i="30" s="1"/>
  <c r="H28" i="30" s="1"/>
  <c r="C28" i="30"/>
  <c r="B28" i="30"/>
  <c r="A28" i="30"/>
  <c r="E27" i="30"/>
  <c r="G27" i="30" s="1"/>
  <c r="D27" i="30"/>
  <c r="F27" i="30" s="1"/>
  <c r="C27" i="30"/>
  <c r="B27" i="30"/>
  <c r="A27" i="30"/>
  <c r="E26" i="30"/>
  <c r="G26" i="30" s="1"/>
  <c r="D26" i="30"/>
  <c r="F26" i="30" s="1"/>
  <c r="C26" i="30"/>
  <c r="B26" i="30"/>
  <c r="A26" i="30"/>
  <c r="E25" i="30"/>
  <c r="G25" i="30" s="1"/>
  <c r="D25" i="30"/>
  <c r="F25" i="30" s="1"/>
  <c r="C25" i="30"/>
  <c r="B25" i="30"/>
  <c r="A25" i="30"/>
  <c r="E24" i="30"/>
  <c r="G24" i="30" s="1"/>
  <c r="D24" i="30"/>
  <c r="F24" i="30" s="1"/>
  <c r="C24" i="30"/>
  <c r="B24" i="30"/>
  <c r="A24" i="30"/>
  <c r="E23" i="30"/>
  <c r="G23" i="30" s="1"/>
  <c r="D23" i="30"/>
  <c r="F23" i="30" s="1"/>
  <c r="C23" i="30"/>
  <c r="B23" i="30"/>
  <c r="A23" i="30"/>
  <c r="E22" i="30"/>
  <c r="G22" i="30" s="1"/>
  <c r="D22" i="30"/>
  <c r="F22" i="30" s="1"/>
  <c r="H22" i="30" s="1"/>
  <c r="C22" i="30"/>
  <c r="B22" i="30"/>
  <c r="A22" i="30"/>
  <c r="E21" i="30"/>
  <c r="G21" i="30" s="1"/>
  <c r="D21" i="30"/>
  <c r="F21" i="30" s="1"/>
  <c r="C21" i="30"/>
  <c r="B21" i="30"/>
  <c r="A21" i="30"/>
  <c r="E20" i="30"/>
  <c r="G20" i="30" s="1"/>
  <c r="D20" i="30"/>
  <c r="F20" i="30" s="1"/>
  <c r="H20" i="30" s="1"/>
  <c r="C20" i="30"/>
  <c r="B20" i="30"/>
  <c r="A20" i="30"/>
  <c r="E19" i="30"/>
  <c r="G19" i="30" s="1"/>
  <c r="D19" i="30"/>
  <c r="F19" i="30" s="1"/>
  <c r="C19" i="30"/>
  <c r="B19" i="30"/>
  <c r="A19" i="30"/>
  <c r="E18" i="30"/>
  <c r="G18" i="30" s="1"/>
  <c r="D18" i="30"/>
  <c r="F18" i="30" s="1"/>
  <c r="C18" i="30"/>
  <c r="B18" i="30"/>
  <c r="A18" i="30"/>
  <c r="E17" i="30"/>
  <c r="G17" i="30" s="1"/>
  <c r="D17" i="30"/>
  <c r="F17" i="30" s="1"/>
  <c r="C17" i="30"/>
  <c r="B17" i="30"/>
  <c r="A17" i="30"/>
  <c r="E16" i="30"/>
  <c r="G16" i="30" s="1"/>
  <c r="D16" i="30"/>
  <c r="F16" i="30" s="1"/>
  <c r="H16" i="30" s="1"/>
  <c r="C16" i="30"/>
  <c r="B16" i="30"/>
  <c r="A16" i="30"/>
  <c r="E15" i="30"/>
  <c r="G15" i="30" s="1"/>
  <c r="D15" i="30"/>
  <c r="F15" i="30" s="1"/>
  <c r="C15" i="30"/>
  <c r="B15" i="30"/>
  <c r="A15" i="30"/>
  <c r="E14" i="30"/>
  <c r="G14" i="30" s="1"/>
  <c r="D14" i="30"/>
  <c r="F14" i="30" s="1"/>
  <c r="C14" i="30"/>
  <c r="B14" i="30"/>
  <c r="A14" i="30"/>
  <c r="E13" i="30"/>
  <c r="G13" i="30" s="1"/>
  <c r="D13" i="30"/>
  <c r="F13" i="30" s="1"/>
  <c r="C13" i="30"/>
  <c r="B13" i="30"/>
  <c r="A13" i="30"/>
  <c r="E12" i="30"/>
  <c r="G12" i="30" s="1"/>
  <c r="D12" i="30"/>
  <c r="F12" i="30" s="1"/>
  <c r="C12" i="30"/>
  <c r="B12" i="30"/>
  <c r="A12" i="30"/>
  <c r="E11" i="30"/>
  <c r="G11" i="30" s="1"/>
  <c r="D11" i="30"/>
  <c r="F11" i="30" s="1"/>
  <c r="C11" i="30"/>
  <c r="B11" i="30"/>
  <c r="A11" i="30"/>
  <c r="E10" i="30"/>
  <c r="G10" i="30" s="1"/>
  <c r="D10" i="30"/>
  <c r="F10" i="30" s="1"/>
  <c r="H10" i="30" s="1"/>
  <c r="C10" i="30"/>
  <c r="B10" i="30"/>
  <c r="A10" i="30"/>
  <c r="E9" i="30"/>
  <c r="G9" i="30" s="1"/>
  <c r="D9" i="30"/>
  <c r="F9" i="30" s="1"/>
  <c r="C9" i="30"/>
  <c r="B9" i="30"/>
  <c r="A9" i="30"/>
  <c r="D3" i="30"/>
  <c r="D2" i="30"/>
  <c r="X16" i="18"/>
  <c r="V12" i="1"/>
  <c r="W12" i="1" s="1"/>
  <c r="V18" i="1"/>
  <c r="W18" i="1" s="1"/>
  <c r="V24" i="1"/>
  <c r="W24" i="1" s="1"/>
  <c r="V30" i="1"/>
  <c r="W30" i="1" s="1"/>
  <c r="V36" i="1"/>
  <c r="W36" i="1" s="1"/>
  <c r="V48" i="1"/>
  <c r="W48" i="1" s="1"/>
  <c r="V60" i="1"/>
  <c r="W60" i="1" s="1"/>
  <c r="V66" i="1"/>
  <c r="W66" i="1" s="1"/>
  <c r="V72" i="1"/>
  <c r="W72" i="1" s="1"/>
  <c r="V78" i="1"/>
  <c r="W78" i="1" s="1"/>
  <c r="V84" i="1"/>
  <c r="W84" i="1" s="1"/>
  <c r="V90" i="1"/>
  <c r="W90" i="1" s="1"/>
  <c r="V96" i="1"/>
  <c r="W96" i="1" s="1"/>
  <c r="V114" i="1"/>
  <c r="W114" i="1" s="1"/>
  <c r="V120" i="1"/>
  <c r="W120" i="1" s="1"/>
  <c r="V126" i="1"/>
  <c r="W126" i="1" s="1"/>
  <c r="V138" i="1"/>
  <c r="W138" i="1" s="1"/>
  <c r="V144" i="1"/>
  <c r="W144" i="1" s="1"/>
  <c r="V150" i="1"/>
  <c r="W150" i="1" s="1"/>
  <c r="V156" i="1"/>
  <c r="W156" i="1" s="1"/>
  <c r="V162" i="1"/>
  <c r="W162" i="1" s="1"/>
  <c r="V168" i="1"/>
  <c r="W168" i="1" s="1"/>
  <c r="V174" i="1"/>
  <c r="W174" i="1" s="1"/>
  <c r="V180" i="1"/>
  <c r="W180" i="1" s="1"/>
  <c r="V186" i="1"/>
  <c r="W186" i="1" s="1"/>
  <c r="V192" i="1"/>
  <c r="W192" i="1" s="1"/>
  <c r="V198" i="1"/>
  <c r="W198" i="1" s="1"/>
  <c r="V210" i="1"/>
  <c r="W210" i="1" s="1"/>
  <c r="V216" i="1"/>
  <c r="W216" i="1" s="1"/>
  <c r="V222" i="1"/>
  <c r="W222" i="1" s="1"/>
  <c r="V228" i="1"/>
  <c r="W228" i="1" s="1"/>
  <c r="V234" i="1"/>
  <c r="W234" i="1" s="1"/>
  <c r="V249" i="1"/>
  <c r="W249" i="1" s="1"/>
  <c r="V255" i="1"/>
  <c r="W255" i="1" s="1"/>
  <c r="V261" i="1"/>
  <c r="W261" i="1" s="1"/>
  <c r="V267" i="1"/>
  <c r="W267" i="1" s="1"/>
  <c r="V273" i="1"/>
  <c r="W273" i="1" s="1"/>
  <c r="V279" i="1"/>
  <c r="W279" i="1" s="1"/>
  <c r="V285" i="1"/>
  <c r="W285" i="1" s="1"/>
  <c r="V303" i="1"/>
  <c r="W303" i="1" s="1"/>
  <c r="V315" i="1"/>
  <c r="W315" i="1" s="1"/>
  <c r="V327" i="1"/>
  <c r="W327" i="1" s="1"/>
  <c r="V333" i="1"/>
  <c r="W333" i="1" s="1"/>
  <c r="V339" i="1"/>
  <c r="W339" i="1" s="1"/>
  <c r="V345" i="1"/>
  <c r="W345" i="1" s="1"/>
  <c r="V357" i="1"/>
  <c r="W357" i="1" s="1"/>
  <c r="V363" i="1"/>
  <c r="W363" i="1" s="1"/>
  <c r="V369" i="1"/>
  <c r="W369" i="1" s="1"/>
  <c r="S36" i="1"/>
  <c r="T36" i="1" s="1"/>
  <c r="S48" i="1"/>
  <c r="T48" i="1" s="1"/>
  <c r="Y48" i="1" s="1"/>
  <c r="S78" i="1"/>
  <c r="T78" i="1" s="1"/>
  <c r="S90" i="1"/>
  <c r="T90" i="1" s="1"/>
  <c r="S96" i="1"/>
  <c r="T96" i="1" s="1"/>
  <c r="S114" i="1"/>
  <c r="T114" i="1" s="1"/>
  <c r="S120" i="1"/>
  <c r="T120" i="1" s="1"/>
  <c r="S126" i="1"/>
  <c r="T126" i="1" s="1"/>
  <c r="S138" i="1"/>
  <c r="T138" i="1" s="1"/>
  <c r="S144" i="1"/>
  <c r="T144" i="1" s="1"/>
  <c r="S150" i="1"/>
  <c r="T150" i="1" s="1"/>
  <c r="S162" i="1"/>
  <c r="T162" i="1" s="1"/>
  <c r="S168" i="1"/>
  <c r="T168" i="1" s="1"/>
  <c r="S174" i="1"/>
  <c r="T174" i="1" s="1"/>
  <c r="S180" i="1"/>
  <c r="T180" i="1" s="1"/>
  <c r="S186" i="1"/>
  <c r="T186" i="1" s="1"/>
  <c r="S192" i="1"/>
  <c r="T192" i="1" s="1"/>
  <c r="S198" i="1"/>
  <c r="T198" i="1" s="1"/>
  <c r="S210" i="1"/>
  <c r="T210" i="1" s="1"/>
  <c r="S216" i="1"/>
  <c r="T216" i="1" s="1"/>
  <c r="S222" i="1"/>
  <c r="T222" i="1" s="1"/>
  <c r="S228" i="1"/>
  <c r="T228" i="1" s="1"/>
  <c r="S234" i="1"/>
  <c r="T234" i="1" s="1"/>
  <c r="Y234" i="1" s="1"/>
  <c r="X234" i="1" s="1"/>
  <c r="S249" i="1"/>
  <c r="T249" i="1" s="1"/>
  <c r="S255" i="1"/>
  <c r="T255" i="1" s="1"/>
  <c r="S261" i="1"/>
  <c r="T261" i="1" s="1"/>
  <c r="S267" i="1"/>
  <c r="T267" i="1" s="1"/>
  <c r="S273" i="1"/>
  <c r="T273" i="1" s="1"/>
  <c r="S279" i="1"/>
  <c r="T279" i="1" s="1"/>
  <c r="S285" i="1"/>
  <c r="T285" i="1" s="1"/>
  <c r="S303" i="1"/>
  <c r="T303" i="1" s="1"/>
  <c r="S315" i="1"/>
  <c r="T315" i="1" s="1"/>
  <c r="S327" i="1"/>
  <c r="T327" i="1" s="1"/>
  <c r="S333" i="1"/>
  <c r="T333" i="1" s="1"/>
  <c r="S339" i="1"/>
  <c r="T339" i="1" s="1"/>
  <c r="Y339" i="1" s="1"/>
  <c r="X339" i="1" s="1"/>
  <c r="S345" i="1"/>
  <c r="T345" i="1" s="1"/>
  <c r="S357" i="1"/>
  <c r="T357" i="1" s="1"/>
  <c r="S363" i="1"/>
  <c r="T363" i="1" s="1"/>
  <c r="S369" i="1"/>
  <c r="T369" i="1" s="1"/>
  <c r="L6" i="18"/>
  <c r="AG311" i="1"/>
  <c r="AO342" i="1"/>
  <c r="AY158" i="1"/>
  <c r="AY157" i="1"/>
  <c r="AY156" i="1"/>
  <c r="AY151" i="1"/>
  <c r="AY150" i="1"/>
  <c r="AY145" i="1"/>
  <c r="AY144" i="1"/>
  <c r="AY138" i="1"/>
  <c r="S84" i="1"/>
  <c r="T84" i="1" s="1"/>
  <c r="S72" i="1"/>
  <c r="T72" i="1" s="1"/>
  <c r="S66" i="1"/>
  <c r="T66" i="1" s="1"/>
  <c r="S60" i="1"/>
  <c r="T60" i="1" s="1"/>
  <c r="AO324" i="1"/>
  <c r="AO337" i="1"/>
  <c r="AO95" i="1"/>
  <c r="AO328" i="1"/>
  <c r="AO326" i="1"/>
  <c r="AO329" i="1"/>
  <c r="AO325" i="1"/>
  <c r="AO336" i="1"/>
  <c r="AR370" i="1"/>
  <c r="AQ370" i="1" s="1"/>
  <c r="AO358" i="1"/>
  <c r="AO136" i="1"/>
  <c r="AO44" i="1"/>
  <c r="AO40" i="1"/>
  <c r="AO219" i="1"/>
  <c r="AO203" i="1"/>
  <c r="AO177" i="1"/>
  <c r="AO172" i="1"/>
  <c r="AO124" i="1"/>
  <c r="AO123" i="1"/>
  <c r="AO112" i="1"/>
  <c r="AO92" i="1"/>
  <c r="AO76" i="1"/>
  <c r="AO64" i="1"/>
  <c r="AO47" i="1"/>
  <c r="AO28" i="1"/>
  <c r="AO107" i="1"/>
  <c r="AO252" i="1"/>
  <c r="AO239" i="1"/>
  <c r="AO207" i="1"/>
  <c r="AO191" i="1"/>
  <c r="AO175" i="1"/>
  <c r="AO143" i="1"/>
  <c r="AO83" i="1"/>
  <c r="AO51" i="1"/>
  <c r="AO15" i="1"/>
  <c r="AO257" i="1"/>
  <c r="AO232" i="1"/>
  <c r="AO227" i="1"/>
  <c r="AO212" i="1"/>
  <c r="AO211" i="1"/>
  <c r="AO196" i="1"/>
  <c r="AO195" i="1"/>
  <c r="AO184" i="1"/>
  <c r="AO179" i="1"/>
  <c r="AO178" i="1"/>
  <c r="AO169" i="1"/>
  <c r="AO164" i="1"/>
  <c r="AO163" i="1"/>
  <c r="AO148" i="1"/>
  <c r="AO147" i="1"/>
  <c r="AO131" i="1"/>
  <c r="AO116" i="1"/>
  <c r="AO100" i="1"/>
  <c r="AO99" i="1"/>
  <c r="AO88" i="1"/>
  <c r="AO27" i="1"/>
  <c r="AO260" i="1"/>
  <c r="AO231" i="1"/>
  <c r="AO215" i="1"/>
  <c r="AO183" i="1"/>
  <c r="AO167" i="1"/>
  <c r="AO135" i="1"/>
  <c r="AO119" i="1"/>
  <c r="AO87" i="1"/>
  <c r="AO79" i="1"/>
  <c r="AO75" i="1"/>
  <c r="AO63" i="1"/>
  <c r="AO35" i="1"/>
  <c r="AO23" i="1"/>
  <c r="AO364" i="1"/>
  <c r="AO361" i="1"/>
  <c r="AO356" i="1"/>
  <c r="AO348" i="1"/>
  <c r="AO344" i="1"/>
  <c r="AO316" i="1"/>
  <c r="AO300" i="1"/>
  <c r="AO284" i="1"/>
  <c r="AO341" i="1"/>
  <c r="AO312" i="1"/>
  <c r="AO296" i="1"/>
  <c r="AO290" i="1"/>
  <c r="AO335" i="1"/>
  <c r="AO323" i="1"/>
  <c r="AO314" i="1"/>
  <c r="AO283" i="1"/>
  <c r="AO282" i="1"/>
  <c r="AO367" i="1"/>
  <c r="AO359" i="1"/>
  <c r="AO347" i="1"/>
  <c r="AO343" i="1"/>
  <c r="AO307" i="1"/>
  <c r="AO306" i="1"/>
  <c r="AO299" i="1"/>
  <c r="AO355" i="1"/>
  <c r="AO334" i="1"/>
  <c r="AO319" i="1"/>
  <c r="AO318" i="1"/>
  <c r="AO311" i="1"/>
  <c r="AO302" i="1"/>
  <c r="AO295" i="1"/>
  <c r="AO294" i="1"/>
  <c r="AO271" i="1"/>
  <c r="AO270" i="1"/>
  <c r="AO338" i="1"/>
  <c r="AO331" i="1"/>
  <c r="P180" i="1"/>
  <c r="Q180" i="1" s="1"/>
  <c r="P192" i="1"/>
  <c r="Q192" i="1" s="1"/>
  <c r="P198" i="1"/>
  <c r="Q198" i="1" s="1"/>
  <c r="P210" i="1"/>
  <c r="Q210" i="1" s="1"/>
  <c r="P216" i="1"/>
  <c r="Q216" i="1" s="1"/>
  <c r="P228" i="1"/>
  <c r="Q228" i="1" s="1"/>
  <c r="P234" i="1"/>
  <c r="Q234" i="1" s="1"/>
  <c r="P249" i="1"/>
  <c r="Q249" i="1" s="1"/>
  <c r="P255" i="1"/>
  <c r="Q255" i="1" s="1"/>
  <c r="P267" i="1"/>
  <c r="Q267" i="1" s="1"/>
  <c r="P273" i="1"/>
  <c r="Q273" i="1" s="1"/>
  <c r="P279" i="1"/>
  <c r="Q279" i="1" s="1"/>
  <c r="P285" i="1"/>
  <c r="Q285" i="1" s="1"/>
  <c r="P303" i="1"/>
  <c r="Q303" i="1" s="1"/>
  <c r="P315" i="1"/>
  <c r="Q315" i="1" s="1"/>
  <c r="P327" i="1"/>
  <c r="Q327" i="1" s="1"/>
  <c r="P333" i="1"/>
  <c r="Q333" i="1" s="1"/>
  <c r="P339" i="1"/>
  <c r="P345" i="1"/>
  <c r="Q345" i="1" s="1"/>
  <c r="P363" i="1"/>
  <c r="Q363" i="1" s="1"/>
  <c r="P369" i="1"/>
  <c r="Q369" i="1" s="1"/>
  <c r="P174" i="1"/>
  <c r="Q174" i="1" s="1"/>
  <c r="M369" i="1"/>
  <c r="M368" i="1"/>
  <c r="M367" i="1"/>
  <c r="M366" i="1"/>
  <c r="M365" i="1"/>
  <c r="M364" i="1"/>
  <c r="M363" i="1"/>
  <c r="M362" i="1"/>
  <c r="M361" i="1"/>
  <c r="M360" i="1"/>
  <c r="M359" i="1"/>
  <c r="M358" i="1"/>
  <c r="M357"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5" i="1"/>
  <c r="M323" i="1"/>
  <c r="M321" i="1"/>
  <c r="M320" i="1"/>
  <c r="M319" i="1"/>
  <c r="M318" i="1"/>
  <c r="M317" i="1"/>
  <c r="M316" i="1"/>
  <c r="M315" i="1"/>
  <c r="M314" i="1"/>
  <c r="M313" i="1"/>
  <c r="M312" i="1"/>
  <c r="M311" i="1"/>
  <c r="M310" i="1"/>
  <c r="M309" i="1"/>
  <c r="M307" i="1"/>
  <c r="M305" i="1"/>
  <c r="M303" i="1"/>
  <c r="M297" i="1"/>
  <c r="M296" i="1"/>
  <c r="M295" i="1"/>
  <c r="M294" i="1"/>
  <c r="M293" i="1"/>
  <c r="M292" i="1"/>
  <c r="M291" i="1"/>
  <c r="M290" i="1"/>
  <c r="M289" i="1"/>
  <c r="M288" i="1"/>
  <c r="M287" i="1"/>
  <c r="M286" i="1"/>
  <c r="M285" i="1"/>
  <c r="M284" i="1"/>
  <c r="M283" i="1"/>
  <c r="M282" i="1"/>
  <c r="M281" i="1"/>
  <c r="M280" i="1"/>
  <c r="M279" i="1"/>
  <c r="M274" i="1"/>
  <c r="M273" i="1"/>
  <c r="M271" i="1"/>
  <c r="M269" i="1"/>
  <c r="M267" i="1"/>
  <c r="O266" i="1"/>
  <c r="M266" i="1"/>
  <c r="O265" i="1"/>
  <c r="M265" i="1"/>
  <c r="O264" i="1"/>
  <c r="M264" i="1"/>
  <c r="O263" i="1"/>
  <c r="M263" i="1"/>
  <c r="O262" i="1"/>
  <c r="M262" i="1"/>
  <c r="P261" i="1"/>
  <c r="Q261" i="1" s="1"/>
  <c r="M261" i="1"/>
  <c r="M260" i="1"/>
  <c r="M259" i="1"/>
  <c r="M258" i="1"/>
  <c r="M257" i="1"/>
  <c r="M256" i="1"/>
  <c r="M255" i="1"/>
  <c r="M254" i="1"/>
  <c r="M253" i="1"/>
  <c r="M252" i="1"/>
  <c r="M251" i="1"/>
  <c r="M250" i="1"/>
  <c r="M249" i="1"/>
  <c r="M243" i="1"/>
  <c r="M239" i="1"/>
  <c r="M238" i="1"/>
  <c r="M237" i="1"/>
  <c r="M236" i="1"/>
  <c r="M235" i="1"/>
  <c r="M234" i="1"/>
  <c r="M233" i="1"/>
  <c r="M232" i="1"/>
  <c r="M231" i="1"/>
  <c r="M230" i="1"/>
  <c r="M229" i="1"/>
  <c r="M228" i="1"/>
  <c r="O226" i="1"/>
  <c r="M226" i="1"/>
  <c r="O224" i="1"/>
  <c r="M224" i="1"/>
  <c r="O222" i="1"/>
  <c r="P222" i="1" s="1"/>
  <c r="Q222" i="1" s="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6" i="1"/>
  <c r="M194" i="1"/>
  <c r="M192" i="1"/>
  <c r="M190" i="1"/>
  <c r="M188" i="1"/>
  <c r="M186" i="1"/>
  <c r="M185" i="1"/>
  <c r="M184" i="1"/>
  <c r="M183" i="1"/>
  <c r="M182" i="1"/>
  <c r="M181" i="1"/>
  <c r="M180" i="1"/>
  <c r="M179" i="1"/>
  <c r="M178" i="1"/>
  <c r="M177" i="1"/>
  <c r="M176" i="1"/>
  <c r="M175" i="1"/>
  <c r="M174" i="1"/>
  <c r="P96" i="1"/>
  <c r="Q96" i="1" s="1"/>
  <c r="P120" i="1"/>
  <c r="Q120" i="1" s="1"/>
  <c r="P126" i="1"/>
  <c r="Q126" i="1" s="1"/>
  <c r="P138" i="1"/>
  <c r="Q138" i="1" s="1"/>
  <c r="P144" i="1"/>
  <c r="Q144" i="1" s="1"/>
  <c r="P150" i="1"/>
  <c r="Q150" i="1" s="1"/>
  <c r="P156" i="1"/>
  <c r="Q156" i="1" s="1"/>
  <c r="P162" i="1"/>
  <c r="Q162" i="1" s="1"/>
  <c r="P168" i="1"/>
  <c r="Q168" i="1" s="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P48" i="1"/>
  <c r="Q48" i="1" s="1"/>
  <c r="P66" i="1"/>
  <c r="P72" i="1"/>
  <c r="Q72" i="1" s="1"/>
  <c r="P78" i="1"/>
  <c r="Q78" i="1" s="1"/>
  <c r="P84" i="1"/>
  <c r="Q84" i="1" s="1"/>
  <c r="P90" i="1"/>
  <c r="Q90" i="1" s="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4" i="1"/>
  <c r="M62" i="1"/>
  <c r="M60" i="1"/>
  <c r="M59" i="1"/>
  <c r="M58" i="1"/>
  <c r="M57" i="1"/>
  <c r="M56" i="1"/>
  <c r="M55" i="1"/>
  <c r="M54" i="1"/>
  <c r="M53" i="1"/>
  <c r="M52" i="1"/>
  <c r="M51" i="1"/>
  <c r="M50" i="1"/>
  <c r="M49" i="1"/>
  <c r="M48" i="1"/>
  <c r="O47" i="1"/>
  <c r="M47" i="1"/>
  <c r="O46" i="1"/>
  <c r="M46" i="1"/>
  <c r="O45" i="1"/>
  <c r="M45" i="1"/>
  <c r="O44" i="1"/>
  <c r="M44" i="1"/>
  <c r="O43" i="1"/>
  <c r="M43" i="1"/>
  <c r="M42" i="1"/>
  <c r="P36" i="1"/>
  <c r="M41" i="1"/>
  <c r="M40" i="1"/>
  <c r="M39" i="1"/>
  <c r="M38" i="1"/>
  <c r="M37" i="1"/>
  <c r="M36" i="1"/>
  <c r="M35" i="1"/>
  <c r="M34" i="1"/>
  <c r="M33" i="1"/>
  <c r="M32" i="1"/>
  <c r="M31" i="1"/>
  <c r="M30" i="1"/>
  <c r="AO59" i="1"/>
  <c r="AO170" i="1"/>
  <c r="AO272" i="1"/>
  <c r="AO139" i="1"/>
  <c r="AO263" i="1"/>
  <c r="AO140" i="1"/>
  <c r="AO128" i="1"/>
  <c r="AO80" i="1"/>
  <c r="AO71" i="1"/>
  <c r="AO39" i="1"/>
  <c r="AO313" i="1"/>
  <c r="AO289" i="1"/>
  <c r="AO365" i="1"/>
  <c r="AO308" i="1"/>
  <c r="AO320" i="1"/>
  <c r="AO362" i="1"/>
  <c r="AO368" i="1"/>
  <c r="AO288" i="1"/>
  <c r="AO305" i="1"/>
  <c r="AO340" i="1"/>
  <c r="AO354" i="1"/>
  <c r="AO360" i="1"/>
  <c r="AO366" i="1"/>
  <c r="AO301" i="1"/>
  <c r="AO293" i="1"/>
  <c r="AO332" i="1"/>
  <c r="AO349" i="1"/>
  <c r="AO330" i="1"/>
  <c r="AO317" i="1"/>
  <c r="AO350" i="1"/>
  <c r="AO266" i="1"/>
  <c r="AO264" i="1"/>
  <c r="AO265" i="1"/>
  <c r="AO224" i="1"/>
  <c r="AO160" i="1"/>
  <c r="AO220" i="1"/>
  <c r="AO155" i="1"/>
  <c r="AO171" i="1"/>
  <c r="AO208" i="1"/>
  <c r="AO152" i="1"/>
  <c r="AO248" i="1"/>
  <c r="AO253" i="1"/>
  <c r="AO29" i="1"/>
  <c r="AO237" i="1"/>
  <c r="AO217" i="1"/>
  <c r="AO254" i="1"/>
  <c r="AO166" i="1"/>
  <c r="AO259" i="1"/>
  <c r="AO45" i="1"/>
  <c r="AO34" i="1"/>
  <c r="AO89" i="1"/>
  <c r="AO137" i="1"/>
  <c r="AO153" i="1"/>
  <c r="AO185" i="1"/>
  <c r="AO57" i="1"/>
  <c r="AO86" i="1"/>
  <c r="AO182" i="1"/>
  <c r="AO238" i="1"/>
  <c r="AO251" i="1"/>
  <c r="AO218" i="1"/>
  <c r="AO125" i="1"/>
  <c r="AO141" i="1"/>
  <c r="AO221" i="1"/>
  <c r="AO46" i="1"/>
  <c r="AO94" i="1"/>
  <c r="AO190" i="1"/>
  <c r="AO146" i="1"/>
  <c r="AO149" i="1"/>
  <c r="AO154" i="1"/>
  <c r="AO202" i="1"/>
  <c r="AO58" i="1"/>
  <c r="AO53" i="1"/>
  <c r="AO225" i="1"/>
  <c r="AO206" i="1"/>
  <c r="AO69" i="1"/>
  <c r="AO197" i="1"/>
  <c r="AO176" i="1"/>
  <c r="AO173" i="1"/>
  <c r="AO181" i="1"/>
  <c r="AO49" i="1"/>
  <c r="AO77" i="1"/>
  <c r="AO229" i="1"/>
  <c r="AO21" i="1"/>
  <c r="AO62" i="1"/>
  <c r="AO142" i="1"/>
  <c r="AO117" i="1"/>
  <c r="AO50" i="1"/>
  <c r="AO81" i="1"/>
  <c r="AO113" i="1"/>
  <c r="AO129" i="1"/>
  <c r="AO161" i="1"/>
  <c r="AO209" i="1"/>
  <c r="AO230" i="1"/>
  <c r="AO22" i="1"/>
  <c r="AO74" i="1"/>
  <c r="AO226" i="1"/>
  <c r="AO247" i="1"/>
  <c r="AO41" i="1"/>
  <c r="AO101" i="1"/>
  <c r="AO165" i="1"/>
  <c r="AO213" i="1"/>
  <c r="AO258" i="1"/>
  <c r="AO70" i="1"/>
  <c r="AO118" i="1"/>
  <c r="AO52" i="1"/>
  <c r="AO82" i="1"/>
  <c r="AO130" i="1"/>
  <c r="AO194" i="1"/>
  <c r="AO65" i="1"/>
  <c r="AO233" i="1"/>
  <c r="AO214" i="1"/>
  <c r="AO93" i="1"/>
  <c r="S30" i="1"/>
  <c r="T30" i="1" s="1"/>
  <c r="P30" i="1"/>
  <c r="Q30" i="1" s="1"/>
  <c r="P24" i="1"/>
  <c r="Q24" i="1" s="1"/>
  <c r="S24" i="1"/>
  <c r="T24" i="1" s="1"/>
  <c r="M24" i="1"/>
  <c r="P18" i="1"/>
  <c r="Q18" i="1" s="1"/>
  <c r="S18" i="1"/>
  <c r="T18" i="1" s="1"/>
  <c r="M18" i="1"/>
  <c r="P12" i="1"/>
  <c r="Q12" i="1" s="1"/>
  <c r="M12" i="1"/>
  <c r="N55" i="19"/>
  <c r="M55" i="19"/>
  <c r="L55" i="19"/>
  <c r="K55" i="19"/>
  <c r="N54" i="19"/>
  <c r="M54" i="19"/>
  <c r="L54" i="19"/>
  <c r="K54" i="19"/>
  <c r="N53" i="19"/>
  <c r="M53" i="19"/>
  <c r="L53" i="19"/>
  <c r="K53" i="19"/>
  <c r="N52" i="19"/>
  <c r="M52" i="19"/>
  <c r="L52" i="19"/>
  <c r="K52" i="19"/>
  <c r="N51" i="19"/>
  <c r="M51" i="19"/>
  <c r="L51" i="19"/>
  <c r="K51" i="19"/>
  <c r="N50" i="19"/>
  <c r="M50" i="19"/>
  <c r="L50" i="19"/>
  <c r="K50" i="19"/>
  <c r="N49" i="19"/>
  <c r="M49" i="19"/>
  <c r="L49" i="19"/>
  <c r="K49" i="19"/>
  <c r="N48" i="19"/>
  <c r="M48" i="19"/>
  <c r="L48" i="19"/>
  <c r="K48" i="19"/>
  <c r="N47" i="19"/>
  <c r="M47" i="19"/>
  <c r="L47" i="19"/>
  <c r="K47" i="19"/>
  <c r="N46" i="19"/>
  <c r="M46" i="19"/>
  <c r="N45" i="19"/>
  <c r="M45" i="19"/>
  <c r="L45" i="19"/>
  <c r="K45" i="19"/>
  <c r="N44" i="19"/>
  <c r="M44" i="19"/>
  <c r="L44" i="19"/>
  <c r="K44" i="19"/>
  <c r="N43" i="19"/>
  <c r="M43" i="19"/>
  <c r="L43" i="19"/>
  <c r="K43" i="19"/>
  <c r="N42" i="19"/>
  <c r="M42" i="19"/>
  <c r="L42" i="19"/>
  <c r="K42" i="19"/>
  <c r="N41" i="19"/>
  <c r="M41" i="19"/>
  <c r="L41" i="19"/>
  <c r="K41" i="19"/>
  <c r="N40" i="19"/>
  <c r="M40" i="19"/>
  <c r="L40" i="19"/>
  <c r="K40" i="19"/>
  <c r="N39" i="19"/>
  <c r="M39" i="19"/>
  <c r="L39" i="19"/>
  <c r="K39" i="19"/>
  <c r="N38" i="19"/>
  <c r="M38" i="19"/>
  <c r="L38" i="19"/>
  <c r="K38" i="19"/>
  <c r="N37" i="19"/>
  <c r="M37" i="19"/>
  <c r="L37" i="19"/>
  <c r="K37" i="19"/>
  <c r="N36" i="19"/>
  <c r="M36" i="19"/>
  <c r="N35" i="19"/>
  <c r="M35" i="19"/>
  <c r="L35" i="19"/>
  <c r="K35" i="19"/>
  <c r="N34" i="19"/>
  <c r="M34" i="19"/>
  <c r="L34" i="19"/>
  <c r="K34" i="19"/>
  <c r="N33" i="19"/>
  <c r="M33" i="19"/>
  <c r="L33" i="19"/>
  <c r="K33" i="19"/>
  <c r="N32" i="19"/>
  <c r="M32" i="19"/>
  <c r="L32" i="19"/>
  <c r="K32" i="19"/>
  <c r="N31" i="19"/>
  <c r="M31" i="19"/>
  <c r="L31" i="19"/>
  <c r="K31" i="19"/>
  <c r="N30" i="19"/>
  <c r="M30" i="19"/>
  <c r="L30" i="19"/>
  <c r="K30" i="19"/>
  <c r="N29" i="19"/>
  <c r="M29" i="19"/>
  <c r="L29" i="19"/>
  <c r="K29" i="19"/>
  <c r="N28" i="19"/>
  <c r="M28" i="19"/>
  <c r="L28" i="19"/>
  <c r="K28" i="19"/>
  <c r="N27" i="19"/>
  <c r="M27" i="19"/>
  <c r="L27" i="19"/>
  <c r="K27" i="19"/>
  <c r="N26" i="19"/>
  <c r="M26" i="19"/>
  <c r="N25" i="19"/>
  <c r="M25" i="19"/>
  <c r="L25" i="19"/>
  <c r="K25" i="19"/>
  <c r="N24" i="19"/>
  <c r="M24" i="19"/>
  <c r="L24" i="19"/>
  <c r="K24" i="19"/>
  <c r="N23" i="19"/>
  <c r="M23" i="19"/>
  <c r="L23" i="19"/>
  <c r="K23" i="19"/>
  <c r="N22" i="19"/>
  <c r="M22" i="19"/>
  <c r="L22" i="19"/>
  <c r="K22" i="19"/>
  <c r="N21" i="19"/>
  <c r="M21" i="19"/>
  <c r="L21" i="19"/>
  <c r="K21" i="19"/>
  <c r="N20" i="19"/>
  <c r="M20" i="19"/>
  <c r="L20" i="19"/>
  <c r="K20" i="19"/>
  <c r="N19" i="19"/>
  <c r="M19" i="19"/>
  <c r="L19" i="19"/>
  <c r="K19" i="19"/>
  <c r="N18" i="19"/>
  <c r="M18" i="19"/>
  <c r="L18" i="19"/>
  <c r="K18" i="19"/>
  <c r="N17" i="19"/>
  <c r="M17" i="19"/>
  <c r="L17" i="19"/>
  <c r="K17" i="19"/>
  <c r="N16" i="19"/>
  <c r="M16" i="19"/>
  <c r="N15" i="19"/>
  <c r="M15" i="19"/>
  <c r="L15" i="19"/>
  <c r="K15" i="19"/>
  <c r="N14" i="19"/>
  <c r="M14" i="19"/>
  <c r="L14" i="19"/>
  <c r="K14" i="19"/>
  <c r="N13" i="19"/>
  <c r="M13" i="19"/>
  <c r="L13" i="19"/>
  <c r="K13" i="19"/>
  <c r="N12" i="19"/>
  <c r="M12" i="19"/>
  <c r="L12" i="19"/>
  <c r="K12" i="19"/>
  <c r="N11" i="19"/>
  <c r="M11" i="19"/>
  <c r="L11" i="19"/>
  <c r="K11" i="19"/>
  <c r="N10" i="19"/>
  <c r="M10" i="19"/>
  <c r="L10" i="19"/>
  <c r="K10" i="19"/>
  <c r="N9" i="19"/>
  <c r="M9" i="19"/>
  <c r="L9" i="19"/>
  <c r="K9" i="19"/>
  <c r="N8" i="19"/>
  <c r="M8" i="19"/>
  <c r="L8" i="19"/>
  <c r="K8" i="19"/>
  <c r="N7" i="19"/>
  <c r="M7" i="19"/>
  <c r="L7" i="19"/>
  <c r="K7" i="19"/>
  <c r="J7" i="19"/>
  <c r="O7" i="19"/>
  <c r="P7" i="19"/>
  <c r="Q7" i="19"/>
  <c r="R7" i="19"/>
  <c r="S7" i="19"/>
  <c r="J8" i="19"/>
  <c r="O8" i="19"/>
  <c r="P8" i="19"/>
  <c r="Q8" i="19"/>
  <c r="R8" i="19"/>
  <c r="S8" i="19"/>
  <c r="J9" i="19"/>
  <c r="O9" i="19"/>
  <c r="P9" i="19"/>
  <c r="Q9" i="19"/>
  <c r="R9" i="19"/>
  <c r="S9" i="19"/>
  <c r="J10" i="19"/>
  <c r="O10" i="19"/>
  <c r="P10" i="19"/>
  <c r="Q10" i="19"/>
  <c r="R10" i="19"/>
  <c r="S10" i="19"/>
  <c r="J11" i="19"/>
  <c r="O11" i="19"/>
  <c r="P11" i="19"/>
  <c r="Q11" i="19"/>
  <c r="R11" i="19"/>
  <c r="S11" i="19"/>
  <c r="J12" i="19"/>
  <c r="O12" i="19"/>
  <c r="P12" i="19"/>
  <c r="Q12" i="19"/>
  <c r="R12" i="19"/>
  <c r="S12" i="19"/>
  <c r="J13" i="19"/>
  <c r="O13" i="19"/>
  <c r="P13" i="19"/>
  <c r="Q13" i="19"/>
  <c r="R13" i="19"/>
  <c r="S13" i="19"/>
  <c r="J14" i="19"/>
  <c r="O14" i="19"/>
  <c r="P14" i="19"/>
  <c r="Q14" i="19"/>
  <c r="R14" i="19"/>
  <c r="S14" i="19"/>
  <c r="J15" i="19"/>
  <c r="O15" i="19"/>
  <c r="P15" i="19"/>
  <c r="Q15" i="19"/>
  <c r="R15" i="19"/>
  <c r="S15" i="19"/>
  <c r="AQ49" i="19"/>
  <c r="AP49" i="19"/>
  <c r="AO49" i="19"/>
  <c r="AN49" i="19"/>
  <c r="AM49" i="19"/>
  <c r="AL49" i="19"/>
  <c r="AK49" i="19"/>
  <c r="AJ49" i="19"/>
  <c r="AI49" i="19"/>
  <c r="AH49" i="19"/>
  <c r="AG49" i="19"/>
  <c r="AF49" i="19"/>
  <c r="AE49" i="19"/>
  <c r="AD49" i="19"/>
  <c r="AC49" i="19"/>
  <c r="AB49" i="19"/>
  <c r="AA49" i="19"/>
  <c r="Z49" i="19"/>
  <c r="Y49" i="19"/>
  <c r="X49" i="19"/>
  <c r="W49" i="19"/>
  <c r="V49" i="19"/>
  <c r="U49" i="19"/>
  <c r="T49" i="19"/>
  <c r="S49" i="19"/>
  <c r="R49" i="19"/>
  <c r="Q49" i="19"/>
  <c r="P49" i="19"/>
  <c r="O49" i="19"/>
  <c r="J49" i="19"/>
  <c r="AQ48" i="19"/>
  <c r="AP48" i="19"/>
  <c r="AO48" i="19"/>
  <c r="AN48" i="19"/>
  <c r="AM48" i="19"/>
  <c r="AL48" i="19"/>
  <c r="AK48" i="19"/>
  <c r="AJ48" i="19"/>
  <c r="AI48" i="19"/>
  <c r="AH48" i="19"/>
  <c r="AG48" i="19"/>
  <c r="AF48" i="19"/>
  <c r="AE48" i="19"/>
  <c r="AD48" i="19"/>
  <c r="AC48" i="19"/>
  <c r="AB48" i="19"/>
  <c r="AA48" i="19"/>
  <c r="Z48" i="19"/>
  <c r="Y48" i="19"/>
  <c r="X48" i="19"/>
  <c r="W48" i="19"/>
  <c r="V48" i="19"/>
  <c r="U48" i="19"/>
  <c r="T48" i="19"/>
  <c r="S48" i="19"/>
  <c r="R48" i="19"/>
  <c r="Q48" i="19"/>
  <c r="P48" i="19"/>
  <c r="O48" i="19"/>
  <c r="J48" i="19"/>
  <c r="AQ39" i="19"/>
  <c r="AP39" i="19"/>
  <c r="AO39" i="19"/>
  <c r="AN39" i="19"/>
  <c r="AM39" i="19"/>
  <c r="AL39" i="19"/>
  <c r="AK39" i="19"/>
  <c r="AJ39" i="19"/>
  <c r="AI39" i="19"/>
  <c r="AH39" i="19"/>
  <c r="AG39" i="19"/>
  <c r="AF39" i="19"/>
  <c r="AE39" i="19"/>
  <c r="AD39" i="19"/>
  <c r="AC39" i="19"/>
  <c r="AB39" i="19"/>
  <c r="AA39" i="19"/>
  <c r="Z39" i="19"/>
  <c r="Y39" i="19"/>
  <c r="X39" i="19"/>
  <c r="W39" i="19"/>
  <c r="V39" i="19"/>
  <c r="U39" i="19"/>
  <c r="T39" i="19"/>
  <c r="S39" i="19"/>
  <c r="R39" i="19"/>
  <c r="Q39" i="19"/>
  <c r="P39" i="19"/>
  <c r="O39" i="19"/>
  <c r="J39" i="19"/>
  <c r="AQ38" i="19"/>
  <c r="AP38" i="19"/>
  <c r="AO38" i="19"/>
  <c r="AN38" i="19"/>
  <c r="AM38" i="19"/>
  <c r="AL38" i="19"/>
  <c r="AK38" i="19"/>
  <c r="AJ38" i="19"/>
  <c r="AI38" i="19"/>
  <c r="AH38" i="19"/>
  <c r="AG38" i="19"/>
  <c r="AF38" i="19"/>
  <c r="AE38" i="19"/>
  <c r="AD38" i="19"/>
  <c r="AC38" i="19"/>
  <c r="AB38" i="19"/>
  <c r="AA38" i="19"/>
  <c r="Z38" i="19"/>
  <c r="Y38" i="19"/>
  <c r="X38" i="19"/>
  <c r="W38" i="19"/>
  <c r="V38" i="19"/>
  <c r="U38" i="19"/>
  <c r="T38" i="19"/>
  <c r="S38" i="19"/>
  <c r="R38" i="19"/>
  <c r="Q38" i="19"/>
  <c r="P38" i="19"/>
  <c r="O38" i="19"/>
  <c r="J38" i="19"/>
  <c r="AQ29" i="19"/>
  <c r="AP29" i="19"/>
  <c r="AO29" i="19"/>
  <c r="AN29" i="19"/>
  <c r="AM29" i="19"/>
  <c r="AL29" i="19"/>
  <c r="AK29" i="19"/>
  <c r="AJ29" i="19"/>
  <c r="AI29" i="19"/>
  <c r="AH29" i="19"/>
  <c r="AG29" i="19"/>
  <c r="AF29" i="19"/>
  <c r="AE29" i="19"/>
  <c r="AD29" i="19"/>
  <c r="AC29" i="19"/>
  <c r="AB29" i="19"/>
  <c r="AA29" i="19"/>
  <c r="Z29" i="19"/>
  <c r="Y29" i="19"/>
  <c r="X29" i="19"/>
  <c r="W29" i="19"/>
  <c r="V29" i="19"/>
  <c r="U29" i="19"/>
  <c r="T29" i="19"/>
  <c r="S29" i="19"/>
  <c r="R29" i="19"/>
  <c r="Q29" i="19"/>
  <c r="P29" i="19"/>
  <c r="O29" i="19"/>
  <c r="J29" i="19"/>
  <c r="AQ28" i="19"/>
  <c r="AP28" i="19"/>
  <c r="AO28" i="19"/>
  <c r="AN28" i="19"/>
  <c r="AM28" i="19"/>
  <c r="AL28" i="19"/>
  <c r="AK28" i="19"/>
  <c r="AJ28" i="19"/>
  <c r="AI28" i="19"/>
  <c r="AH28" i="19"/>
  <c r="AG28" i="19"/>
  <c r="AF28" i="19"/>
  <c r="AE28" i="19"/>
  <c r="AD28" i="19"/>
  <c r="AC28" i="19"/>
  <c r="AB28" i="19"/>
  <c r="AA28" i="19"/>
  <c r="Z28" i="19"/>
  <c r="Y28" i="19"/>
  <c r="X28" i="19"/>
  <c r="W28" i="19"/>
  <c r="V28" i="19"/>
  <c r="U28" i="19"/>
  <c r="T28" i="19"/>
  <c r="S28" i="19"/>
  <c r="R28" i="19"/>
  <c r="Q28" i="19"/>
  <c r="P28" i="19"/>
  <c r="O28" i="19"/>
  <c r="J28" i="19"/>
  <c r="AQ19" i="19"/>
  <c r="AP19" i="19"/>
  <c r="AO19" i="19"/>
  <c r="AN19" i="19"/>
  <c r="AM19" i="19"/>
  <c r="AL19" i="19"/>
  <c r="AK19" i="19"/>
  <c r="AJ19" i="19"/>
  <c r="AI19" i="19"/>
  <c r="AH19" i="19"/>
  <c r="AG19" i="19"/>
  <c r="AF19" i="19"/>
  <c r="AE19" i="19"/>
  <c r="AD19" i="19"/>
  <c r="AC19" i="19"/>
  <c r="AB19" i="19"/>
  <c r="AA19" i="19"/>
  <c r="Z19" i="19"/>
  <c r="Y19" i="19"/>
  <c r="X19" i="19"/>
  <c r="W19" i="19"/>
  <c r="V19" i="19"/>
  <c r="U19" i="19"/>
  <c r="T19" i="19"/>
  <c r="S19" i="19"/>
  <c r="R19" i="19"/>
  <c r="Q19" i="19"/>
  <c r="P19" i="19"/>
  <c r="O19" i="19"/>
  <c r="J19" i="19"/>
  <c r="AQ18" i="19"/>
  <c r="AP18" i="19"/>
  <c r="AO18" i="19"/>
  <c r="AN18" i="19"/>
  <c r="AM18" i="19"/>
  <c r="AL18" i="19"/>
  <c r="AK18" i="19"/>
  <c r="AJ18" i="19"/>
  <c r="AI18" i="19"/>
  <c r="AH18" i="19"/>
  <c r="AG18" i="19"/>
  <c r="AF18" i="19"/>
  <c r="AE18" i="19"/>
  <c r="AD18" i="19"/>
  <c r="AC18" i="19"/>
  <c r="AB18" i="19"/>
  <c r="AA18" i="19"/>
  <c r="Z18" i="19"/>
  <c r="Y18" i="19"/>
  <c r="X18" i="19"/>
  <c r="W18" i="19"/>
  <c r="V18" i="19"/>
  <c r="U18" i="19"/>
  <c r="T18" i="19"/>
  <c r="S18" i="19"/>
  <c r="R18" i="19"/>
  <c r="Q18" i="19"/>
  <c r="P18" i="19"/>
  <c r="O18" i="19"/>
  <c r="J18" i="19"/>
  <c r="AQ11" i="19"/>
  <c r="AP11" i="19"/>
  <c r="AO11" i="19"/>
  <c r="AN11" i="19"/>
  <c r="AM11" i="19"/>
  <c r="AL11" i="19"/>
  <c r="AK11" i="19"/>
  <c r="AJ11" i="19"/>
  <c r="AI11" i="19"/>
  <c r="AH11" i="19"/>
  <c r="AG11" i="19"/>
  <c r="AF11" i="19"/>
  <c r="AE11" i="19"/>
  <c r="AD11" i="19"/>
  <c r="AC11" i="19"/>
  <c r="AB11" i="19"/>
  <c r="AA11" i="19"/>
  <c r="Z11" i="19"/>
  <c r="Y11" i="19"/>
  <c r="X11" i="19"/>
  <c r="W11" i="19"/>
  <c r="V11" i="19"/>
  <c r="U11" i="19"/>
  <c r="T11" i="19"/>
  <c r="AQ10" i="19"/>
  <c r="AP10" i="19"/>
  <c r="AO10" i="19"/>
  <c r="AN10" i="19"/>
  <c r="AM10" i="19"/>
  <c r="AL10" i="19"/>
  <c r="AK10" i="19"/>
  <c r="AJ10" i="19"/>
  <c r="AI10" i="19"/>
  <c r="AH10" i="19"/>
  <c r="AG10" i="19"/>
  <c r="AF10" i="19"/>
  <c r="AE10" i="19"/>
  <c r="AD10" i="19"/>
  <c r="AC10" i="19"/>
  <c r="AB10" i="19"/>
  <c r="AA10" i="19"/>
  <c r="Z10" i="19"/>
  <c r="Y10" i="19"/>
  <c r="X10" i="19"/>
  <c r="W10" i="19"/>
  <c r="V10" i="19"/>
  <c r="U10" i="19"/>
  <c r="T10" i="19"/>
  <c r="R55" i="19"/>
  <c r="Q55" i="19"/>
  <c r="R54" i="19"/>
  <c r="Q54" i="19"/>
  <c r="R53" i="19"/>
  <c r="Q53" i="19"/>
  <c r="R52" i="19"/>
  <c r="Q52" i="19"/>
  <c r="R51" i="19"/>
  <c r="Q51" i="19"/>
  <c r="R50" i="19"/>
  <c r="Q50" i="19"/>
  <c r="R47" i="19"/>
  <c r="Q47" i="19"/>
  <c r="R46" i="19"/>
  <c r="Q46" i="19"/>
  <c r="R45" i="19"/>
  <c r="Q45" i="19"/>
  <c r="R44" i="19"/>
  <c r="Q44" i="19"/>
  <c r="R43" i="19"/>
  <c r="Q43" i="19"/>
  <c r="R42" i="19"/>
  <c r="Q42" i="19"/>
  <c r="R41" i="19"/>
  <c r="Q41" i="19"/>
  <c r="R40" i="19"/>
  <c r="Q40" i="19"/>
  <c r="R37" i="19"/>
  <c r="Q37" i="19"/>
  <c r="R36" i="19"/>
  <c r="Q36" i="19"/>
  <c r="R35" i="19"/>
  <c r="Q35" i="19"/>
  <c r="R34" i="19"/>
  <c r="Q34" i="19"/>
  <c r="R33" i="19"/>
  <c r="Q33" i="19"/>
  <c r="R32" i="19"/>
  <c r="Q32" i="19"/>
  <c r="R31" i="19"/>
  <c r="Q31" i="19"/>
  <c r="R30" i="19"/>
  <c r="Q30" i="19"/>
  <c r="R27" i="19"/>
  <c r="Q27" i="19"/>
  <c r="R26" i="19"/>
  <c r="Q26" i="19"/>
  <c r="R25" i="19"/>
  <c r="Q25" i="19"/>
  <c r="R24" i="19"/>
  <c r="Q24" i="19"/>
  <c r="R23" i="19"/>
  <c r="Q23" i="19"/>
  <c r="R22" i="19"/>
  <c r="Q22" i="19"/>
  <c r="R21" i="19"/>
  <c r="Q21" i="19"/>
  <c r="R20" i="19"/>
  <c r="Q20" i="19"/>
  <c r="R17" i="19"/>
  <c r="Q17" i="19"/>
  <c r="R16" i="19"/>
  <c r="Q16" i="19"/>
  <c r="F221" i="13"/>
  <c r="F211" i="13"/>
  <c r="F212" i="13"/>
  <c r="F213" i="13"/>
  <c r="F214" i="13"/>
  <c r="F215" i="13"/>
  <c r="F216" i="13"/>
  <c r="F217" i="13"/>
  <c r="F218" i="13"/>
  <c r="F219" i="13"/>
  <c r="F220" i="13"/>
  <c r="F210" i="13"/>
  <c r="X52" i="19"/>
  <c r="AP12" i="19"/>
  <c r="AP52" i="19"/>
  <c r="AJ12" i="19"/>
  <c r="AD52" i="19"/>
  <c r="X12" i="19"/>
  <c r="AJ52" i="19"/>
  <c r="AD12" i="19"/>
  <c r="AK12" i="19"/>
  <c r="AQ52" i="19"/>
  <c r="Y12" i="19"/>
  <c r="AE12" i="19"/>
  <c r="AK52" i="19"/>
  <c r="AE52" i="19"/>
  <c r="Y52" i="19"/>
  <c r="AQ12" i="19"/>
  <c r="AL22" i="19"/>
  <c r="Z22" i="19"/>
  <c r="AL9" i="19"/>
  <c r="T9" i="19"/>
  <c r="AF9" i="19"/>
  <c r="AF22" i="19"/>
  <c r="Z9" i="19"/>
  <c r="T22" i="19"/>
  <c r="J22" i="19"/>
  <c r="T32" i="19"/>
  <c r="J32" i="19"/>
  <c r="AF42" i="19"/>
  <c r="AL42" i="19"/>
  <c r="T42" i="19"/>
  <c r="AF32" i="19"/>
  <c r="Z42" i="19"/>
  <c r="Z32" i="19"/>
  <c r="AL32" i="19"/>
  <c r="J42" i="19"/>
  <c r="J47" i="19"/>
  <c r="Z27" i="19"/>
  <c r="AL7" i="19"/>
  <c r="T47" i="19"/>
  <c r="AF27" i="19"/>
  <c r="J17" i="19"/>
  <c r="Z47" i="19"/>
  <c r="J37" i="19"/>
  <c r="AF37" i="19"/>
  <c r="J27" i="19"/>
  <c r="Z7" i="19"/>
  <c r="AL37" i="19"/>
  <c r="T27" i="19"/>
  <c r="AF7" i="19"/>
  <c r="T17" i="19"/>
  <c r="Z17" i="19"/>
  <c r="AL47" i="19"/>
  <c r="T37" i="19"/>
  <c r="AF17" i="19"/>
  <c r="Z37" i="19"/>
  <c r="AL17" i="19"/>
  <c r="T7" i="19"/>
  <c r="AL27" i="19"/>
  <c r="AF47" i="19"/>
  <c r="AF33" i="19"/>
  <c r="Z13" i="19"/>
  <c r="AL23" i="19"/>
  <c r="J23" i="19"/>
  <c r="AF43" i="19"/>
  <c r="T43" i="19"/>
  <c r="AF53" i="19"/>
  <c r="Z33" i="19"/>
  <c r="T13" i="19"/>
  <c r="J43" i="19"/>
  <c r="Z23" i="19"/>
  <c r="J53" i="19"/>
  <c r="AL43" i="19"/>
  <c r="AL13" i="19"/>
  <c r="T53" i="19"/>
  <c r="Z43" i="19"/>
  <c r="T33" i="19"/>
  <c r="J33" i="19"/>
  <c r="Z53" i="19"/>
  <c r="AL33" i="19"/>
  <c r="AF23" i="19"/>
  <c r="AL53" i="19"/>
  <c r="T23" i="19"/>
  <c r="AF13" i="19"/>
  <c r="J41" i="19"/>
  <c r="AF41" i="19"/>
  <c r="AL51" i="19"/>
  <c r="T41" i="19"/>
  <c r="Z41" i="19"/>
  <c r="J31" i="19"/>
  <c r="J21" i="19"/>
  <c r="Z31" i="19"/>
  <c r="T31" i="19"/>
  <c r="AF51" i="19"/>
  <c r="AF31" i="19"/>
  <c r="T51" i="19"/>
  <c r="J51" i="19"/>
  <c r="T21" i="19"/>
  <c r="Z51" i="19"/>
  <c r="AL41" i="19"/>
  <c r="Z21" i="19"/>
  <c r="AL21" i="19"/>
  <c r="AL31" i="19"/>
  <c r="AF21" i="19"/>
  <c r="AL8" i="19"/>
  <c r="T20" i="19"/>
  <c r="AF30" i="19"/>
  <c r="T40" i="19"/>
  <c r="AF50" i="19"/>
  <c r="J30" i="19"/>
  <c r="Z40" i="19"/>
  <c r="AL40" i="19"/>
  <c r="Z8" i="19"/>
  <c r="J50" i="19"/>
  <c r="AL30" i="19"/>
  <c r="T50" i="19"/>
  <c r="AL50" i="19"/>
  <c r="Z30" i="19"/>
  <c r="AF40" i="19"/>
  <c r="AF20" i="19"/>
  <c r="AL20" i="19"/>
  <c r="AF8" i="19"/>
  <c r="Z50" i="19"/>
  <c r="Z20" i="19"/>
  <c r="T30" i="19"/>
  <c r="T8" i="19"/>
  <c r="J20" i="19"/>
  <c r="J40" i="19"/>
  <c r="AF52" i="19"/>
  <c r="J52" i="19"/>
  <c r="AL12" i="19"/>
  <c r="AF12" i="19"/>
  <c r="Z12" i="19"/>
  <c r="Z52" i="19"/>
  <c r="AL52" i="19"/>
  <c r="T12" i="19"/>
  <c r="T52" i="19"/>
  <c r="AA37" i="19"/>
  <c r="AM7" i="19"/>
  <c r="AA17" i="19"/>
  <c r="AA27" i="19"/>
  <c r="U47" i="19"/>
  <c r="AA7" i="19"/>
  <c r="AM17" i="19"/>
  <c r="O47" i="19"/>
  <c r="AM47" i="19"/>
  <c r="U27" i="19"/>
  <c r="AG27" i="19"/>
  <c r="AG47" i="19"/>
  <c r="AG37" i="19"/>
  <c r="AM37" i="19"/>
  <c r="AG17" i="19"/>
  <c r="O37" i="19"/>
  <c r="AG7" i="19"/>
  <c r="AA47" i="19"/>
  <c r="U37" i="19"/>
  <c r="AM27" i="19"/>
  <c r="U7" i="19"/>
  <c r="O27" i="19"/>
  <c r="O17" i="19"/>
  <c r="U17" i="19"/>
  <c r="O35" i="19"/>
  <c r="AG25" i="19"/>
  <c r="O45" i="19"/>
  <c r="AM45" i="19"/>
  <c r="AA45" i="19"/>
  <c r="U35" i="19"/>
  <c r="O55" i="19"/>
  <c r="AG15" i="19"/>
  <c r="U15" i="19"/>
  <c r="AG35" i="19"/>
  <c r="AM35" i="19"/>
  <c r="U55" i="19"/>
  <c r="AM25" i="19"/>
  <c r="AG55" i="19"/>
  <c r="AA15" i="19"/>
  <c r="AA25" i="19"/>
  <c r="AG45" i="19"/>
  <c r="U25" i="19"/>
  <c r="AA55" i="19"/>
  <c r="O25" i="19"/>
  <c r="U45" i="19"/>
  <c r="AA35" i="19"/>
  <c r="AM55" i="19"/>
  <c r="AM15" i="19"/>
  <c r="AG14" i="19"/>
  <c r="U14" i="19"/>
  <c r="AM54" i="19"/>
  <c r="U54" i="19"/>
  <c r="U24" i="19"/>
  <c r="AM14" i="19"/>
  <c r="AA24" i="19"/>
  <c r="AG44" i="19"/>
  <c r="O54" i="19"/>
  <c r="AM34" i="19"/>
  <c r="AA14" i="19"/>
  <c r="O24" i="19"/>
  <c r="AG24" i="19"/>
  <c r="AM44" i="19"/>
  <c r="AM24" i="19"/>
  <c r="AA44" i="19"/>
  <c r="U44" i="19"/>
  <c r="AG54" i="19"/>
  <c r="O44" i="19"/>
  <c r="U34" i="19"/>
  <c r="AA34" i="19"/>
  <c r="AA54" i="19"/>
  <c r="O34" i="19"/>
  <c r="AG34" i="19"/>
  <c r="AM42" i="19"/>
  <c r="AA42" i="19"/>
  <c r="O42" i="19"/>
  <c r="AG42" i="19"/>
  <c r="O32" i="19"/>
  <c r="U32" i="19"/>
  <c r="AM32" i="19"/>
  <c r="U42" i="19"/>
  <c r="AG32" i="19"/>
  <c r="AA32" i="19"/>
  <c r="AH55" i="19"/>
  <c r="V15" i="19"/>
  <c r="AN35" i="19"/>
  <c r="AB45" i="19"/>
  <c r="AN15" i="19"/>
  <c r="AN55" i="19"/>
  <c r="V25" i="19"/>
  <c r="AB15" i="19"/>
  <c r="V55" i="19"/>
  <c r="AB55" i="19"/>
  <c r="AH15" i="19"/>
  <c r="P35" i="19"/>
  <c r="P45" i="19"/>
  <c r="AH45" i="19"/>
  <c r="P25" i="19"/>
  <c r="AH25" i="19"/>
  <c r="AB35" i="19"/>
  <c r="AB25" i="19"/>
  <c r="V35" i="19"/>
  <c r="AN25" i="19"/>
  <c r="AH35" i="19"/>
  <c r="V45" i="19"/>
  <c r="AN45" i="19"/>
  <c r="P55" i="19"/>
  <c r="T54" i="19"/>
  <c r="AL14" i="19"/>
  <c r="AF14" i="19"/>
  <c r="AL34" i="19"/>
  <c r="AF54" i="19"/>
  <c r="AL54" i="19"/>
  <c r="Z14" i="19"/>
  <c r="J54" i="19"/>
  <c r="AL44" i="19"/>
  <c r="Z54" i="19"/>
  <c r="AL24" i="19"/>
  <c r="Z34" i="19"/>
  <c r="AF44" i="19"/>
  <c r="AF34" i="19"/>
  <c r="T14" i="19"/>
  <c r="Z24" i="19"/>
  <c r="AF24" i="19"/>
  <c r="Z44" i="19"/>
  <c r="T34" i="19"/>
  <c r="J34" i="19"/>
  <c r="T24" i="19"/>
  <c r="J44" i="19"/>
  <c r="J24" i="19"/>
  <c r="T44" i="19"/>
  <c r="AN52" i="19"/>
  <c r="P52" i="19"/>
  <c r="AB12" i="19"/>
  <c r="V12" i="19"/>
  <c r="AN12" i="19"/>
  <c r="V52" i="19"/>
  <c r="AH12" i="19"/>
  <c r="AB52" i="19"/>
  <c r="AH52" i="19"/>
  <c r="AH32" i="19"/>
  <c r="AH42" i="19"/>
  <c r="P42" i="19"/>
  <c r="V32" i="19"/>
  <c r="AN42" i="19"/>
  <c r="P32" i="19"/>
  <c r="AB32" i="19"/>
  <c r="AB42" i="19"/>
  <c r="AN32" i="19"/>
  <c r="V42" i="19"/>
  <c r="AM52" i="19"/>
  <c r="AM12" i="19"/>
  <c r="AG52" i="19"/>
  <c r="AA52" i="19"/>
  <c r="AA12" i="19"/>
  <c r="AG12" i="19"/>
  <c r="U12" i="19"/>
  <c r="U52" i="19"/>
  <c r="O52" i="19"/>
  <c r="AA9" i="19"/>
  <c r="U9" i="19"/>
  <c r="AA22" i="19"/>
  <c r="AM22" i="19"/>
  <c r="O22" i="19"/>
  <c r="AG9" i="19"/>
  <c r="AM9" i="19"/>
  <c r="AG22" i="19"/>
  <c r="U22" i="19"/>
  <c r="O41" i="19"/>
  <c r="AG41" i="19"/>
  <c r="AA31" i="19"/>
  <c r="AM51" i="19"/>
  <c r="AG21" i="19"/>
  <c r="U51" i="19"/>
  <c r="AA51" i="19"/>
  <c r="U31" i="19"/>
  <c r="AA41" i="19"/>
  <c r="U41" i="19"/>
  <c r="AA21" i="19"/>
  <c r="AM41" i="19"/>
  <c r="O31" i="19"/>
  <c r="AG51" i="19"/>
  <c r="AM21" i="19"/>
  <c r="AG31" i="19"/>
  <c r="O21" i="19"/>
  <c r="O51" i="19"/>
  <c r="U21" i="19"/>
  <c r="AM31" i="19"/>
  <c r="O23" i="19"/>
  <c r="AM43" i="19"/>
  <c r="AG43" i="19"/>
  <c r="AG53" i="19"/>
  <c r="AA43" i="19"/>
  <c r="U53" i="19"/>
  <c r="AM53" i="19"/>
  <c r="O33" i="19"/>
  <c r="O43" i="19"/>
  <c r="AM33" i="19"/>
  <c r="AG33" i="19"/>
  <c r="U33" i="19"/>
  <c r="AM23" i="19"/>
  <c r="O53" i="19"/>
  <c r="AG23" i="19"/>
  <c r="AG13" i="19"/>
  <c r="AA23" i="19"/>
  <c r="AA33" i="19"/>
  <c r="U13" i="19"/>
  <c r="AA13" i="19"/>
  <c r="AM13" i="19"/>
  <c r="U43" i="19"/>
  <c r="U23" i="19"/>
  <c r="AA53" i="19"/>
  <c r="S52" i="19"/>
  <c r="W12" i="19"/>
  <c r="W52" i="19"/>
  <c r="AC52" i="19"/>
  <c r="AO12" i="19"/>
  <c r="AI12" i="19"/>
  <c r="AO52" i="19"/>
  <c r="AC12" i="19"/>
  <c r="AI52" i="19"/>
  <c r="AG20" i="19"/>
  <c r="AA30" i="19"/>
  <c r="AA40" i="19"/>
  <c r="O20" i="19"/>
  <c r="AG8" i="19"/>
  <c r="AM50" i="19"/>
  <c r="AM30" i="19"/>
  <c r="AA20" i="19"/>
  <c r="AA8" i="19"/>
  <c r="O40" i="19"/>
  <c r="AG30" i="19"/>
  <c r="AM8" i="19"/>
  <c r="U8" i="19"/>
  <c r="AA50" i="19"/>
  <c r="AM20" i="19"/>
  <c r="U50" i="19"/>
  <c r="O50" i="19"/>
  <c r="U40" i="19"/>
  <c r="O30" i="19"/>
  <c r="AG40" i="19"/>
  <c r="AG50" i="19"/>
  <c r="AM40" i="19"/>
  <c r="U20" i="19"/>
  <c r="U30" i="19"/>
  <c r="AH9" i="19"/>
  <c r="AN9" i="19"/>
  <c r="AB9" i="19"/>
  <c r="AN22" i="19"/>
  <c r="V22" i="19"/>
  <c r="AH22" i="19"/>
  <c r="AB22" i="19"/>
  <c r="V9" i="19"/>
  <c r="P22" i="19"/>
  <c r="AH47" i="19"/>
  <c r="AN27" i="19"/>
  <c r="AH27" i="19"/>
  <c r="AN7" i="19"/>
  <c r="AN37" i="19"/>
  <c r="P27" i="19"/>
  <c r="AH17" i="19"/>
  <c r="P37" i="19"/>
  <c r="V17" i="19"/>
  <c r="AN17" i="19"/>
  <c r="AB7" i="19"/>
  <c r="AB47" i="19"/>
  <c r="P17" i="19"/>
  <c r="V27" i="19"/>
  <c r="AB27" i="19"/>
  <c r="V7" i="19"/>
  <c r="AB17" i="19"/>
  <c r="AN47" i="19"/>
  <c r="P47" i="19"/>
  <c r="V37" i="19"/>
  <c r="AH7" i="19"/>
  <c r="AB37" i="19"/>
  <c r="V47" i="19"/>
  <c r="AH37" i="19"/>
  <c r="AN43" i="19"/>
  <c r="AH33" i="19"/>
  <c r="AB33" i="19"/>
  <c r="AB13" i="19"/>
  <c r="AH43" i="19"/>
  <c r="P43" i="19"/>
  <c r="AB23" i="19"/>
  <c r="V33" i="19"/>
  <c r="V43" i="19"/>
  <c r="AH53" i="19"/>
  <c r="AN13" i="19"/>
  <c r="V23" i="19"/>
  <c r="V13" i="19"/>
  <c r="AN53" i="19"/>
  <c r="P33" i="19"/>
  <c r="P23" i="19"/>
  <c r="AB43" i="19"/>
  <c r="AB53" i="19"/>
  <c r="AH13" i="19"/>
  <c r="P53" i="19"/>
  <c r="AH23" i="19"/>
  <c r="AN33" i="19"/>
  <c r="AN23" i="19"/>
  <c r="V53" i="19"/>
  <c r="S55" i="19"/>
  <c r="AO15" i="19"/>
  <c r="AI25" i="19"/>
  <c r="AC35" i="19"/>
  <c r="S25" i="19"/>
  <c r="W55" i="19"/>
  <c r="W45" i="19"/>
  <c r="W35" i="19"/>
  <c r="AI45" i="19"/>
  <c r="AC15" i="19"/>
  <c r="AO45" i="19"/>
  <c r="AI55" i="19"/>
  <c r="S35" i="19"/>
  <c r="S45" i="19"/>
  <c r="W25" i="19"/>
  <c r="AO35" i="19"/>
  <c r="AC25" i="19"/>
  <c r="AI15" i="19"/>
  <c r="AC45" i="19"/>
  <c r="AI35" i="19"/>
  <c r="AO25" i="19"/>
  <c r="AC55" i="19"/>
  <c r="W15" i="19"/>
  <c r="AO55" i="19"/>
  <c r="AB8" i="19"/>
  <c r="V50" i="19"/>
  <c r="AH40" i="19"/>
  <c r="AH50" i="19"/>
  <c r="AH8" i="19"/>
  <c r="V20" i="19"/>
  <c r="P40" i="19"/>
  <c r="AN30" i="19"/>
  <c r="AB20" i="19"/>
  <c r="AB50" i="19"/>
  <c r="V30" i="19"/>
  <c r="P20" i="19"/>
  <c r="AB30" i="19"/>
  <c r="V8" i="19"/>
  <c r="AB40" i="19"/>
  <c r="AN8" i="19"/>
  <c r="AH20" i="19"/>
  <c r="AN40" i="19"/>
  <c r="P50" i="19"/>
  <c r="AN50" i="19"/>
  <c r="AN20" i="19"/>
  <c r="V40" i="19"/>
  <c r="AH30" i="19"/>
  <c r="P30" i="19"/>
  <c r="AJ32" i="19"/>
  <c r="AD42" i="19"/>
  <c r="AP32" i="19"/>
  <c r="X32" i="19"/>
  <c r="AD32" i="19"/>
  <c r="AP42" i="19"/>
  <c r="X42" i="19"/>
  <c r="AJ42" i="19"/>
  <c r="AI46" i="19"/>
  <c r="S36" i="19"/>
  <c r="AC16" i="19"/>
  <c r="AO46" i="19"/>
  <c r="W36" i="19"/>
  <c r="AI16" i="19"/>
  <c r="AO16" i="19"/>
  <c r="S26" i="19"/>
  <c r="W46" i="19"/>
  <c r="AI26" i="19"/>
  <c r="S16" i="19"/>
  <c r="AC46" i="19"/>
  <c r="AO26" i="19"/>
  <c r="W16" i="19"/>
  <c r="AC6" i="19"/>
  <c r="AO36" i="19"/>
  <c r="W26" i="19"/>
  <c r="AI6" i="19"/>
  <c r="S46" i="19"/>
  <c r="AC26" i="19"/>
  <c r="AO6" i="19"/>
  <c r="AC36" i="19"/>
  <c r="W6" i="19"/>
  <c r="AI36" i="19"/>
  <c r="AE32" i="19"/>
  <c r="AQ32" i="19"/>
  <c r="AE42" i="19"/>
  <c r="AK42" i="19"/>
  <c r="AK32" i="19"/>
  <c r="Y42" i="19"/>
  <c r="AQ42" i="19"/>
  <c r="Y32" i="19"/>
  <c r="AC42" i="19"/>
  <c r="S42" i="19"/>
  <c r="AO42" i="19"/>
  <c r="W32" i="19"/>
  <c r="S32" i="19"/>
  <c r="AO32" i="19"/>
  <c r="AI42" i="19"/>
  <c r="AI32" i="19"/>
  <c r="W42" i="19"/>
  <c r="AC32" i="19"/>
  <c r="P54" i="19"/>
  <c r="AN14" i="19"/>
  <c r="AH44" i="19"/>
  <c r="AB54" i="19"/>
  <c r="V14" i="19"/>
  <c r="AH24" i="19"/>
  <c r="AH34" i="19"/>
  <c r="V54" i="19"/>
  <c r="P34" i="19"/>
  <c r="AN34" i="19"/>
  <c r="AB24" i="19"/>
  <c r="AN24" i="19"/>
  <c r="AB44" i="19"/>
  <c r="V24" i="19"/>
  <c r="AB34" i="19"/>
  <c r="AH14" i="19"/>
  <c r="P44" i="19"/>
  <c r="V44" i="19"/>
  <c r="AH54" i="19"/>
  <c r="AB14" i="19"/>
  <c r="AN44" i="19"/>
  <c r="V34" i="19"/>
  <c r="AN54" i="19"/>
  <c r="P24" i="19"/>
  <c r="AH31" i="19"/>
  <c r="AH21" i="19"/>
  <c r="V41" i="19"/>
  <c r="AB51" i="19"/>
  <c r="AH41" i="19"/>
  <c r="V31" i="19"/>
  <c r="P51" i="19"/>
  <c r="AB21" i="19"/>
  <c r="AB31" i="19"/>
  <c r="AB41" i="19"/>
  <c r="AN51" i="19"/>
  <c r="P41" i="19"/>
  <c r="V21" i="19"/>
  <c r="AN41" i="19"/>
  <c r="AN31" i="19"/>
  <c r="AN21" i="19"/>
  <c r="AH51" i="19"/>
  <c r="P21" i="19"/>
  <c r="P31" i="19"/>
  <c r="V51" i="19"/>
  <c r="AK41" i="19"/>
  <c r="AK31" i="19"/>
  <c r="AQ21" i="19"/>
  <c r="AK51" i="19"/>
  <c r="Y31" i="19"/>
  <c r="Y51" i="19"/>
  <c r="AE21" i="19"/>
  <c r="Y41" i="19"/>
  <c r="AE41" i="19"/>
  <c r="AQ51" i="19"/>
  <c r="AQ41" i="19"/>
  <c r="AQ31" i="19"/>
  <c r="AE51" i="19"/>
  <c r="AK21" i="19"/>
  <c r="Y21" i="19"/>
  <c r="AE31" i="19"/>
  <c r="AI54" i="19"/>
  <c r="W24" i="19"/>
  <c r="AI34" i="19"/>
  <c r="AC54" i="19"/>
  <c r="AI14" i="19"/>
  <c r="AC34" i="19"/>
  <c r="S44" i="19"/>
  <c r="AO54" i="19"/>
  <c r="S24" i="19"/>
  <c r="AO34" i="19"/>
  <c r="AC14" i="19"/>
  <c r="AO14" i="19"/>
  <c r="AC24" i="19"/>
  <c r="W44" i="19"/>
  <c r="S34" i="19"/>
  <c r="AO44" i="19"/>
  <c r="S54" i="19"/>
  <c r="AC44" i="19"/>
  <c r="W54" i="19"/>
  <c r="AO24" i="19"/>
  <c r="AI44" i="19"/>
  <c r="W34" i="19"/>
  <c r="AI24" i="19"/>
  <c r="W14" i="19"/>
  <c r="AO17" i="19"/>
  <c r="W27" i="19"/>
  <c r="W37" i="19"/>
  <c r="AI27" i="19"/>
  <c r="AC47" i="19"/>
  <c r="W7" i="19"/>
  <c r="S17" i="19"/>
  <c r="AI17" i="19"/>
  <c r="AO27" i="19"/>
  <c r="AC7" i="19"/>
  <c r="AC37" i="19"/>
  <c r="AI37" i="19"/>
  <c r="AC27" i="19"/>
  <c r="S47" i="19"/>
  <c r="AI47" i="19"/>
  <c r="AC17" i="19"/>
  <c r="AI7" i="19"/>
  <c r="S27" i="19"/>
  <c r="W47" i="19"/>
  <c r="S37" i="19"/>
  <c r="W17" i="19"/>
  <c r="AO7" i="19"/>
  <c r="AO47" i="19"/>
  <c r="AO37" i="19"/>
  <c r="S50" i="19"/>
  <c r="W50" i="19"/>
  <c r="AI8" i="19"/>
  <c r="AI40" i="19"/>
  <c r="S40" i="19"/>
  <c r="AI20" i="19"/>
  <c r="AO50" i="19"/>
  <c r="AO20" i="19"/>
  <c r="AO30" i="19"/>
  <c r="W30" i="19"/>
  <c r="AC50" i="19"/>
  <c r="AC8" i="19"/>
  <c r="S30" i="19"/>
  <c r="AO40" i="19"/>
  <c r="S20" i="19"/>
  <c r="AC30" i="19"/>
  <c r="W40" i="19"/>
  <c r="AI50" i="19"/>
  <c r="AC20" i="19"/>
  <c r="AO8" i="19"/>
  <c r="AC40" i="19"/>
  <c r="W8" i="19"/>
  <c r="W20" i="19"/>
  <c r="AI30" i="19"/>
  <c r="AE55" i="19"/>
  <c r="AE15" i="19"/>
  <c r="AQ55" i="19"/>
  <c r="AK35" i="19"/>
  <c r="AQ25" i="19"/>
  <c r="AQ35" i="19"/>
  <c r="AE25" i="19"/>
  <c r="AQ45" i="19"/>
  <c r="AK25" i="19"/>
  <c r="AE35" i="19"/>
  <c r="Y25" i="19"/>
  <c r="AK45" i="19"/>
  <c r="Y35" i="19"/>
  <c r="AE45" i="19"/>
  <c r="AQ15" i="19"/>
  <c r="Y45" i="19"/>
  <c r="AK15" i="19"/>
  <c r="Y15" i="19"/>
  <c r="AK55" i="19"/>
  <c r="Y55" i="19"/>
  <c r="S22" i="19"/>
  <c r="AC22" i="19"/>
  <c r="AO22" i="19"/>
  <c r="AO9" i="19"/>
  <c r="AC9" i="19"/>
  <c r="AI22" i="19"/>
  <c r="W9" i="19"/>
  <c r="AI9" i="19"/>
  <c r="W22" i="19"/>
  <c r="AJ41" i="19"/>
  <c r="AP21" i="19"/>
  <c r="AD21" i="19"/>
  <c r="AJ21" i="19"/>
  <c r="AP31" i="19"/>
  <c r="AP41" i="19"/>
  <c r="AJ51" i="19"/>
  <c r="AD51" i="19"/>
  <c r="AD41" i="19"/>
  <c r="X41" i="19"/>
  <c r="AD31" i="19"/>
  <c r="X51" i="19"/>
  <c r="X21" i="19"/>
  <c r="AP51" i="19"/>
  <c r="X31" i="19"/>
  <c r="AJ31" i="19"/>
  <c r="X20" i="19"/>
  <c r="X30" i="19"/>
  <c r="AJ40" i="19"/>
  <c r="AD30" i="19"/>
  <c r="AD20" i="19"/>
  <c r="AJ8" i="19"/>
  <c r="AP8" i="19"/>
  <c r="AD50" i="19"/>
  <c r="AP50" i="19"/>
  <c r="AP30" i="19"/>
  <c r="AP40" i="19"/>
  <c r="AJ30" i="19"/>
  <c r="AJ20" i="19"/>
  <c r="AP20" i="19"/>
  <c r="AD8" i="19"/>
  <c r="X50" i="19"/>
  <c r="X8" i="19"/>
  <c r="X40" i="19"/>
  <c r="AD40" i="19"/>
  <c r="AJ50" i="19"/>
  <c r="AP55" i="19"/>
  <c r="AD45" i="19"/>
  <c r="AD35" i="19"/>
  <c r="AD55" i="19"/>
  <c r="X35" i="19"/>
  <c r="X45" i="19"/>
  <c r="AP25" i="19"/>
  <c r="AP15" i="19"/>
  <c r="AP35" i="19"/>
  <c r="AD25" i="19"/>
  <c r="AJ25" i="19"/>
  <c r="X15" i="19"/>
  <c r="X55" i="19"/>
  <c r="AP45" i="19"/>
  <c r="X25" i="19"/>
  <c r="AJ45" i="19"/>
  <c r="AJ15" i="19"/>
  <c r="AJ55" i="19"/>
  <c r="AD15" i="19"/>
  <c r="AJ35" i="19"/>
  <c r="W41" i="19"/>
  <c r="S51" i="19"/>
  <c r="AI21" i="19"/>
  <c r="W51" i="19"/>
  <c r="AO21" i="19"/>
  <c r="S31" i="19"/>
  <c r="AI51" i="19"/>
  <c r="AC41" i="19"/>
  <c r="AO51" i="19"/>
  <c r="AO31" i="19"/>
  <c r="AO41" i="19"/>
  <c r="W21" i="19"/>
  <c r="S21" i="19"/>
  <c r="AI41" i="19"/>
  <c r="S41" i="19"/>
  <c r="AC21" i="19"/>
  <c r="W31" i="19"/>
  <c r="AI31" i="19"/>
  <c r="AC51" i="19"/>
  <c r="AC31" i="19"/>
  <c r="AQ46" i="19"/>
  <c r="Y36" i="19"/>
  <c r="AK16" i="19"/>
  <c r="AE36" i="19"/>
  <c r="AQ16" i="19"/>
  <c r="Y6" i="19"/>
  <c r="AK46" i="19"/>
  <c r="AE16" i="19"/>
  <c r="AE6" i="19"/>
  <c r="AK6" i="19"/>
  <c r="AE46" i="19"/>
  <c r="AQ26" i="19"/>
  <c r="Y16" i="19"/>
  <c r="Y26" i="19"/>
  <c r="AE26" i="19"/>
  <c r="AQ6" i="19"/>
  <c r="Y46" i="19"/>
  <c r="AK26" i="19"/>
  <c r="AK36" i="19"/>
  <c r="AQ36" i="19"/>
  <c r="AE50" i="19"/>
  <c r="AQ40" i="19"/>
  <c r="Y50" i="19"/>
  <c r="AE20" i="19"/>
  <c r="AK20" i="19"/>
  <c r="AK50" i="19"/>
  <c r="AQ20" i="19"/>
  <c r="AE30" i="19"/>
  <c r="AK30" i="19"/>
  <c r="AE8" i="19"/>
  <c r="Y20" i="19"/>
  <c r="AK40" i="19"/>
  <c r="Y40" i="19"/>
  <c r="AQ8" i="19"/>
  <c r="AE40" i="19"/>
  <c r="AQ50" i="19"/>
  <c r="Y30" i="19"/>
  <c r="Y8" i="19"/>
  <c r="AK8" i="19"/>
  <c r="AQ30" i="19"/>
  <c r="AC33" i="19"/>
  <c r="AI13" i="19"/>
  <c r="W23" i="19"/>
  <c r="AC13" i="19"/>
  <c r="AI23" i="19"/>
  <c r="AO33" i="19"/>
  <c r="AO13" i="19"/>
  <c r="W43" i="19"/>
  <c r="S23" i="19"/>
  <c r="AC43" i="19"/>
  <c r="S43" i="19"/>
  <c r="AI43" i="19"/>
  <c r="AI53" i="19"/>
  <c r="AO43" i="19"/>
  <c r="AO23" i="19"/>
  <c r="AC23" i="19"/>
  <c r="AI33" i="19"/>
  <c r="S53" i="19"/>
  <c r="W13" i="19"/>
  <c r="W33" i="19"/>
  <c r="AO53" i="19"/>
  <c r="AC53" i="19"/>
  <c r="W53" i="19"/>
  <c r="S33" i="19"/>
  <c r="AJ6" i="19"/>
  <c r="AD26" i="19"/>
  <c r="AP6" i="19"/>
  <c r="AP36" i="19"/>
  <c r="AJ26" i="19"/>
  <c r="AD6" i="19"/>
  <c r="X26" i="19"/>
  <c r="AD46" i="19"/>
  <c r="AJ46" i="19"/>
  <c r="X46" i="19"/>
  <c r="X6" i="19"/>
  <c r="AJ36" i="19"/>
  <c r="AD16" i="19"/>
  <c r="AP26" i="19"/>
  <c r="AD36" i="19"/>
  <c r="AP46" i="19"/>
  <c r="X36" i="19"/>
  <c r="AJ16" i="19"/>
  <c r="AP16" i="19"/>
  <c r="X16" i="19"/>
  <c r="AK24" i="19"/>
  <c r="AQ14" i="19"/>
  <c r="AK34" i="19"/>
  <c r="AE44" i="19"/>
  <c r="AE54" i="19"/>
  <c r="Y14" i="19"/>
  <c r="AQ44" i="19"/>
  <c r="AE34" i="19"/>
  <c r="AQ24" i="19"/>
  <c r="AQ54" i="19"/>
  <c r="AK14" i="19"/>
  <c r="AQ34" i="19"/>
  <c r="Y54" i="19"/>
  <c r="AK44" i="19"/>
  <c r="AE24" i="19"/>
  <c r="AK54" i="19"/>
  <c r="Y34" i="19"/>
  <c r="Y24" i="19"/>
  <c r="AE14" i="19"/>
  <c r="Y44" i="19"/>
  <c r="Y43" i="19"/>
  <c r="Y13" i="19"/>
  <c r="AQ53" i="19"/>
  <c r="AE53" i="19"/>
  <c r="AE43" i="19"/>
  <c r="AK43" i="19"/>
  <c r="Y33" i="19"/>
  <c r="Y23" i="19"/>
  <c r="AQ13" i="19"/>
  <c r="AQ23" i="19"/>
  <c r="AK13" i="19"/>
  <c r="AE23" i="19"/>
  <c r="AK33" i="19"/>
  <c r="AE33" i="19"/>
  <c r="AQ33" i="19"/>
  <c r="AE13" i="19"/>
  <c r="AK23" i="19"/>
  <c r="Y53" i="19"/>
  <c r="AK53" i="19"/>
  <c r="AQ43" i="19"/>
  <c r="AJ54" i="19"/>
  <c r="AP34" i="19"/>
  <c r="AJ34" i="19"/>
  <c r="AP14" i="19"/>
  <c r="AJ44" i="19"/>
  <c r="X44" i="19"/>
  <c r="X24" i="19"/>
  <c r="AP44" i="19"/>
  <c r="AD44" i="19"/>
  <c r="AD24" i="19"/>
  <c r="X14" i="19"/>
  <c r="X34" i="19"/>
  <c r="AD14" i="19"/>
  <c r="AJ24" i="19"/>
  <c r="AJ14" i="19"/>
  <c r="AD54" i="19"/>
  <c r="AP54" i="19"/>
  <c r="X54" i="19"/>
  <c r="AP24" i="19"/>
  <c r="AD34" i="19"/>
  <c r="AJ53" i="19"/>
  <c r="X43" i="19"/>
  <c r="AD53" i="19"/>
  <c r="X23" i="19"/>
  <c r="AJ43" i="19"/>
  <c r="AD13" i="19"/>
  <c r="AD43" i="19"/>
  <c r="AJ23" i="19"/>
  <c r="AP13" i="19"/>
  <c r="AD23" i="19"/>
  <c r="AP43" i="19"/>
  <c r="AJ13" i="19"/>
  <c r="AP23" i="19"/>
  <c r="X33" i="19"/>
  <c r="AP53" i="19"/>
  <c r="AJ33" i="19"/>
  <c r="X53" i="19"/>
  <c r="AP33" i="19"/>
  <c r="X13" i="19"/>
  <c r="AD33" i="19"/>
  <c r="AD47" i="19"/>
  <c r="X7" i="19"/>
  <c r="AP37" i="19"/>
  <c r="X17" i="19"/>
  <c r="AD17" i="19"/>
  <c r="AJ7" i="19"/>
  <c r="AJ37" i="19"/>
  <c r="AJ27" i="19"/>
  <c r="AJ47" i="19"/>
  <c r="AP47" i="19"/>
  <c r="X27" i="19"/>
  <c r="AD37" i="19"/>
  <c r="X37" i="19"/>
  <c r="AD27" i="19"/>
  <c r="AP7" i="19"/>
  <c r="AP17" i="19"/>
  <c r="AJ17" i="19"/>
  <c r="AP27" i="19"/>
  <c r="AD7" i="19"/>
  <c r="X47" i="19"/>
  <c r="AQ9" i="19"/>
  <c r="AQ22" i="19"/>
  <c r="AE9" i="19"/>
  <c r="Y22" i="19"/>
  <c r="AK9" i="19"/>
  <c r="AK22" i="19"/>
  <c r="AE22" i="19"/>
  <c r="Y9" i="19"/>
  <c r="AK37" i="19"/>
  <c r="AK47" i="19"/>
  <c r="Y7" i="19"/>
  <c r="AQ47" i="19"/>
  <c r="Y27" i="19"/>
  <c r="AE7" i="19"/>
  <c r="AE47" i="19"/>
  <c r="Y37" i="19"/>
  <c r="AQ17" i="19"/>
  <c r="AQ37" i="19"/>
  <c r="AK27" i="19"/>
  <c r="AQ7" i="19"/>
  <c r="AK7" i="19"/>
  <c r="AE17" i="19"/>
  <c r="AE37" i="19"/>
  <c r="AE27" i="19"/>
  <c r="AQ27" i="19"/>
  <c r="Y17" i="19"/>
  <c r="Y47" i="19"/>
  <c r="AK17" i="19"/>
  <c r="X9" i="19"/>
  <c r="AJ9" i="19"/>
  <c r="X22" i="19"/>
  <c r="AD22" i="19"/>
  <c r="AP22" i="19"/>
  <c r="AD9" i="19"/>
  <c r="AJ22" i="19"/>
  <c r="AP9" i="19"/>
  <c r="AX20" i="18"/>
  <c r="CJ28" i="18"/>
  <c r="X72" i="18"/>
  <c r="BF84" i="18"/>
  <c r="BD84" i="18"/>
  <c r="R74" i="18"/>
  <c r="CF50" i="18"/>
  <c r="AH82" i="18"/>
  <c r="V78" i="18"/>
  <c r="V80" i="18"/>
  <c r="BH30" i="18"/>
  <c r="J70" i="18"/>
  <c r="BF34" i="18"/>
  <c r="AJ26" i="18"/>
  <c r="AN82" i="18"/>
  <c r="T78" i="18"/>
  <c r="V6" i="18"/>
  <c r="AF76" i="18"/>
  <c r="BH34" i="18"/>
  <c r="P56" i="18"/>
  <c r="BP24" i="18"/>
  <c r="AV66" i="18"/>
  <c r="BT22" i="18"/>
  <c r="V76" i="18"/>
  <c r="BR26" i="18"/>
  <c r="R40" i="18"/>
  <c r="AX32" i="18"/>
  <c r="X78" i="18"/>
  <c r="N84" i="18"/>
  <c r="BZ16" i="18"/>
  <c r="N72" i="18"/>
  <c r="Z76" i="18"/>
  <c r="J80" i="18"/>
  <c r="AX78" i="18"/>
  <c r="X80" i="18"/>
  <c r="BB40" i="18"/>
  <c r="J74" i="18"/>
  <c r="AZ84" i="18"/>
  <c r="BP48" i="18"/>
  <c r="T76" i="18"/>
  <c r="L22" i="18"/>
  <c r="N82" i="18"/>
  <c r="AB26" i="18"/>
  <c r="L12" i="18"/>
  <c r="BJ70" i="18"/>
  <c r="CB78" i="18"/>
  <c r="N78" i="18"/>
  <c r="AN58" i="18"/>
  <c r="P80" i="18"/>
  <c r="AR20" i="18"/>
  <c r="L80" i="18"/>
  <c r="L72" i="18"/>
  <c r="P72" i="18"/>
  <c r="AV8" i="18"/>
  <c r="AV72" i="18"/>
  <c r="T12" i="18"/>
  <c r="AJ60" i="18"/>
  <c r="CF76" i="18"/>
  <c r="V70" i="18"/>
  <c r="BN18" i="18"/>
  <c r="BP76" i="18"/>
  <c r="AJ76" i="18"/>
  <c r="AJ12" i="18"/>
  <c r="AZ28" i="18"/>
  <c r="AJ28" i="18"/>
  <c r="CF12" i="18"/>
  <c r="BP12" i="18"/>
  <c r="BP60" i="18"/>
  <c r="AZ44" i="18"/>
  <c r="CF44" i="18"/>
  <c r="AZ12" i="18"/>
  <c r="BP28" i="18"/>
  <c r="T44" i="18"/>
  <c r="X64" i="18"/>
  <c r="CF28" i="18"/>
  <c r="V72" i="18"/>
  <c r="J48" i="18"/>
  <c r="AN80" i="18"/>
  <c r="AH14" i="18"/>
  <c r="BP44" i="18"/>
  <c r="T28" i="18"/>
  <c r="AJ44" i="18"/>
  <c r="T60" i="18"/>
  <c r="CD46" i="18"/>
  <c r="R66" i="18"/>
  <c r="AH62" i="18"/>
  <c r="CJ64" i="18"/>
  <c r="BN14" i="18"/>
  <c r="BD48" i="18"/>
  <c r="CD14" i="18"/>
  <c r="BD16" i="18"/>
  <c r="AX30" i="18"/>
  <c r="BT48" i="18"/>
  <c r="BN62" i="18"/>
  <c r="R14" i="18"/>
  <c r="X32" i="18"/>
  <c r="Z64" i="18"/>
  <c r="CJ16" i="18"/>
  <c r="CD30" i="18"/>
  <c r="R78" i="18"/>
  <c r="BN46" i="18"/>
  <c r="BN78" i="18"/>
  <c r="AN32" i="18"/>
  <c r="AX14" i="18"/>
  <c r="BN30" i="18"/>
  <c r="BF48" i="18"/>
  <c r="R46" i="18"/>
  <c r="AH46" i="18"/>
  <c r="BD12" i="18"/>
  <c r="BJ48" i="18"/>
  <c r="N40" i="18"/>
  <c r="P82" i="18"/>
  <c r="BD28" i="18"/>
  <c r="AH18" i="18"/>
  <c r="AX34" i="18"/>
  <c r="BN34" i="18"/>
  <c r="BN66" i="18"/>
  <c r="AH50" i="18"/>
  <c r="AX66" i="18"/>
  <c r="R82" i="18"/>
  <c r="AV34" i="18"/>
  <c r="X12" i="18"/>
  <c r="N34" i="18"/>
  <c r="AF18" i="18"/>
  <c r="BL66" i="18"/>
  <c r="BL18" i="18"/>
  <c r="AT34" i="18"/>
  <c r="BT44" i="18"/>
  <c r="X28" i="18"/>
  <c r="AN44" i="18"/>
  <c r="CB66" i="18"/>
  <c r="X76" i="18"/>
  <c r="AV18" i="18"/>
  <c r="BL34" i="18"/>
  <c r="P50" i="18"/>
  <c r="AN28" i="18"/>
  <c r="AF50" i="18"/>
  <c r="L84" i="18"/>
  <c r="BT42" i="18"/>
  <c r="AL18" i="18"/>
  <c r="AX18" i="18"/>
  <c r="BH36" i="18"/>
  <c r="BN82" i="18"/>
  <c r="R34" i="18"/>
  <c r="CD60" i="18"/>
  <c r="AF6" i="18"/>
  <c r="V82" i="18"/>
  <c r="BT74" i="18"/>
  <c r="AN74" i="18"/>
  <c r="N76" i="18"/>
  <c r="BT10" i="18"/>
  <c r="X26" i="18"/>
  <c r="BH20" i="18"/>
  <c r="BJ44" i="18"/>
  <c r="BN50" i="18"/>
  <c r="BT58" i="18"/>
  <c r="R18" i="18"/>
  <c r="AH34" i="18"/>
  <c r="AX50" i="18"/>
  <c r="AH66" i="18"/>
  <c r="CJ42" i="18"/>
  <c r="CD82" i="18"/>
  <c r="BZ10" i="18"/>
  <c r="CF54" i="18"/>
  <c r="R38" i="18"/>
  <c r="X74" i="18"/>
  <c r="BR84" i="18"/>
  <c r="BB22" i="18"/>
  <c r="BL72" i="18"/>
  <c r="AB36" i="18"/>
  <c r="AV40" i="18"/>
  <c r="BD44" i="18"/>
  <c r="BD60" i="18"/>
  <c r="CJ12" i="18"/>
  <c r="BH52" i="18"/>
  <c r="P24" i="18"/>
  <c r="AN26" i="18"/>
  <c r="AV56" i="18"/>
  <c r="R62" i="18"/>
  <c r="AB84" i="18"/>
  <c r="CB18" i="18"/>
  <c r="CD50" i="18"/>
  <c r="CB82" i="18"/>
  <c r="CD66" i="18"/>
  <c r="AX82" i="18"/>
  <c r="AD8" i="18"/>
  <c r="BJ12" i="18"/>
  <c r="BP20" i="18"/>
  <c r="AZ22" i="18"/>
  <c r="N50" i="18"/>
  <c r="AB52" i="18"/>
  <c r="AF8" i="18"/>
  <c r="AV24" i="18"/>
  <c r="BL24" i="18"/>
  <c r="BT28" i="18"/>
  <c r="BR54" i="18"/>
  <c r="P18" i="18"/>
  <c r="BJ78" i="18"/>
  <c r="BT80" i="18"/>
  <c r="R30" i="18"/>
  <c r="P40" i="18"/>
  <c r="X48" i="18"/>
  <c r="R50" i="18"/>
  <c r="AN48" i="18"/>
  <c r="AX46" i="18"/>
  <c r="AF56" i="18"/>
  <c r="AZ60" i="18"/>
  <c r="P66" i="18"/>
  <c r="X60" i="18"/>
  <c r="AF72" i="18"/>
  <c r="AH78" i="18"/>
  <c r="CD18" i="18"/>
  <c r="CB50" i="18"/>
  <c r="CD34" i="18"/>
  <c r="CB72" i="18"/>
  <c r="CD78" i="18"/>
  <c r="CF60" i="18"/>
  <c r="AZ76" i="18"/>
  <c r="L68" i="18"/>
  <c r="CJ44" i="18"/>
  <c r="BX84" i="18"/>
  <c r="CJ60" i="18"/>
  <c r="CH38" i="18"/>
  <c r="CJ14" i="18"/>
  <c r="AN46" i="18"/>
  <c r="BT62" i="18"/>
  <c r="AJ6" i="18"/>
  <c r="V18" i="18"/>
  <c r="BJ76" i="18"/>
  <c r="BF80" i="18"/>
  <c r="N24" i="18"/>
  <c r="AF14" i="18"/>
  <c r="AL14" i="18"/>
  <c r="AH6" i="18"/>
  <c r="BB14" i="18"/>
  <c r="BR12" i="18"/>
  <c r="BB24" i="18"/>
  <c r="BB30" i="18"/>
  <c r="BJ34" i="18"/>
  <c r="AH12" i="18"/>
  <c r="AL12" i="18"/>
  <c r="AL8" i="18"/>
  <c r="Z16" i="18"/>
  <c r="BN12" i="18"/>
  <c r="BF16" i="18"/>
  <c r="AT16" i="18"/>
  <c r="BR18" i="18"/>
  <c r="BJ8" i="18"/>
  <c r="BN6" i="18"/>
  <c r="AX22" i="18"/>
  <c r="BB34" i="18"/>
  <c r="BJ50" i="18"/>
  <c r="BJ64" i="18"/>
  <c r="BF64" i="18"/>
  <c r="N18" i="18"/>
  <c r="BJ72" i="18"/>
  <c r="BR82" i="18"/>
  <c r="V24" i="18"/>
  <c r="AD56" i="18"/>
  <c r="BB66" i="18"/>
  <c r="V66" i="18"/>
  <c r="BZ18" i="18"/>
  <c r="BZ72" i="18"/>
  <c r="BV80" i="18"/>
  <c r="Z12" i="18"/>
  <c r="BF12" i="18"/>
  <c r="AP16" i="18"/>
  <c r="BL14" i="18"/>
  <c r="BR8" i="18"/>
  <c r="AZ34" i="18"/>
  <c r="BB28" i="18"/>
  <c r="AT24" i="18"/>
  <c r="AP32" i="18"/>
  <c r="BJ28" i="18"/>
  <c r="BJ24" i="18"/>
  <c r="BR44" i="18"/>
  <c r="BR56" i="18"/>
  <c r="N12" i="18"/>
  <c r="V8" i="18"/>
  <c r="BJ82" i="18"/>
  <c r="BR78" i="18"/>
  <c r="J32" i="18"/>
  <c r="V34" i="18"/>
  <c r="AJ36" i="18"/>
  <c r="BZ82" i="18"/>
  <c r="BJ18" i="18"/>
  <c r="AT28" i="18"/>
  <c r="BL30" i="18"/>
  <c r="BP38" i="18"/>
  <c r="BJ40" i="18"/>
  <c r="J16" i="18"/>
  <c r="N8" i="18"/>
  <c r="BR72" i="18"/>
  <c r="N28" i="18"/>
  <c r="AP48" i="18"/>
  <c r="AN14" i="18"/>
  <c r="AN12" i="18"/>
  <c r="AN16" i="18"/>
  <c r="BB6" i="18"/>
  <c r="BT14" i="18"/>
  <c r="BJ14" i="18"/>
  <c r="BD10" i="18"/>
  <c r="AR36" i="18"/>
  <c r="BD26" i="18"/>
  <c r="BD32" i="18"/>
  <c r="BT32" i="18"/>
  <c r="BL50" i="18"/>
  <c r="BH68" i="18"/>
  <c r="BT64" i="18"/>
  <c r="BT60" i="18"/>
  <c r="L20" i="18"/>
  <c r="BR70" i="18"/>
  <c r="P34" i="18"/>
  <c r="AF24" i="18"/>
  <c r="AF34" i="18"/>
  <c r="AF40" i="18"/>
  <c r="BD46" i="18"/>
  <c r="BD42" i="18"/>
  <c r="AF66" i="18"/>
  <c r="BD58" i="18"/>
  <c r="BD64" i="18"/>
  <c r="X58" i="18"/>
  <c r="BX20" i="18"/>
  <c r="CB40" i="18"/>
  <c r="CB34" i="18"/>
  <c r="CB56" i="18"/>
  <c r="BD74" i="18"/>
  <c r="BD76" i="18"/>
  <c r="AB20" i="18"/>
  <c r="AN10" i="18"/>
  <c r="AL6" i="18"/>
  <c r="BD14" i="18"/>
  <c r="BL8" i="18"/>
  <c r="AT14" i="18"/>
  <c r="BT16" i="18"/>
  <c r="BT12" i="18"/>
  <c r="BT30" i="18"/>
  <c r="BT26" i="18"/>
  <c r="BJ30" i="18"/>
  <c r="BT46" i="18"/>
  <c r="BL40" i="18"/>
  <c r="BL56" i="18"/>
  <c r="P8" i="18"/>
  <c r="X10" i="18"/>
  <c r="BH84" i="18"/>
  <c r="BT76" i="18"/>
  <c r="BL82" i="18"/>
  <c r="L36" i="18"/>
  <c r="L52" i="18"/>
  <c r="X42" i="18"/>
  <c r="AH30" i="18"/>
  <c r="X44" i="18"/>
  <c r="AN42" i="18"/>
  <c r="AR52" i="18"/>
  <c r="AV50" i="18"/>
  <c r="AT46" i="18"/>
  <c r="AL54" i="18"/>
  <c r="AN64" i="18"/>
  <c r="AN60" i="18"/>
  <c r="AR68" i="18"/>
  <c r="AX62" i="18"/>
  <c r="AL70" i="18"/>
  <c r="AN76" i="18"/>
  <c r="CB8" i="18"/>
  <c r="CB24" i="18"/>
  <c r="CJ48" i="18"/>
  <c r="CJ58" i="18"/>
  <c r="CJ80" i="18"/>
  <c r="AV82" i="18"/>
  <c r="J12" i="18"/>
  <c r="V46" i="18"/>
  <c r="AL44" i="18"/>
  <c r="AL82" i="18"/>
  <c r="AJ62" i="18"/>
  <c r="CJ46" i="18"/>
  <c r="AB68" i="18"/>
  <c r="BB54" i="18"/>
  <c r="AF82" i="18"/>
  <c r="CJ10" i="18"/>
  <c r="BX36" i="18"/>
  <c r="CJ26" i="18"/>
  <c r="CJ32" i="18"/>
  <c r="CJ74" i="18"/>
  <c r="CD62" i="18"/>
  <c r="CJ76" i="18"/>
  <c r="BD80" i="18"/>
  <c r="T22" i="18"/>
  <c r="AH28" i="18"/>
  <c r="V62" i="18"/>
  <c r="X62" i="18"/>
  <c r="AD14" i="18"/>
  <c r="BF6" i="18"/>
  <c r="AT30" i="18"/>
  <c r="BF22" i="18"/>
  <c r="BJ62" i="18"/>
  <c r="N20" i="18"/>
  <c r="X30" i="18"/>
  <c r="N46" i="18"/>
  <c r="BD62" i="18"/>
  <c r="CJ62" i="18"/>
  <c r="BB70" i="18"/>
  <c r="AH76" i="18"/>
  <c r="CH22" i="18"/>
  <c r="AR84" i="18"/>
  <c r="AH60" i="18"/>
  <c r="P30" i="18"/>
  <c r="AJ22" i="18"/>
  <c r="AZ38" i="18"/>
  <c r="AF62" i="18"/>
  <c r="AX60" i="18"/>
  <c r="AL72" i="18"/>
  <c r="BL48" i="18"/>
  <c r="AV48" i="18"/>
  <c r="AB80" i="18"/>
  <c r="BP84" i="18"/>
  <c r="N44" i="18"/>
  <c r="Z44" i="18"/>
  <c r="AD60" i="18"/>
  <c r="BB60" i="18"/>
  <c r="AH70" i="18"/>
  <c r="BV12" i="18"/>
  <c r="BZ76" i="18"/>
  <c r="AD12" i="18"/>
  <c r="AD18" i="18"/>
  <c r="AZ6" i="18"/>
  <c r="AX6" i="18"/>
  <c r="AX12" i="18"/>
  <c r="BR14" i="18"/>
  <c r="BB12" i="18"/>
  <c r="AV14" i="18"/>
  <c r="AT12" i="18"/>
  <c r="BB18" i="18"/>
  <c r="AT18" i="18"/>
  <c r="BB8" i="18"/>
  <c r="AT8" i="18"/>
  <c r="AX28" i="18"/>
  <c r="BJ32" i="18"/>
  <c r="BR28" i="18"/>
  <c r="BR34" i="18"/>
  <c r="BR24" i="18"/>
  <c r="BR30" i="18"/>
  <c r="BF32" i="18"/>
  <c r="BR50" i="18"/>
  <c r="BR40" i="18"/>
  <c r="BR46" i="18"/>
  <c r="BF60" i="18"/>
  <c r="BN54" i="18"/>
  <c r="BJ60" i="18"/>
  <c r="BJ66" i="18"/>
  <c r="BJ56" i="18"/>
  <c r="T18" i="18"/>
  <c r="V12" i="18"/>
  <c r="BP82" i="18"/>
  <c r="BJ80" i="18"/>
  <c r="BR76" i="18"/>
  <c r="J28" i="18"/>
  <c r="R22" i="18"/>
  <c r="V30" i="18"/>
  <c r="T52" i="18"/>
  <c r="V50" i="18"/>
  <c r="AL50" i="18"/>
  <c r="AL40" i="18"/>
  <c r="AL46" i="18"/>
  <c r="AT50" i="18"/>
  <c r="BB50" i="18"/>
  <c r="AT40" i="18"/>
  <c r="AD66" i="18"/>
  <c r="AT66" i="18"/>
  <c r="V56" i="18"/>
  <c r="P62" i="18"/>
  <c r="AL78" i="18"/>
  <c r="CD6" i="18"/>
  <c r="BV16" i="18"/>
  <c r="CF22" i="18"/>
  <c r="CH82" i="18"/>
  <c r="CH62" i="18"/>
  <c r="AP80" i="18"/>
  <c r="AZ18" i="18"/>
  <c r="AP12" i="18"/>
  <c r="AV30" i="18"/>
  <c r="BN22" i="18"/>
  <c r="BP52" i="18"/>
  <c r="BR60" i="18"/>
  <c r="BR66" i="18"/>
  <c r="BR62" i="18"/>
  <c r="V14" i="18"/>
  <c r="BL78" i="18"/>
  <c r="BN70" i="18"/>
  <c r="V28" i="18"/>
  <c r="R44" i="18"/>
  <c r="T38" i="18"/>
  <c r="V44" i="18"/>
  <c r="V40" i="18"/>
  <c r="AD24" i="18"/>
  <c r="Z32" i="18"/>
  <c r="AD48" i="18"/>
  <c r="AD50" i="18"/>
  <c r="AD40" i="18"/>
  <c r="Z48" i="18"/>
  <c r="AV46" i="18"/>
  <c r="AH54" i="18"/>
  <c r="V60" i="18"/>
  <c r="CH18" i="18"/>
  <c r="CD28" i="18"/>
  <c r="CH76" i="18"/>
  <c r="CH72" i="18"/>
  <c r="AZ82" i="18"/>
  <c r="BF42" i="18"/>
  <c r="BF76" i="18"/>
  <c r="T34" i="18"/>
  <c r="AJ34" i="18"/>
  <c r="Z28" i="18"/>
  <c r="AD32" i="18"/>
  <c r="AF30" i="18"/>
  <c r="AJ50" i="18"/>
  <c r="AH38" i="18"/>
  <c r="AD44" i="18"/>
  <c r="AP44" i="18"/>
  <c r="BB46" i="18"/>
  <c r="AJ68" i="18"/>
  <c r="AL60" i="18"/>
  <c r="AV62" i="18"/>
  <c r="AJ84" i="18"/>
  <c r="AF78" i="18"/>
  <c r="CH12" i="18"/>
  <c r="CH14" i="18"/>
  <c r="CF34" i="18"/>
  <c r="BZ32" i="18"/>
  <c r="CH28" i="18"/>
  <c r="BZ28" i="18"/>
  <c r="CH34" i="18"/>
  <c r="BZ34" i="18"/>
  <c r="CH24" i="18"/>
  <c r="BZ24" i="18"/>
  <c r="CH30" i="18"/>
  <c r="BV48" i="18"/>
  <c r="CF68" i="18"/>
  <c r="CD54" i="18"/>
  <c r="T66" i="18"/>
  <c r="AJ82" i="18"/>
  <c r="CF18" i="18"/>
  <c r="CB14" i="18"/>
  <c r="CF6" i="18"/>
  <c r="CD44" i="18"/>
  <c r="CD22" i="18"/>
  <c r="CB30" i="18"/>
  <c r="BZ64" i="18"/>
  <c r="AX70" i="18"/>
  <c r="AT76" i="18"/>
  <c r="AT82" i="18"/>
  <c r="AT72" i="18"/>
  <c r="BP50" i="18"/>
  <c r="BN60" i="18"/>
  <c r="BL62" i="18"/>
  <c r="P14" i="18"/>
  <c r="BN76" i="18"/>
  <c r="N32" i="18"/>
  <c r="J44" i="18"/>
  <c r="N48" i="18"/>
  <c r="AL28" i="18"/>
  <c r="AD28" i="18"/>
  <c r="AL34" i="18"/>
  <c r="AD34" i="18"/>
  <c r="AL24" i="18"/>
  <c r="AL30" i="18"/>
  <c r="AF46" i="18"/>
  <c r="AX44" i="18"/>
  <c r="AT44" i="18"/>
  <c r="AZ68" i="18"/>
  <c r="BB56" i="18"/>
  <c r="BB62" i="18"/>
  <c r="T54" i="18"/>
  <c r="N60" i="18"/>
  <c r="N66" i="18"/>
  <c r="N56" i="18"/>
  <c r="AD80" i="18"/>
  <c r="AL76" i="18"/>
  <c r="AD76" i="18"/>
  <c r="AD82" i="18"/>
  <c r="CH8" i="18"/>
  <c r="CF52" i="18"/>
  <c r="CH44" i="18"/>
  <c r="BZ44" i="18"/>
  <c r="CH50" i="18"/>
  <c r="BZ50" i="18"/>
  <c r="CH40" i="18"/>
  <c r="BZ40" i="18"/>
  <c r="CH46" i="18"/>
  <c r="CH60" i="18"/>
  <c r="BZ60" i="18"/>
  <c r="CH66" i="18"/>
  <c r="BZ66" i="18"/>
  <c r="CH56" i="18"/>
  <c r="BZ56" i="18"/>
  <c r="BV64" i="18"/>
  <c r="BB76" i="18"/>
  <c r="BB82" i="18"/>
  <c r="BB72" i="18"/>
  <c r="BB78" i="18"/>
  <c r="AB16" i="18"/>
  <c r="AN20" i="18"/>
  <c r="BF26" i="18"/>
  <c r="BH24" i="18"/>
  <c r="AP10" i="18"/>
  <c r="BD36" i="18"/>
  <c r="AR22" i="18"/>
  <c r="X8" i="18"/>
  <c r="L16" i="18"/>
  <c r="AN24" i="18"/>
  <c r="BJ6" i="18"/>
  <c r="AR28" i="18"/>
  <c r="BT36" i="18"/>
  <c r="BN24" i="18"/>
  <c r="BH40" i="18"/>
  <c r="BL58" i="18"/>
  <c r="BL64" i="18"/>
  <c r="BF58" i="18"/>
  <c r="BH56" i="18"/>
  <c r="BP80" i="18"/>
  <c r="AB12" i="18"/>
  <c r="AB6" i="18"/>
  <c r="BD20" i="18"/>
  <c r="BH8" i="18"/>
  <c r="BN8" i="18"/>
  <c r="BL20" i="18"/>
  <c r="AR32" i="18"/>
  <c r="AV36" i="18"/>
  <c r="BN40" i="18"/>
  <c r="BH76" i="18"/>
  <c r="J40" i="18"/>
  <c r="L40" i="18"/>
  <c r="AP40" i="18"/>
  <c r="BH14" i="18"/>
  <c r="BT8" i="18"/>
  <c r="AV16" i="18"/>
  <c r="BD24" i="18"/>
  <c r="BL32" i="18"/>
  <c r="BT68" i="18"/>
  <c r="BH80" i="18"/>
  <c r="BX56" i="18"/>
  <c r="AT36" i="18"/>
  <c r="BR48" i="18"/>
  <c r="N14" i="18"/>
  <c r="N30" i="18"/>
  <c r="V22" i="18"/>
  <c r="AD36" i="18"/>
  <c r="T46" i="18"/>
  <c r="X46" i="18"/>
  <c r="V38" i="18"/>
  <c r="AD30" i="18"/>
  <c r="AL38" i="18"/>
  <c r="AD62" i="18"/>
  <c r="AX58" i="18"/>
  <c r="AT62" i="18"/>
  <c r="CF30" i="18"/>
  <c r="CJ30" i="18"/>
  <c r="CH70" i="18"/>
  <c r="AJ14" i="18"/>
  <c r="BR6" i="18"/>
  <c r="BD30" i="18"/>
  <c r="BR22" i="18"/>
  <c r="BR38" i="18"/>
  <c r="BJ46" i="18"/>
  <c r="X14" i="18"/>
  <c r="BT78" i="18"/>
  <c r="AN30" i="18"/>
  <c r="AL22" i="18"/>
  <c r="AL48" i="18"/>
  <c r="AD46" i="18"/>
  <c r="BB38" i="18"/>
  <c r="AN62" i="18"/>
  <c r="N68" i="18"/>
  <c r="V54" i="18"/>
  <c r="AJ78" i="18"/>
  <c r="CH6" i="18"/>
  <c r="BZ14" i="18"/>
  <c r="BZ46" i="18"/>
  <c r="CH54" i="18"/>
  <c r="BV54" i="18"/>
  <c r="BP14" i="18"/>
  <c r="BB32" i="18"/>
  <c r="BP30" i="18"/>
  <c r="BP62" i="18"/>
  <c r="BF54" i="18"/>
  <c r="V16" i="18"/>
  <c r="BP78" i="18"/>
  <c r="BF70" i="18"/>
  <c r="V32" i="18"/>
  <c r="AJ30" i="18"/>
  <c r="V48" i="18"/>
  <c r="J38" i="18"/>
  <c r="AH42" i="18"/>
  <c r="Z38" i="18"/>
  <c r="AT52" i="18"/>
  <c r="AP38" i="18"/>
  <c r="AZ46" i="18"/>
  <c r="AL64" i="18"/>
  <c r="AP54" i="18"/>
  <c r="BZ20" i="18"/>
  <c r="CH16" i="18"/>
  <c r="CH32" i="18"/>
  <c r="AH10" i="18"/>
  <c r="AL16" i="18"/>
  <c r="AP6" i="18"/>
  <c r="BN10" i="18"/>
  <c r="AZ14" i="18"/>
  <c r="BR16" i="18"/>
  <c r="AP22" i="18"/>
  <c r="BR32" i="18"/>
  <c r="BN42" i="18"/>
  <c r="BF38" i="18"/>
  <c r="BJ68" i="18"/>
  <c r="T14" i="18"/>
  <c r="J6" i="18"/>
  <c r="R26" i="18"/>
  <c r="J22" i="18"/>
  <c r="AL32" i="18"/>
  <c r="Z22" i="18"/>
  <c r="AJ46" i="18"/>
  <c r="AX42" i="18"/>
  <c r="BB48" i="18"/>
  <c r="AZ62" i="18"/>
  <c r="T62" i="18"/>
  <c r="J54" i="18"/>
  <c r="AH74" i="18"/>
  <c r="AL80" i="18"/>
  <c r="CF78" i="18"/>
  <c r="Z70" i="18"/>
  <c r="Z6" i="18"/>
  <c r="BJ20" i="18"/>
  <c r="BB16" i="18"/>
  <c r="AZ30" i="18"/>
  <c r="BJ36" i="18"/>
  <c r="BP46" i="18"/>
  <c r="BR64" i="18"/>
  <c r="BN74" i="18"/>
  <c r="BR80" i="18"/>
  <c r="T30" i="18"/>
  <c r="Z54" i="18"/>
  <c r="AT68" i="18"/>
  <c r="BB64" i="18"/>
  <c r="V64" i="18"/>
  <c r="CF14" i="18"/>
  <c r="BV38" i="18"/>
  <c r="BZ78" i="18"/>
  <c r="BB80" i="18"/>
  <c r="AT20" i="18"/>
  <c r="AX10" i="18"/>
  <c r="AX26" i="18"/>
  <c r="BN26" i="18"/>
  <c r="BN58" i="18"/>
  <c r="R10" i="18"/>
  <c r="R42" i="18"/>
  <c r="AD52" i="18"/>
  <c r="AD68" i="18"/>
  <c r="CD42" i="18"/>
  <c r="BZ68" i="18"/>
  <c r="AX74" i="18"/>
  <c r="AD20" i="18"/>
  <c r="BJ52" i="18"/>
  <c r="BJ84" i="18"/>
  <c r="N36" i="18"/>
  <c r="N52" i="18"/>
  <c r="AH26" i="18"/>
  <c r="AH58" i="18"/>
  <c r="R58" i="18"/>
  <c r="AD84" i="18"/>
  <c r="BZ52" i="18"/>
  <c r="CD74" i="18"/>
  <c r="L78" i="18"/>
  <c r="AB14" i="18"/>
  <c r="P74" i="18"/>
  <c r="P42" i="18"/>
  <c r="BL74" i="18"/>
  <c r="AV10" i="18"/>
  <c r="X84" i="18"/>
  <c r="BT52" i="18"/>
  <c r="P84" i="18"/>
  <c r="AV52" i="18"/>
  <c r="P20" i="18"/>
  <c r="AF20" i="18"/>
  <c r="L76" i="18"/>
  <c r="BH44" i="18"/>
  <c r="AR12" i="18"/>
  <c r="R72" i="18"/>
  <c r="AH56" i="18"/>
  <c r="J72" i="18"/>
  <c r="J8" i="18"/>
  <c r="BF24" i="18"/>
  <c r="BF8" i="18"/>
  <c r="X70" i="18"/>
  <c r="BT70" i="18"/>
  <c r="BT38" i="18"/>
  <c r="BT6" i="18"/>
  <c r="AN6" i="18"/>
  <c r="N70" i="18"/>
  <c r="N6" i="18"/>
  <c r="AT22" i="18"/>
  <c r="AT6" i="18"/>
  <c r="T80" i="18"/>
  <c r="T48" i="18"/>
  <c r="BP32" i="18"/>
  <c r="BP16" i="18"/>
  <c r="L70" i="18"/>
  <c r="BH54" i="18"/>
  <c r="P26" i="18"/>
  <c r="N22" i="18"/>
  <c r="L48" i="18"/>
  <c r="AB38" i="18"/>
  <c r="AR64" i="18"/>
  <c r="BX80" i="18"/>
  <c r="T82" i="18"/>
  <c r="CF66" i="18"/>
  <c r="AZ66" i="18"/>
  <c r="AJ66" i="18"/>
  <c r="AZ50" i="18"/>
  <c r="T50" i="18"/>
  <c r="BP66" i="18"/>
  <c r="BP34" i="18"/>
  <c r="BP18" i="18"/>
  <c r="R76" i="18"/>
  <c r="CD12" i="18"/>
  <c r="R60" i="18"/>
  <c r="R28" i="18"/>
  <c r="BN44" i="18"/>
  <c r="J76" i="18"/>
  <c r="BV76" i="18"/>
  <c r="BV44" i="18"/>
  <c r="AP60" i="18"/>
  <c r="Z60" i="18"/>
  <c r="BF28" i="18"/>
  <c r="AP28" i="18"/>
  <c r="T84" i="18"/>
  <c r="CF36" i="18"/>
  <c r="CF20" i="18"/>
  <c r="T68" i="18"/>
  <c r="AZ52" i="18"/>
  <c r="T36" i="18"/>
  <c r="T20" i="18"/>
  <c r="BP68" i="18"/>
  <c r="AZ20" i="18"/>
  <c r="AJ20" i="18"/>
  <c r="P78" i="18"/>
  <c r="AV78" i="18"/>
  <c r="CB62" i="18"/>
  <c r="P46" i="18"/>
  <c r="BL46" i="18"/>
  <c r="N80" i="18"/>
  <c r="BZ80" i="18"/>
  <c r="N64" i="18"/>
  <c r="AT64" i="18"/>
  <c r="AD64" i="18"/>
  <c r="AT32" i="18"/>
  <c r="BJ16" i="18"/>
  <c r="AD16" i="18"/>
  <c r="T70" i="18"/>
  <c r="BP70" i="18"/>
  <c r="T6" i="18"/>
  <c r="BP54" i="18"/>
  <c r="R70" i="18"/>
  <c r="R54" i="18"/>
  <c r="AX54" i="18"/>
  <c r="AH22" i="18"/>
  <c r="BN38" i="18"/>
  <c r="AJ18" i="18"/>
  <c r="AH8" i="18"/>
  <c r="AR16" i="18"/>
  <c r="BP6" i="18"/>
  <c r="AZ36" i="18"/>
  <c r="BN28" i="18"/>
  <c r="BP36" i="18"/>
  <c r="BP22" i="18"/>
  <c r="BH46" i="18"/>
  <c r="BF44" i="18"/>
  <c r="BH62" i="18"/>
  <c r="BN56" i="18"/>
  <c r="BJ54" i="18"/>
  <c r="R12" i="18"/>
  <c r="N16" i="18"/>
  <c r="R6" i="18"/>
  <c r="X6" i="18"/>
  <c r="J26" i="18"/>
  <c r="L24" i="18"/>
  <c r="AD22" i="18"/>
  <c r="AH44" i="18"/>
  <c r="AJ52" i="18"/>
  <c r="AJ38" i="18"/>
  <c r="Z40" i="18"/>
  <c r="AT48" i="18"/>
  <c r="AX38" i="18"/>
  <c r="AJ54" i="18"/>
  <c r="AF64" i="18"/>
  <c r="AB56" i="18"/>
  <c r="AZ54" i="18"/>
  <c r="J60" i="18"/>
  <c r="L54" i="18"/>
  <c r="AJ70" i="18"/>
  <c r="BV28" i="18"/>
  <c r="BZ48" i="18"/>
  <c r="CF38" i="18"/>
  <c r="CD38" i="18"/>
  <c r="CF84" i="18"/>
  <c r="CD70" i="18"/>
  <c r="AX76" i="18"/>
  <c r="AZ70" i="18"/>
  <c r="BB44" i="18"/>
  <c r="AL66" i="18"/>
  <c r="AL56" i="18"/>
  <c r="AL62" i="18"/>
  <c r="AT56" i="18"/>
  <c r="AT60" i="18"/>
  <c r="AP64" i="18"/>
  <c r="J64" i="18"/>
  <c r="Z80" i="18"/>
  <c r="AD72" i="18"/>
  <c r="BZ12" i="18"/>
  <c r="BZ8" i="18"/>
  <c r="BV32" i="18"/>
  <c r="AN8" i="18"/>
  <c r="Z10" i="18"/>
  <c r="AJ16" i="18"/>
  <c r="AB8" i="18"/>
  <c r="AD6" i="18"/>
  <c r="AR14" i="18"/>
  <c r="BD8" i="18"/>
  <c r="AR8" i="18"/>
  <c r="AX8" i="18"/>
  <c r="AP8" i="18"/>
  <c r="AV20" i="18"/>
  <c r="AZ16" i="18"/>
  <c r="AV26" i="18"/>
  <c r="AP24" i="18"/>
  <c r="AZ32" i="18"/>
  <c r="BD22" i="18"/>
  <c r="BT24" i="18"/>
  <c r="BH28" i="18"/>
  <c r="BH22" i="18"/>
  <c r="BL36" i="18"/>
  <c r="BT40" i="18"/>
  <c r="BH38" i="18"/>
  <c r="BL52" i="18"/>
  <c r="BH64" i="18"/>
  <c r="P10" i="18"/>
  <c r="J10" i="18"/>
  <c r="L8" i="18"/>
  <c r="T16" i="18"/>
  <c r="BL84" i="18"/>
  <c r="BF72" i="18"/>
  <c r="BH72" i="18"/>
  <c r="L28" i="18"/>
  <c r="X22" i="18"/>
  <c r="L32" i="18"/>
  <c r="X52" i="18"/>
  <c r="P48" i="18"/>
  <c r="AB32" i="18"/>
  <c r="X38" i="18"/>
  <c r="P52" i="18"/>
  <c r="AB46" i="18"/>
  <c r="AB48" i="18"/>
  <c r="AD38" i="18"/>
  <c r="AV42" i="18"/>
  <c r="AR38" i="18"/>
  <c r="AN68" i="18"/>
  <c r="CB48" i="18"/>
  <c r="CD58" i="18"/>
  <c r="CJ68" i="18"/>
  <c r="AF10" i="18"/>
  <c r="Z8" i="18"/>
  <c r="AF16" i="18"/>
  <c r="BD6" i="18"/>
  <c r="AR6" i="18"/>
  <c r="BL10" i="18"/>
  <c r="BT20" i="18"/>
  <c r="BH12" i="18"/>
  <c r="BF10" i="18"/>
  <c r="BL16" i="18"/>
  <c r="BH16" i="18"/>
  <c r="BH6" i="18"/>
  <c r="AR30" i="18"/>
  <c r="AX24" i="18"/>
  <c r="AV32" i="18"/>
  <c r="AP26" i="18"/>
  <c r="AR24" i="18"/>
  <c r="BL26" i="18"/>
  <c r="BH32" i="18"/>
  <c r="BJ22" i="18"/>
  <c r="BF40" i="18"/>
  <c r="BH48" i="18"/>
  <c r="BJ38" i="18"/>
  <c r="BF56" i="18"/>
  <c r="BP64" i="18"/>
  <c r="BT54" i="18"/>
  <c r="L14" i="18"/>
  <c r="P16" i="18"/>
  <c r="BF74" i="18"/>
  <c r="BH70" i="18"/>
  <c r="X24" i="18"/>
  <c r="P36" i="18"/>
  <c r="J24" i="18"/>
  <c r="T32" i="18"/>
  <c r="AB28" i="18"/>
  <c r="AF32" i="18"/>
  <c r="L38" i="18"/>
  <c r="AF36" i="18"/>
  <c r="AZ48" i="18"/>
  <c r="AR40" i="18"/>
  <c r="AB54" i="18"/>
  <c r="AT54" i="18"/>
  <c r="AB70" i="18"/>
  <c r="CB16" i="18"/>
  <c r="CB32" i="18"/>
  <c r="BX40" i="18"/>
  <c r="CB64" i="18"/>
  <c r="Z58" i="18"/>
  <c r="AB76" i="18"/>
  <c r="BX48" i="18"/>
  <c r="CJ22" i="18"/>
  <c r="BX78" i="18"/>
  <c r="BX64" i="18"/>
  <c r="AR70" i="18"/>
  <c r="BL42" i="18"/>
  <c r="BT56" i="18"/>
  <c r="BH60" i="18"/>
  <c r="BL68" i="18"/>
  <c r="X20" i="18"/>
  <c r="R8" i="18"/>
  <c r="BH78" i="18"/>
  <c r="BT84" i="18"/>
  <c r="BN72" i="18"/>
  <c r="BL80" i="18"/>
  <c r="L30" i="18"/>
  <c r="P32" i="18"/>
  <c r="AB30" i="18"/>
  <c r="L44" i="18"/>
  <c r="Z24" i="18"/>
  <c r="AJ32" i="18"/>
  <c r="AB22" i="18"/>
  <c r="AN22" i="18"/>
  <c r="AB24" i="18"/>
  <c r="AF42" i="18"/>
  <c r="AJ48" i="18"/>
  <c r="AN38" i="18"/>
  <c r="AB40" i="18"/>
  <c r="AT38" i="18"/>
  <c r="AN56" i="18"/>
  <c r="AB60" i="18"/>
  <c r="AF68" i="18"/>
  <c r="BD68" i="18"/>
  <c r="AV64" i="18"/>
  <c r="P64" i="18"/>
  <c r="N54" i="18"/>
  <c r="AF74" i="18"/>
  <c r="BX16" i="18"/>
  <c r="BX22" i="18"/>
  <c r="CB46" i="18"/>
  <c r="CF82" i="18"/>
  <c r="CD76" i="18"/>
  <c r="BV60" i="18"/>
  <c r="CF70" i="18"/>
  <c r="CD56" i="18"/>
  <c r="BV72" i="18"/>
  <c r="CH78" i="18"/>
  <c r="BX72" i="18"/>
  <c r="AP76" i="18"/>
  <c r="AT80" i="18"/>
  <c r="AR72" i="18"/>
  <c r="BD52" i="18"/>
  <c r="AR62" i="18"/>
  <c r="L60" i="18"/>
  <c r="X54" i="18"/>
  <c r="AD70" i="18"/>
  <c r="CJ6" i="18"/>
  <c r="CJ52" i="18"/>
  <c r="CD24" i="18"/>
  <c r="CB58" i="18"/>
  <c r="CJ72" i="18"/>
  <c r="BV58" i="18"/>
  <c r="BZ70" i="18"/>
  <c r="AR60" i="18"/>
  <c r="AP58" i="18"/>
  <c r="AN70" i="18"/>
  <c r="CJ8" i="18"/>
  <c r="BV8" i="18"/>
  <c r="CB42" i="18"/>
  <c r="CB36" i="18"/>
  <c r="AR76" i="18"/>
  <c r="AN72" i="18"/>
  <c r="AF84" i="18"/>
  <c r="CJ20" i="18"/>
  <c r="CB20" i="18"/>
  <c r="CB26" i="18"/>
  <c r="CJ36" i="18"/>
  <c r="CD40" i="18"/>
  <c r="BV42" i="18"/>
  <c r="BZ38" i="18"/>
  <c r="CF80" i="18"/>
  <c r="BZ62" i="18"/>
  <c r="BZ54" i="18"/>
  <c r="AP70" i="18"/>
  <c r="AV80" i="18"/>
  <c r="BX76" i="18"/>
  <c r="BV74" i="18"/>
  <c r="AX72" i="18"/>
  <c r="AP74" i="18"/>
  <c r="BZ36" i="18"/>
  <c r="CD26" i="18"/>
  <c r="BV22" i="18"/>
  <c r="BZ30" i="18"/>
  <c r="CF62" i="18"/>
  <c r="CH80" i="18"/>
  <c r="BX68" i="18"/>
  <c r="AT84" i="18"/>
  <c r="AZ78" i="18"/>
  <c r="BD78" i="18"/>
  <c r="AR18" i="18"/>
  <c r="N62" i="18"/>
  <c r="AN78" i="18"/>
  <c r="AD78" i="18"/>
  <c r="CD10" i="18"/>
  <c r="BV6" i="18"/>
  <c r="CF46" i="18"/>
  <c r="CH48" i="18"/>
  <c r="BX52" i="18"/>
  <c r="BV36" i="18"/>
  <c r="BZ84" i="18"/>
  <c r="CH64" i="18"/>
  <c r="BV70" i="18"/>
  <c r="CJ78" i="18"/>
  <c r="BD72" i="18"/>
  <c r="AT78" i="18"/>
  <c r="AV84" i="18"/>
  <c r="AZ10" i="18"/>
  <c r="AN18" i="18"/>
  <c r="AL10" i="18"/>
  <c r="AD10" i="18"/>
  <c r="AF12" i="18"/>
  <c r="AP18" i="18"/>
  <c r="AP14" i="18"/>
  <c r="BD34" i="18"/>
  <c r="BB26" i="18"/>
  <c r="AT26" i="18"/>
  <c r="AV28" i="18"/>
  <c r="AP30" i="18"/>
  <c r="AZ26" i="18"/>
  <c r="AP36" i="18"/>
  <c r="BB36" i="18"/>
  <c r="BP40" i="18"/>
  <c r="X66" i="18"/>
  <c r="V58" i="18"/>
  <c r="N58" i="18"/>
  <c r="P60" i="18"/>
  <c r="AZ8" i="18"/>
  <c r="BB20" i="18"/>
  <c r="BT72" i="18"/>
  <c r="X36" i="18"/>
  <c r="R24" i="18"/>
  <c r="AF26" i="18"/>
  <c r="AN36" i="18"/>
  <c r="AH24" i="18"/>
  <c r="J42" i="18"/>
  <c r="N38" i="18"/>
  <c r="AN52" i="18"/>
  <c r="AH40" i="18"/>
  <c r="AF48" i="18"/>
  <c r="Z42" i="18"/>
  <c r="AR46" i="18"/>
  <c r="AX40" i="18"/>
  <c r="AR48" i="18"/>
  <c r="BD38" i="18"/>
  <c r="AF58" i="18"/>
  <c r="AB64" i="18"/>
  <c r="AD54" i="18"/>
  <c r="BD56" i="18"/>
  <c r="BD54" i="18"/>
  <c r="AP56" i="18"/>
  <c r="AR56" i="18"/>
  <c r="L62" i="18"/>
  <c r="P58" i="18"/>
  <c r="X56" i="18"/>
  <c r="J56" i="18"/>
  <c r="L64" i="18"/>
  <c r="X68" i="18"/>
  <c r="J58" i="18"/>
  <c r="L56" i="18"/>
  <c r="AB78" i="18"/>
  <c r="Z72" i="18"/>
  <c r="AJ80" i="18"/>
  <c r="Z74" i="18"/>
  <c r="CB10" i="18"/>
  <c r="BX8" i="18"/>
  <c r="CD8" i="18"/>
  <c r="BV10" i="18"/>
  <c r="BX46" i="18"/>
  <c r="CJ40" i="18"/>
  <c r="BX44" i="18"/>
  <c r="BV40" i="18"/>
  <c r="CF48" i="18"/>
  <c r="BX32" i="18"/>
  <c r="BV26" i="18"/>
  <c r="BX24" i="18"/>
  <c r="BZ22" i="18"/>
  <c r="BX62" i="18"/>
  <c r="CJ56" i="18"/>
  <c r="BX60" i="18"/>
  <c r="BV56" i="18"/>
  <c r="CF64" i="18"/>
  <c r="BX70" i="18"/>
  <c r="CJ70" i="18"/>
  <c r="CB84" i="18"/>
  <c r="AV74" i="18"/>
  <c r="AR80" i="18"/>
  <c r="AT70" i="18"/>
  <c r="AP20" i="18"/>
  <c r="BT34" i="18"/>
  <c r="BJ26" i="18"/>
  <c r="BL28" i="18"/>
  <c r="L46" i="18"/>
  <c r="X40" i="18"/>
  <c r="Z26" i="18"/>
  <c r="AN40" i="18"/>
  <c r="AB44" i="18"/>
  <c r="AF52" i="18"/>
  <c r="AR44" i="18"/>
  <c r="AP42" i="18"/>
  <c r="BD40" i="18"/>
  <c r="AB62" i="18"/>
  <c r="Z56" i="18"/>
  <c r="AJ64" i="18"/>
  <c r="AN54" i="18"/>
  <c r="AV58" i="18"/>
  <c r="AX56" i="18"/>
  <c r="AZ64" i="18"/>
  <c r="AR54" i="18"/>
  <c r="AV68" i="18"/>
  <c r="R56" i="18"/>
  <c r="T64" i="18"/>
  <c r="P68" i="18"/>
  <c r="AN84" i="18"/>
  <c r="AB72" i="18"/>
  <c r="AH72" i="18"/>
  <c r="AF80" i="18"/>
  <c r="BX14" i="18"/>
  <c r="CF16" i="18"/>
  <c r="BX6" i="18"/>
  <c r="BX12" i="18"/>
  <c r="CH20" i="18"/>
  <c r="BZ6" i="18"/>
  <c r="BX30" i="18"/>
  <c r="CJ24" i="18"/>
  <c r="BX28" i="18"/>
  <c r="BV24" i="18"/>
  <c r="CF32" i="18"/>
  <c r="BX38" i="18"/>
  <c r="CJ38" i="18"/>
  <c r="CB52" i="18"/>
  <c r="CB74" i="18"/>
  <c r="CJ84" i="18"/>
  <c r="CD72" i="18"/>
  <c r="CB80" i="18"/>
  <c r="BV68" i="18"/>
  <c r="BX54" i="18"/>
  <c r="CJ54" i="18"/>
  <c r="CB68" i="18"/>
  <c r="AR78" i="18"/>
  <c r="AP72" i="18"/>
  <c r="AZ80" i="18"/>
  <c r="BD70" i="18"/>
  <c r="V74" i="18"/>
  <c r="CH58" i="18"/>
  <c r="CH26" i="18"/>
  <c r="AL26" i="18"/>
  <c r="CH74" i="18"/>
  <c r="CH42" i="18"/>
  <c r="V42" i="18"/>
  <c r="P70" i="18"/>
  <c r="P54" i="18"/>
  <c r="P22" i="18"/>
  <c r="BL70" i="18"/>
  <c r="P6" i="18"/>
  <c r="AV70" i="18"/>
  <c r="CB54" i="18"/>
  <c r="CB22" i="18"/>
  <c r="AF70" i="18"/>
  <c r="AF54" i="18"/>
  <c r="AF38" i="18"/>
  <c r="AF22" i="18"/>
  <c r="BL54" i="18"/>
  <c r="CB70" i="18"/>
  <c r="CB38" i="18"/>
  <c r="CB6" i="18"/>
  <c r="AV54" i="18"/>
  <c r="AV38" i="18"/>
  <c r="P38" i="18"/>
  <c r="BL38" i="18"/>
  <c r="R84" i="18"/>
  <c r="R68" i="18"/>
  <c r="R36" i="18"/>
  <c r="BN84" i="18"/>
  <c r="R20" i="18"/>
  <c r="AX84" i="18"/>
  <c r="CD68" i="18"/>
  <c r="CD36" i="18"/>
  <c r="AH84" i="18"/>
  <c r="AH68" i="18"/>
  <c r="AH52" i="18"/>
  <c r="AH36" i="18"/>
  <c r="BN68" i="18"/>
  <c r="CD84" i="18"/>
  <c r="CD52" i="18"/>
  <c r="AX68" i="18"/>
  <c r="AX52" i="18"/>
  <c r="R52" i="18"/>
  <c r="BN52" i="18"/>
  <c r="J78" i="18"/>
  <c r="BV78" i="18"/>
  <c r="BV46" i="18"/>
  <c r="Z78" i="18"/>
  <c r="J62" i="18"/>
  <c r="AP62" i="18"/>
  <c r="J46" i="18"/>
  <c r="J30" i="18"/>
  <c r="J14" i="18"/>
  <c r="BV14" i="18"/>
  <c r="AP78" i="18"/>
  <c r="Z62" i="18"/>
  <c r="AP46" i="18"/>
  <c r="Z46" i="18"/>
  <c r="BF62" i="18"/>
  <c r="BF46" i="18"/>
  <c r="T74" i="18"/>
  <c r="CF74" i="18"/>
  <c r="CF42" i="18"/>
  <c r="AJ74" i="18"/>
  <c r="T58" i="18"/>
  <c r="AZ58" i="18"/>
  <c r="T42" i="18"/>
  <c r="T26" i="18"/>
  <c r="T10" i="18"/>
  <c r="AZ74" i="18"/>
  <c r="AJ58" i="18"/>
  <c r="AZ42" i="18"/>
  <c r="AJ42" i="18"/>
  <c r="BP58" i="18"/>
  <c r="BP42" i="18"/>
  <c r="BP26" i="18"/>
  <c r="R80" i="18"/>
  <c r="CD80" i="18"/>
  <c r="CD48" i="18"/>
  <c r="AX64" i="18"/>
  <c r="R48" i="18"/>
  <c r="R32" i="18"/>
  <c r="R16" i="18"/>
  <c r="BN80" i="18"/>
  <c r="AX80" i="18"/>
  <c r="CD16" i="18"/>
  <c r="AH80" i="18"/>
  <c r="R64" i="18"/>
  <c r="AH64" i="18"/>
  <c r="AX48" i="18"/>
  <c r="AH48" i="18"/>
  <c r="BN64" i="18"/>
  <c r="BN48" i="18"/>
  <c r="BN32" i="18"/>
  <c r="AJ8" i="18"/>
  <c r="Z14" i="18"/>
  <c r="AJ10" i="18"/>
  <c r="Z20" i="18"/>
  <c r="AL20" i="18"/>
  <c r="BT18" i="18"/>
  <c r="BR10" i="18"/>
  <c r="BJ10" i="18"/>
  <c r="BL12" i="18"/>
  <c r="BN16" i="18"/>
  <c r="BH10" i="18"/>
  <c r="AP34" i="18"/>
  <c r="AV22" i="18"/>
  <c r="AR34" i="18"/>
  <c r="AX36" i="18"/>
  <c r="AZ24" i="18"/>
  <c r="BF30" i="18"/>
  <c r="BT66" i="18"/>
  <c r="BR58" i="18"/>
  <c r="BJ58" i="18"/>
  <c r="BL60" i="18"/>
  <c r="BH74" i="18"/>
  <c r="BF78" i="18"/>
  <c r="BP74" i="18"/>
  <c r="X34" i="18"/>
  <c r="V26" i="18"/>
  <c r="N26" i="18"/>
  <c r="P28" i="18"/>
  <c r="Z30" i="18"/>
  <c r="AH32" i="18"/>
  <c r="AL74" i="18"/>
  <c r="AD74" i="18"/>
  <c r="CF10" i="18"/>
  <c r="CF26" i="18"/>
  <c r="CF58" i="18"/>
  <c r="X82" i="18"/>
  <c r="CJ66" i="18"/>
  <c r="CJ34" i="18"/>
  <c r="AN34" i="18"/>
  <c r="CJ82" i="18"/>
  <c r="CJ50" i="18"/>
  <c r="X50" i="18"/>
  <c r="P76" i="18"/>
  <c r="CB60" i="18"/>
  <c r="CB28" i="18"/>
  <c r="AF28" i="18"/>
  <c r="CB76" i="18"/>
  <c r="CB44" i="18"/>
  <c r="AV44" i="18"/>
  <c r="P44" i="18"/>
  <c r="V84" i="18"/>
  <c r="CH84" i="18"/>
  <c r="CH52" i="18"/>
  <c r="AL84" i="18"/>
  <c r="V68" i="18"/>
  <c r="BB68" i="18"/>
  <c r="V52" i="18"/>
  <c r="V36" i="18"/>
  <c r="V20" i="18"/>
  <c r="BB84" i="18"/>
  <c r="AL68" i="18"/>
  <c r="BB52" i="18"/>
  <c r="AL52" i="18"/>
  <c r="BR68" i="18"/>
  <c r="BR52" i="18"/>
  <c r="BR36" i="18"/>
  <c r="Z18" i="18"/>
  <c r="AB18" i="18"/>
  <c r="BD18" i="18"/>
  <c r="BB10" i="18"/>
  <c r="AT10" i="18"/>
  <c r="AV12" i="18"/>
  <c r="AX16" i="18"/>
  <c r="AR10" i="18"/>
  <c r="BL6" i="18"/>
  <c r="AR26" i="18"/>
  <c r="BL22" i="18"/>
  <c r="BN36" i="18"/>
  <c r="X18" i="18"/>
  <c r="V10" i="18"/>
  <c r="N10" i="18"/>
  <c r="P12" i="18"/>
  <c r="AL36" i="18"/>
  <c r="AN50" i="18"/>
  <c r="AL42" i="18"/>
  <c r="AD42" i="18"/>
  <c r="AF44" i="18"/>
  <c r="AN66" i="18"/>
  <c r="AL58" i="18"/>
  <c r="AD58" i="18"/>
  <c r="AF60" i="18"/>
  <c r="CJ18" i="18"/>
  <c r="CH10" i="18"/>
  <c r="CB12" i="18"/>
  <c r="CD20" i="18"/>
  <c r="BV30" i="18"/>
  <c r="CD32" i="18"/>
  <c r="BV62" i="18"/>
  <c r="CD64" i="18"/>
  <c r="N74" i="18"/>
  <c r="AT42" i="18"/>
  <c r="BZ58" i="18"/>
  <c r="BZ26" i="18"/>
  <c r="AD26" i="18"/>
  <c r="BZ74" i="18"/>
  <c r="BZ42" i="18"/>
  <c r="N42" i="18"/>
  <c r="T72" i="18"/>
  <c r="T24" i="18"/>
  <c r="BP72" i="18"/>
  <c r="T8" i="18"/>
  <c r="AZ72" i="18"/>
  <c r="CF56" i="18"/>
  <c r="CF24" i="18"/>
  <c r="T56" i="18"/>
  <c r="AJ56" i="18"/>
  <c r="AZ40" i="18"/>
  <c r="AJ40" i="18"/>
  <c r="AJ24" i="18"/>
  <c r="BP56" i="18"/>
  <c r="CF72" i="18"/>
  <c r="CF40" i="18"/>
  <c r="CF8" i="18"/>
  <c r="AJ72" i="18"/>
  <c r="AZ56" i="18"/>
  <c r="T40" i="18"/>
  <c r="J82" i="18"/>
  <c r="J66" i="18"/>
  <c r="J34" i="18"/>
  <c r="BF82" i="18"/>
  <c r="J18" i="18"/>
  <c r="AP82" i="18"/>
  <c r="BV66" i="18"/>
  <c r="BV34" i="18"/>
  <c r="Z82" i="18"/>
  <c r="Z66" i="18"/>
  <c r="Z50" i="18"/>
  <c r="Z34" i="18"/>
  <c r="BF66" i="18"/>
  <c r="BV82" i="18"/>
  <c r="BV50" i="18"/>
  <c r="BV18" i="18"/>
  <c r="AP66" i="18"/>
  <c r="AP50" i="18"/>
  <c r="J50" i="18"/>
  <c r="BF50" i="18"/>
  <c r="L82" i="18"/>
  <c r="L66" i="18"/>
  <c r="L34" i="18"/>
  <c r="BH82" i="18"/>
  <c r="L18" i="18"/>
  <c r="AR82" i="18"/>
  <c r="BX66" i="18"/>
  <c r="BX34" i="18"/>
  <c r="AB82" i="18"/>
  <c r="AB66" i="18"/>
  <c r="AB50" i="18"/>
  <c r="AB34" i="18"/>
  <c r="BH66" i="18"/>
  <c r="BX82" i="18"/>
  <c r="BX50" i="18"/>
  <c r="BX18" i="18"/>
  <c r="AR66" i="18"/>
  <c r="AR50" i="18"/>
  <c r="L50" i="18"/>
  <c r="BH50" i="18"/>
  <c r="L74" i="18"/>
  <c r="AR74" i="18"/>
  <c r="BX74" i="18"/>
  <c r="BX42" i="18"/>
  <c r="AB74" i="18"/>
  <c r="L58" i="18"/>
  <c r="AR58" i="18"/>
  <c r="AB58" i="18"/>
  <c r="AR42" i="18"/>
  <c r="AB42" i="18"/>
  <c r="L42" i="18"/>
  <c r="BH58" i="18"/>
  <c r="BH42" i="18"/>
  <c r="BH26" i="18"/>
  <c r="L26" i="18"/>
  <c r="L10" i="18"/>
  <c r="J84" i="18"/>
  <c r="BV84" i="18"/>
  <c r="BV52" i="18"/>
  <c r="Z84" i="18"/>
  <c r="J68" i="18"/>
  <c r="AP52" i="18"/>
  <c r="J52" i="18"/>
  <c r="J36" i="18"/>
  <c r="J20" i="18"/>
  <c r="BV20" i="18"/>
  <c r="AP84" i="18"/>
  <c r="AP68" i="18"/>
  <c r="Z68" i="18"/>
  <c r="Z52" i="18"/>
  <c r="BF68" i="18"/>
  <c r="BF52" i="18"/>
  <c r="BF36" i="18"/>
  <c r="AH20" i="18"/>
  <c r="AB10" i="18"/>
  <c r="AH16" i="18"/>
  <c r="AV6" i="18"/>
  <c r="BF18" i="18"/>
  <c r="BH18" i="18"/>
  <c r="BN20" i="18"/>
  <c r="BP8" i="18"/>
  <c r="BF14" i="18"/>
  <c r="BP10" i="18"/>
  <c r="BF20" i="18"/>
  <c r="BR20" i="18"/>
  <c r="BT50" i="18"/>
  <c r="BR42" i="18"/>
  <c r="BJ42" i="18"/>
  <c r="BL44" i="18"/>
  <c r="BT82" i="18"/>
  <c r="BR74" i="18"/>
  <c r="BJ74" i="18"/>
  <c r="BL76" i="18"/>
  <c r="Z36" i="18"/>
  <c r="BD50" i="18"/>
  <c r="BB42" i="18"/>
  <c r="BD66" i="18"/>
  <c r="BB58" i="18"/>
  <c r="AT58" i="18"/>
  <c r="AV60" i="18"/>
  <c r="BX10" i="18"/>
  <c r="CH36" i="18"/>
  <c r="BX26" i="18"/>
  <c r="CH68" i="18"/>
  <c r="BX58" i="18"/>
  <c r="BD82" i="18"/>
  <c r="BB74" i="18"/>
  <c r="AT74" i="18"/>
  <c r="AV76" i="18"/>
  <c r="Z25" i="19"/>
  <c r="Z45" i="19"/>
  <c r="AF45" i="19"/>
  <c r="AL25" i="19"/>
  <c r="AL55" i="19"/>
  <c r="AF15" i="19"/>
  <c r="T15" i="19"/>
  <c r="T45" i="19"/>
  <c r="Z15" i="19"/>
  <c r="J35" i="19"/>
  <c r="AL45" i="19"/>
  <c r="J25" i="19"/>
  <c r="AF35" i="19"/>
  <c r="AL15" i="19"/>
  <c r="Z35" i="19"/>
  <c r="J55" i="19"/>
  <c r="AF55" i="19"/>
  <c r="AF25" i="19"/>
  <c r="AL35" i="19"/>
  <c r="T55" i="19"/>
  <c r="J45" i="19"/>
  <c r="T25" i="19"/>
  <c r="T35" i="19"/>
  <c r="Z55" i="19"/>
  <c r="Q6" i="19"/>
  <c r="N6" i="19"/>
  <c r="AF36" i="19"/>
  <c r="K6" i="19"/>
  <c r="K36" i="19"/>
  <c r="K46" i="19"/>
  <c r="K26" i="19"/>
  <c r="K16" i="19"/>
  <c r="AF16" i="19"/>
  <c r="T46" i="19"/>
  <c r="Z26" i="19"/>
  <c r="Z16" i="19"/>
  <c r="AL16" i="19"/>
  <c r="AF26" i="19"/>
  <c r="AL26" i="19"/>
  <c r="Z36" i="19"/>
  <c r="T26" i="19"/>
  <c r="Z46" i="19"/>
  <c r="Z6" i="19"/>
  <c r="T36" i="19"/>
  <c r="J16" i="19"/>
  <c r="AL6" i="19"/>
  <c r="AF46" i="19"/>
  <c r="AF6" i="19"/>
  <c r="T16" i="19"/>
  <c r="J46" i="19"/>
  <c r="J26" i="19"/>
  <c r="AL46" i="19"/>
  <c r="T6" i="19"/>
  <c r="AL36" i="19"/>
  <c r="J36" i="19"/>
  <c r="AM36" i="19"/>
  <c r="AM26" i="19"/>
  <c r="AG46" i="19"/>
  <c r="AA26" i="19"/>
  <c r="AG6" i="19"/>
  <c r="AM6" i="19"/>
  <c r="O36" i="19"/>
  <c r="AA6" i="19"/>
  <c r="AA46" i="19"/>
  <c r="U6" i="19"/>
  <c r="AG26" i="19"/>
  <c r="U36" i="19"/>
  <c r="O26" i="19"/>
  <c r="O16" i="19"/>
  <c r="AG36" i="19"/>
  <c r="AG16" i="19"/>
  <c r="U46" i="19"/>
  <c r="AM16" i="19"/>
  <c r="AA16" i="19"/>
  <c r="O46" i="19"/>
  <c r="AA36" i="19"/>
  <c r="U26" i="19"/>
  <c r="U16" i="19"/>
  <c r="AM46" i="19"/>
  <c r="R6" i="19"/>
  <c r="O6" i="19"/>
  <c r="L46" i="19"/>
  <c r="L36" i="19"/>
  <c r="L26" i="19"/>
  <c r="L16" i="19"/>
  <c r="L6" i="19"/>
  <c r="P46" i="19"/>
  <c r="AH6" i="19"/>
  <c r="V16" i="19"/>
  <c r="AB26" i="19"/>
  <c r="AB6" i="19"/>
  <c r="AB16" i="19"/>
  <c r="AN36" i="19"/>
  <c r="AH16" i="19"/>
  <c r="AN46" i="19"/>
  <c r="AB46" i="19"/>
  <c r="AN26" i="19"/>
  <c r="V26" i="19"/>
  <c r="P26" i="19"/>
  <c r="P16" i="19"/>
  <c r="AH36" i="19"/>
  <c r="AH46" i="19"/>
  <c r="V6" i="19"/>
  <c r="V46" i="19"/>
  <c r="P36" i="19"/>
  <c r="AN6" i="19"/>
  <c r="AB36" i="19"/>
  <c r="V36" i="19"/>
  <c r="AH26" i="19"/>
  <c r="AN16" i="19"/>
  <c r="S6" i="19"/>
  <c r="P6" i="19"/>
  <c r="J6" i="19"/>
  <c r="M6" i="19"/>
  <c r="B221" i="13" a="1"/>
  <c r="Y36" i="1" l="1"/>
  <c r="X36" i="1" s="1"/>
  <c r="Y369" i="1"/>
  <c r="X369" i="1" s="1"/>
  <c r="Y267" i="1"/>
  <c r="Y180" i="1"/>
  <c r="X180" i="1" s="1"/>
  <c r="H24" i="30"/>
  <c r="H36" i="30"/>
  <c r="H60" i="30"/>
  <c r="G58" i="32"/>
  <c r="H42" i="30"/>
  <c r="Y126" i="1"/>
  <c r="Y303" i="1"/>
  <c r="X303" i="1" s="1"/>
  <c r="H26" i="30"/>
  <c r="H38" i="30"/>
  <c r="H62" i="30"/>
  <c r="H12" i="30"/>
  <c r="H13" i="30"/>
  <c r="H17" i="30"/>
  <c r="H21" i="30"/>
  <c r="G15" i="32"/>
  <c r="H25" i="30"/>
  <c r="H29" i="30"/>
  <c r="H33" i="30"/>
  <c r="H41" i="30"/>
  <c r="H45" i="30"/>
  <c r="H49" i="30"/>
  <c r="H53" i="30"/>
  <c r="H57" i="30"/>
  <c r="H61" i="30"/>
  <c r="H65" i="30"/>
  <c r="G27" i="32"/>
  <c r="AS379" i="1"/>
  <c r="Y30" i="1"/>
  <c r="Y150" i="1"/>
  <c r="X150" i="1" s="1"/>
  <c r="Y144" i="1"/>
  <c r="X144" i="1" s="1"/>
  <c r="Z144" i="1" s="1"/>
  <c r="AN16" i="1"/>
  <c r="AO16" i="1" s="1"/>
  <c r="AR28" i="1"/>
  <c r="AQ28" i="1" s="1"/>
  <c r="AS28" i="1" s="1"/>
  <c r="AR40" i="1"/>
  <c r="AQ40" i="1" s="1"/>
  <c r="AS40" i="1" s="1"/>
  <c r="AR46" i="1"/>
  <c r="AQ46" i="1" s="1"/>
  <c r="AS46" i="1" s="1"/>
  <c r="AR50" i="1"/>
  <c r="AQ50" i="1" s="1"/>
  <c r="AS50" i="1" s="1"/>
  <c r="AR70" i="1"/>
  <c r="AQ70" i="1" s="1"/>
  <c r="AS70" i="1" s="1"/>
  <c r="AR74" i="1"/>
  <c r="AQ74" i="1" s="1"/>
  <c r="AS74" i="1" s="1"/>
  <c r="AR82" i="1"/>
  <c r="AQ82" i="1" s="1"/>
  <c r="AS82" i="1" s="1"/>
  <c r="AR86" i="1"/>
  <c r="AQ86" i="1" s="1"/>
  <c r="AS86" i="1" s="1"/>
  <c r="AR94" i="1"/>
  <c r="AQ94" i="1" s="1"/>
  <c r="AS94" i="1" s="1"/>
  <c r="AR98" i="1"/>
  <c r="AQ98" i="1" s="1"/>
  <c r="AS98" i="1" s="1"/>
  <c r="AR117" i="1"/>
  <c r="AQ117" i="1" s="1"/>
  <c r="AS117" i="1" s="1"/>
  <c r="AR125" i="1"/>
  <c r="AQ125" i="1" s="1"/>
  <c r="AS125" i="1" s="1"/>
  <c r="AR129" i="1"/>
  <c r="AQ129" i="1" s="1"/>
  <c r="AS129" i="1" s="1"/>
  <c r="AR136" i="1"/>
  <c r="AQ136" i="1" s="1"/>
  <c r="AS136" i="1" s="1"/>
  <c r="AR140" i="1"/>
  <c r="AQ140" i="1" s="1"/>
  <c r="AS140" i="1" s="1"/>
  <c r="AR148" i="1"/>
  <c r="AQ148" i="1" s="1"/>
  <c r="AS148" i="1" s="1"/>
  <c r="AR152" i="1"/>
  <c r="AQ152" i="1" s="1"/>
  <c r="AS152" i="1" s="1"/>
  <c r="AR164" i="1"/>
  <c r="AQ164" i="1" s="1"/>
  <c r="AS164" i="1" s="1"/>
  <c r="AR172" i="1"/>
  <c r="AQ172" i="1" s="1"/>
  <c r="AS172" i="1" s="1"/>
  <c r="AR176" i="1"/>
  <c r="AQ176" i="1" s="1"/>
  <c r="AS176" i="1" s="1"/>
  <c r="AR184" i="1"/>
  <c r="AQ184" i="1" s="1"/>
  <c r="AS184" i="1" s="1"/>
  <c r="AR196" i="1"/>
  <c r="AQ196" i="1" s="1"/>
  <c r="AS196" i="1" s="1"/>
  <c r="AR214" i="1"/>
  <c r="AQ214" i="1" s="1"/>
  <c r="AS214" i="1" s="1"/>
  <c r="AR218" i="1"/>
  <c r="AQ218" i="1" s="1"/>
  <c r="AS218" i="1" s="1"/>
  <c r="AR226" i="1"/>
  <c r="AQ226" i="1" s="1"/>
  <c r="AS226" i="1" s="1"/>
  <c r="AR230" i="1"/>
  <c r="AQ230" i="1" s="1"/>
  <c r="AS230" i="1" s="1"/>
  <c r="AR238" i="1"/>
  <c r="AQ238" i="1" s="1"/>
  <c r="AS238" i="1" s="1"/>
  <c r="AR253" i="1"/>
  <c r="AQ253" i="1" s="1"/>
  <c r="AS253" i="1" s="1"/>
  <c r="AR257" i="1"/>
  <c r="AQ257" i="1" s="1"/>
  <c r="AS257" i="1" s="1"/>
  <c r="AR265" i="1"/>
  <c r="AQ265" i="1" s="1"/>
  <c r="AS265" i="1" s="1"/>
  <c r="AR269" i="1"/>
  <c r="AQ269" i="1" s="1"/>
  <c r="AS269" i="1" s="1"/>
  <c r="AR289" i="1"/>
  <c r="AQ289" i="1" s="1"/>
  <c r="AS289" i="1" s="1"/>
  <c r="AR294" i="1"/>
  <c r="AQ294" i="1" s="1"/>
  <c r="AS294" i="1" s="1"/>
  <c r="AR299" i="1"/>
  <c r="AQ299" i="1" s="1"/>
  <c r="AS299" i="1" s="1"/>
  <c r="AR307" i="1"/>
  <c r="AQ307" i="1" s="1"/>
  <c r="AS307" i="1" s="1"/>
  <c r="AR314" i="1"/>
  <c r="AQ314" i="1" s="1"/>
  <c r="AS314" i="1" s="1"/>
  <c r="AR323" i="1"/>
  <c r="AQ323" i="1" s="1"/>
  <c r="AS323" i="1" s="1"/>
  <c r="AR331" i="1"/>
  <c r="AQ331" i="1" s="1"/>
  <c r="AS331" i="1" s="1"/>
  <c r="AR347" i="1"/>
  <c r="AQ347" i="1" s="1"/>
  <c r="AS347" i="1" s="1"/>
  <c r="AR356" i="1"/>
  <c r="AQ356" i="1" s="1"/>
  <c r="AS356" i="1" s="1"/>
  <c r="AR361" i="1"/>
  <c r="AQ361" i="1" s="1"/>
  <c r="AS361" i="1" s="1"/>
  <c r="Y42" i="1"/>
  <c r="AR42" i="1" s="1"/>
  <c r="AQ42" i="1" s="1"/>
  <c r="Y309" i="1"/>
  <c r="X309" i="1" s="1"/>
  <c r="Z309" i="1" s="1"/>
  <c r="G68" i="32"/>
  <c r="G66" i="32"/>
  <c r="G64" i="32"/>
  <c r="G62" i="32"/>
  <c r="G60" i="32"/>
  <c r="G56" i="32"/>
  <c r="G54" i="32"/>
  <c r="G52" i="32"/>
  <c r="G50" i="32"/>
  <c r="G48" i="32"/>
  <c r="G46" i="32"/>
  <c r="G44" i="32"/>
  <c r="G42" i="32"/>
  <c r="G40" i="32"/>
  <c r="G38" i="32"/>
  <c r="G36" i="32"/>
  <c r="G34" i="32"/>
  <c r="G32" i="32"/>
  <c r="G30" i="32"/>
  <c r="G28" i="32"/>
  <c r="G26" i="32"/>
  <c r="G24" i="32"/>
  <c r="G22" i="32"/>
  <c r="G20" i="32"/>
  <c r="G18" i="32"/>
  <c r="G16" i="32"/>
  <c r="G12" i="32"/>
  <c r="N9" i="30"/>
  <c r="P12" i="30"/>
  <c r="O12" i="30"/>
  <c r="M13" i="30"/>
  <c r="P10" i="30"/>
  <c r="L12" i="30"/>
  <c r="N10" i="30"/>
  <c r="N11" i="30"/>
  <c r="O9" i="30"/>
  <c r="H9" i="30"/>
  <c r="M9" i="30"/>
  <c r="P13" i="30"/>
  <c r="M11" i="30"/>
  <c r="M12" i="30"/>
  <c r="L11" i="30"/>
  <c r="M10" i="30"/>
  <c r="L13" i="30"/>
  <c r="P11" i="30"/>
  <c r="N13" i="30"/>
  <c r="P9" i="30"/>
  <c r="L9" i="30"/>
  <c r="O11" i="30"/>
  <c r="O13" i="30"/>
  <c r="L10" i="30"/>
  <c r="O10" i="30"/>
  <c r="N12" i="30"/>
  <c r="H11" i="30"/>
  <c r="H15" i="30"/>
  <c r="H19" i="30"/>
  <c r="H23" i="30"/>
  <c r="H27" i="30"/>
  <c r="H35" i="30"/>
  <c r="H39" i="30"/>
  <c r="H47" i="30"/>
  <c r="H51" i="30"/>
  <c r="H55" i="30"/>
  <c r="H59" i="30"/>
  <c r="H63" i="30"/>
  <c r="H67" i="30"/>
  <c r="G65" i="32"/>
  <c r="G51" i="32"/>
  <c r="G47" i="32"/>
  <c r="G35" i="32"/>
  <c r="N13" i="32"/>
  <c r="L9" i="32"/>
  <c r="L13" i="32"/>
  <c r="K9" i="32"/>
  <c r="K13" i="32"/>
  <c r="M13" i="32"/>
  <c r="M9" i="32"/>
  <c r="K10" i="32"/>
  <c r="O9" i="32"/>
  <c r="O10" i="32"/>
  <c r="O12" i="32"/>
  <c r="M12" i="32"/>
  <c r="L11" i="32"/>
  <c r="L12" i="32"/>
  <c r="L10" i="32"/>
  <c r="N10" i="32"/>
  <c r="K12" i="32"/>
  <c r="O13" i="32"/>
  <c r="N11" i="32"/>
  <c r="N12" i="32"/>
  <c r="K11" i="32"/>
  <c r="N9" i="32"/>
  <c r="O11" i="32"/>
  <c r="M10" i="32"/>
  <c r="M11" i="32"/>
  <c r="AN363" i="1"/>
  <c r="AP363" i="1" s="1"/>
  <c r="AT363" i="1" s="1"/>
  <c r="AR312" i="1"/>
  <c r="AQ312" i="1" s="1"/>
  <c r="AS312" i="1" s="1"/>
  <c r="Y357" i="1"/>
  <c r="AR357" i="1" s="1"/>
  <c r="Y327" i="1"/>
  <c r="X327" i="1" s="1"/>
  <c r="Z327" i="1" s="1"/>
  <c r="Y279" i="1"/>
  <c r="AR279" i="1" s="1"/>
  <c r="AQ279" i="1" s="1"/>
  <c r="Y255" i="1"/>
  <c r="X255" i="1" s="1"/>
  <c r="Z255" i="1" s="1"/>
  <c r="Y222" i="1"/>
  <c r="X222" i="1" s="1"/>
  <c r="Z222" i="1" s="1"/>
  <c r="Y168" i="1"/>
  <c r="X168" i="1" s="1"/>
  <c r="Z168" i="1" s="1"/>
  <c r="AR365" i="1"/>
  <c r="AQ365" i="1" s="1"/>
  <c r="AS365" i="1" s="1"/>
  <c r="Y291" i="1"/>
  <c r="X291" i="1" s="1"/>
  <c r="Z291" i="1" s="1"/>
  <c r="Y297" i="1"/>
  <c r="X297" i="1" s="1"/>
  <c r="Z297" i="1" s="1"/>
  <c r="AN391" i="1"/>
  <c r="AO391" i="1" s="1"/>
  <c r="Y392" i="1"/>
  <c r="AR392" i="1" s="1"/>
  <c r="Y18" i="1"/>
  <c r="AR18" i="1" s="1"/>
  <c r="Z369" i="1"/>
  <c r="Z234" i="1"/>
  <c r="Z180" i="1"/>
  <c r="Y78" i="1"/>
  <c r="X78" i="1" s="1"/>
  <c r="Z78" i="1" s="1"/>
  <c r="AR34" i="1"/>
  <c r="AQ34" i="1" s="1"/>
  <c r="AS34" i="1" s="1"/>
  <c r="AR58" i="1"/>
  <c r="AQ58" i="1" s="1"/>
  <c r="AS58" i="1" s="1"/>
  <c r="AR80" i="1"/>
  <c r="AQ80" i="1" s="1"/>
  <c r="AS80" i="1" s="1"/>
  <c r="AR88" i="1"/>
  <c r="AQ88" i="1" s="1"/>
  <c r="AS88" i="1" s="1"/>
  <c r="AR123" i="1"/>
  <c r="AQ123" i="1" s="1"/>
  <c r="AS123" i="1" s="1"/>
  <c r="AR131" i="1"/>
  <c r="AQ131" i="1" s="1"/>
  <c r="AS131" i="1" s="1"/>
  <c r="AR142" i="1"/>
  <c r="AQ142" i="1" s="1"/>
  <c r="AS142" i="1" s="1"/>
  <c r="AR146" i="1"/>
  <c r="AQ146" i="1" s="1"/>
  <c r="AS146" i="1" s="1"/>
  <c r="AR154" i="1"/>
  <c r="AQ154" i="1" s="1"/>
  <c r="AS154" i="1" s="1"/>
  <c r="AR170" i="1"/>
  <c r="AQ170" i="1" s="1"/>
  <c r="AS170" i="1" s="1"/>
  <c r="AR182" i="1"/>
  <c r="AQ182" i="1" s="1"/>
  <c r="AS182" i="1" s="1"/>
  <c r="AR194" i="1"/>
  <c r="AQ194" i="1" s="1"/>
  <c r="AS194" i="1" s="1"/>
  <c r="AR202" i="1"/>
  <c r="AQ202" i="1" s="1"/>
  <c r="AS202" i="1" s="1"/>
  <c r="AR224" i="1"/>
  <c r="AQ224" i="1" s="1"/>
  <c r="AS224" i="1" s="1"/>
  <c r="AR251" i="1"/>
  <c r="AQ251" i="1" s="1"/>
  <c r="AS251" i="1" s="1"/>
  <c r="AR283" i="1"/>
  <c r="AQ283" i="1" s="1"/>
  <c r="AS283" i="1" s="1"/>
  <c r="AR305" i="1"/>
  <c r="AQ305" i="1" s="1"/>
  <c r="AS305" i="1" s="1"/>
  <c r="AR320" i="1"/>
  <c r="AQ320" i="1" s="1"/>
  <c r="AS320" i="1" s="1"/>
  <c r="AR329" i="1"/>
  <c r="AQ329" i="1" s="1"/>
  <c r="AS329" i="1" s="1"/>
  <c r="AR349" i="1"/>
  <c r="AQ349" i="1" s="1"/>
  <c r="AS349" i="1" s="1"/>
  <c r="Y102" i="1"/>
  <c r="X102" i="1" s="1"/>
  <c r="Z102" i="1" s="1"/>
  <c r="AR107" i="1"/>
  <c r="AQ107" i="1" s="1"/>
  <c r="AS107" i="1" s="1"/>
  <c r="Y108" i="1"/>
  <c r="X108" i="1" s="1"/>
  <c r="Z108" i="1" s="1"/>
  <c r="Z150" i="1"/>
  <c r="Z303" i="1"/>
  <c r="Z339" i="1"/>
  <c r="AR267" i="1"/>
  <c r="AR268" i="1" s="1"/>
  <c r="AQ268" i="1" s="1"/>
  <c r="X267" i="1"/>
  <c r="Z267" i="1" s="1"/>
  <c r="AU394" i="1"/>
  <c r="AQ394" i="1"/>
  <c r="AN322" i="1"/>
  <c r="AR322" i="1"/>
  <c r="AQ322" i="1" s="1"/>
  <c r="AN321" i="1"/>
  <c r="AN114" i="1"/>
  <c r="AN132" i="1"/>
  <c r="AN390" i="1"/>
  <c r="AR390" i="1"/>
  <c r="Y60" i="1"/>
  <c r="X60" i="1" s="1"/>
  <c r="Z60" i="1" s="1"/>
  <c r="Y363" i="1"/>
  <c r="X363" i="1" s="1"/>
  <c r="Z363" i="1" s="1"/>
  <c r="Y333" i="1"/>
  <c r="X333" i="1" s="1"/>
  <c r="Z333" i="1" s="1"/>
  <c r="Y285" i="1"/>
  <c r="X285" i="1" s="1"/>
  <c r="Z285" i="1" s="1"/>
  <c r="Y261" i="1"/>
  <c r="X261" i="1" s="1"/>
  <c r="Z261" i="1" s="1"/>
  <c r="Y228" i="1"/>
  <c r="Y198" i="1"/>
  <c r="X198" i="1" s="1"/>
  <c r="Z198" i="1" s="1"/>
  <c r="Y174" i="1"/>
  <c r="X174" i="1" s="1"/>
  <c r="Z174" i="1" s="1"/>
  <c r="AR48" i="1"/>
  <c r="X48" i="1"/>
  <c r="Z48" i="1" s="1"/>
  <c r="AS384" i="1"/>
  <c r="AR15" i="1"/>
  <c r="AQ15" i="1" s="1"/>
  <c r="AS15" i="1" s="1"/>
  <c r="AN18" i="1"/>
  <c r="AR23" i="1"/>
  <c r="AQ23" i="1" s="1"/>
  <c r="AS23" i="1" s="1"/>
  <c r="AR27" i="1"/>
  <c r="AQ27" i="1" s="1"/>
  <c r="AS27" i="1" s="1"/>
  <c r="AR35" i="1"/>
  <c r="AQ35" i="1" s="1"/>
  <c r="AS35" i="1" s="1"/>
  <c r="AR39" i="1"/>
  <c r="AQ39" i="1" s="1"/>
  <c r="AS39" i="1" s="1"/>
  <c r="AR45" i="1"/>
  <c r="AQ45" i="1" s="1"/>
  <c r="AS45" i="1" s="1"/>
  <c r="AR49" i="1"/>
  <c r="AQ49" i="1" s="1"/>
  <c r="AS49" i="1" s="1"/>
  <c r="AN48" i="1"/>
  <c r="AR53" i="1"/>
  <c r="AQ53" i="1" s="1"/>
  <c r="AS53" i="1" s="1"/>
  <c r="AR59" i="1"/>
  <c r="AQ59" i="1" s="1"/>
  <c r="AS59" i="1" s="1"/>
  <c r="AR65" i="1"/>
  <c r="AQ65" i="1" s="1"/>
  <c r="AS65" i="1" s="1"/>
  <c r="AR69" i="1"/>
  <c r="AQ69" i="1" s="1"/>
  <c r="AS69" i="1" s="1"/>
  <c r="AR77" i="1"/>
  <c r="AQ77" i="1" s="1"/>
  <c r="AS77" i="1" s="1"/>
  <c r="AR81" i="1"/>
  <c r="AQ81" i="1" s="1"/>
  <c r="AS81" i="1" s="1"/>
  <c r="AN84" i="1"/>
  <c r="AR89" i="1"/>
  <c r="AQ89" i="1" s="1"/>
  <c r="AS89" i="1" s="1"/>
  <c r="AR93" i="1"/>
  <c r="AQ93" i="1" s="1"/>
  <c r="AS93" i="1" s="1"/>
  <c r="AR101" i="1"/>
  <c r="AQ101" i="1" s="1"/>
  <c r="AS101" i="1" s="1"/>
  <c r="AR124" i="1"/>
  <c r="AQ124" i="1" s="1"/>
  <c r="AS124" i="1" s="1"/>
  <c r="AR128" i="1"/>
  <c r="AQ128" i="1" s="1"/>
  <c r="AS128" i="1" s="1"/>
  <c r="AN138" i="1"/>
  <c r="AR139" i="1"/>
  <c r="AQ139" i="1" s="1"/>
  <c r="AS139" i="1" s="1"/>
  <c r="AR143" i="1"/>
  <c r="AQ143" i="1" s="1"/>
  <c r="AS143" i="1" s="1"/>
  <c r="AR147" i="1"/>
  <c r="AQ147" i="1" s="1"/>
  <c r="AS147" i="1" s="1"/>
  <c r="AN150" i="1"/>
  <c r="AR155" i="1"/>
  <c r="AQ155" i="1" s="1"/>
  <c r="AS155" i="1" s="1"/>
  <c r="AN162" i="1"/>
  <c r="AR163" i="1"/>
  <c r="AQ163" i="1" s="1"/>
  <c r="AS163" i="1" s="1"/>
  <c r="AR167" i="1"/>
  <c r="AQ167" i="1" s="1"/>
  <c r="AS167" i="1" s="1"/>
  <c r="AR171" i="1"/>
  <c r="AQ171" i="1" s="1"/>
  <c r="AS171" i="1" s="1"/>
  <c r="AN174" i="1"/>
  <c r="AR175" i="1"/>
  <c r="AQ175" i="1" s="1"/>
  <c r="AS175" i="1" s="1"/>
  <c r="AR179" i="1"/>
  <c r="AQ179" i="1" s="1"/>
  <c r="AS179" i="1" s="1"/>
  <c r="AR183" i="1"/>
  <c r="AQ183" i="1" s="1"/>
  <c r="AS183" i="1" s="1"/>
  <c r="AR191" i="1"/>
  <c r="AQ191" i="1" s="1"/>
  <c r="AS191" i="1" s="1"/>
  <c r="AR195" i="1"/>
  <c r="AQ195" i="1" s="1"/>
  <c r="AS195" i="1" s="1"/>
  <c r="AN198" i="1"/>
  <c r="AR203" i="1"/>
  <c r="AQ203" i="1" s="1"/>
  <c r="AS203" i="1" s="1"/>
  <c r="AR209" i="1"/>
  <c r="AQ209" i="1" s="1"/>
  <c r="AS209" i="1" s="1"/>
  <c r="AR213" i="1"/>
  <c r="AQ213" i="1" s="1"/>
  <c r="AS213" i="1" s="1"/>
  <c r="AN216" i="1"/>
  <c r="AR217" i="1"/>
  <c r="AQ217" i="1" s="1"/>
  <c r="AS217" i="1" s="1"/>
  <c r="AR221" i="1"/>
  <c r="AQ221" i="1" s="1"/>
  <c r="AS221" i="1" s="1"/>
  <c r="AR225" i="1"/>
  <c r="AQ225" i="1" s="1"/>
  <c r="AS225" i="1" s="1"/>
  <c r="AN228" i="1"/>
  <c r="AR229" i="1"/>
  <c r="AQ229" i="1" s="1"/>
  <c r="AS229" i="1" s="1"/>
  <c r="AR233" i="1"/>
  <c r="AQ233" i="1" s="1"/>
  <c r="AS233" i="1" s="1"/>
  <c r="AR237" i="1"/>
  <c r="AQ237" i="1" s="1"/>
  <c r="AS237" i="1" s="1"/>
  <c r="AR248" i="1"/>
  <c r="AQ248" i="1" s="1"/>
  <c r="AS248" i="1" s="1"/>
  <c r="AR252" i="1"/>
  <c r="AQ252" i="1" s="1"/>
  <c r="AS252" i="1" s="1"/>
  <c r="AR260" i="1"/>
  <c r="AQ260" i="1" s="1"/>
  <c r="AS260" i="1" s="1"/>
  <c r="AR264" i="1"/>
  <c r="AQ264" i="1" s="1"/>
  <c r="AS264" i="1" s="1"/>
  <c r="AR272" i="1"/>
  <c r="AQ272" i="1" s="1"/>
  <c r="AS272" i="1" s="1"/>
  <c r="AR284" i="1"/>
  <c r="AQ284" i="1" s="1"/>
  <c r="AS284" i="1" s="1"/>
  <c r="AR288" i="1"/>
  <c r="AQ288" i="1" s="1"/>
  <c r="AS288" i="1" s="1"/>
  <c r="AR293" i="1"/>
  <c r="AQ293" i="1" s="1"/>
  <c r="AS293" i="1" s="1"/>
  <c r="AR302" i="1"/>
  <c r="AQ302" i="1" s="1"/>
  <c r="AS302" i="1" s="1"/>
  <c r="AR306" i="1"/>
  <c r="AQ306" i="1" s="1"/>
  <c r="AS306" i="1" s="1"/>
  <c r="AR313" i="1"/>
  <c r="AQ313" i="1" s="1"/>
  <c r="AS313" i="1" s="1"/>
  <c r="AR317" i="1"/>
  <c r="AQ317" i="1" s="1"/>
  <c r="AS317" i="1" s="1"/>
  <c r="AR326" i="1"/>
  <c r="AQ326" i="1" s="1"/>
  <c r="AS326" i="1" s="1"/>
  <c r="AR330" i="1"/>
  <c r="AQ330" i="1" s="1"/>
  <c r="AS330" i="1" s="1"/>
  <c r="AN333" i="1"/>
  <c r="AR334" i="1"/>
  <c r="AQ334" i="1" s="1"/>
  <c r="AS334" i="1" s="1"/>
  <c r="AR338" i="1"/>
  <c r="AQ338" i="1" s="1"/>
  <c r="AS338" i="1" s="1"/>
  <c r="AR342" i="1"/>
  <c r="AQ342" i="1" s="1"/>
  <c r="AS342" i="1" s="1"/>
  <c r="AN345" i="1"/>
  <c r="AR350" i="1"/>
  <c r="AQ350" i="1" s="1"/>
  <c r="AS350" i="1" s="1"/>
  <c r="AR355" i="1"/>
  <c r="AQ355" i="1" s="1"/>
  <c r="AS355" i="1" s="1"/>
  <c r="AR360" i="1"/>
  <c r="AQ360" i="1" s="1"/>
  <c r="AS360" i="1" s="1"/>
  <c r="AR364" i="1"/>
  <c r="AQ364" i="1" s="1"/>
  <c r="AS364" i="1" s="1"/>
  <c r="AR368" i="1"/>
  <c r="AQ368" i="1" s="1"/>
  <c r="AS368" i="1" s="1"/>
  <c r="Y351" i="1"/>
  <c r="X351" i="1" s="1"/>
  <c r="Z351" i="1" s="1"/>
  <c r="Y54" i="1"/>
  <c r="X54" i="1" s="1"/>
  <c r="Z54" i="1" s="1"/>
  <c r="AR44" i="1"/>
  <c r="AQ44" i="1" s="1"/>
  <c r="AS44" i="1" s="1"/>
  <c r="AR311" i="1"/>
  <c r="AQ311" i="1" s="1"/>
  <c r="AS311" i="1" s="1"/>
  <c r="AN102" i="1"/>
  <c r="AN108" i="1"/>
  <c r="AR116" i="1"/>
  <c r="AQ116" i="1" s="1"/>
  <c r="AS116" i="1" s="1"/>
  <c r="AR135" i="1"/>
  <c r="AQ135" i="1" s="1"/>
  <c r="AS135" i="1" s="1"/>
  <c r="AN204" i="1"/>
  <c r="AQ391" i="1"/>
  <c r="AU391" i="1"/>
  <c r="AN394" i="1"/>
  <c r="AN126" i="1"/>
  <c r="AN315" i="1"/>
  <c r="AR30" i="1"/>
  <c r="X30" i="1"/>
  <c r="Z30" i="1" s="1"/>
  <c r="Z36" i="1"/>
  <c r="AN120" i="1"/>
  <c r="AR245" i="1"/>
  <c r="AQ245" i="1" s="1"/>
  <c r="AN245" i="1"/>
  <c r="AN186" i="1"/>
  <c r="AN352" i="1"/>
  <c r="AN351" i="1"/>
  <c r="AR62" i="1"/>
  <c r="AQ62" i="1" s="1"/>
  <c r="AS62" i="1" s="1"/>
  <c r="AR56" i="1"/>
  <c r="AQ56" i="1" s="1"/>
  <c r="AS56" i="1" s="1"/>
  <c r="AR309" i="1"/>
  <c r="AQ309" i="1" s="1"/>
  <c r="AN309" i="1"/>
  <c r="AR381" i="1"/>
  <c r="AQ381" i="1" s="1"/>
  <c r="AS381" i="1" s="1"/>
  <c r="AN380" i="1"/>
  <c r="AP388" i="1"/>
  <c r="AT388" i="1" s="1"/>
  <c r="AO388" i="1"/>
  <c r="AN392" i="1"/>
  <c r="AR375" i="1"/>
  <c r="AQ375" i="1" s="1"/>
  <c r="AS375" i="1" s="1"/>
  <c r="AN374" i="1"/>
  <c r="AN386" i="1"/>
  <c r="Y345" i="1"/>
  <c r="X345" i="1" s="1"/>
  <c r="Z345" i="1" s="1"/>
  <c r="Y315" i="1"/>
  <c r="X315" i="1" s="1"/>
  <c r="Z315" i="1" s="1"/>
  <c r="Y273" i="1"/>
  <c r="X273" i="1" s="1"/>
  <c r="Z273" i="1" s="1"/>
  <c r="Y249" i="1"/>
  <c r="X249" i="1" s="1"/>
  <c r="Z249" i="1" s="1"/>
  <c r="Y186" i="1"/>
  <c r="X186" i="1" s="1"/>
  <c r="Z186" i="1" s="1"/>
  <c r="Y162" i="1"/>
  <c r="X162" i="1" s="1"/>
  <c r="Z162" i="1" s="1"/>
  <c r="AR126" i="1"/>
  <c r="AQ126" i="1" s="1"/>
  <c r="X126" i="1"/>
  <c r="Z126" i="1" s="1"/>
  <c r="AS382" i="1"/>
  <c r="AS372" i="1"/>
  <c r="Y12" i="1"/>
  <c r="X12" i="1" s="1"/>
  <c r="Z12" i="1" s="1"/>
  <c r="AN12" i="1"/>
  <c r="AN17" i="1"/>
  <c r="AN24" i="1"/>
  <c r="AR29" i="1"/>
  <c r="AQ29" i="1" s="1"/>
  <c r="AS29" i="1" s="1"/>
  <c r="AR36" i="1"/>
  <c r="AQ36" i="1" s="1"/>
  <c r="AR41" i="1"/>
  <c r="AQ41" i="1" s="1"/>
  <c r="AS41" i="1" s="1"/>
  <c r="AR47" i="1"/>
  <c r="AQ47" i="1" s="1"/>
  <c r="AS47" i="1" s="1"/>
  <c r="AR57" i="1"/>
  <c r="AQ57" i="1" s="1"/>
  <c r="AS57" i="1" s="1"/>
  <c r="AR71" i="1"/>
  <c r="AQ71" i="1" s="1"/>
  <c r="AS71" i="1" s="1"/>
  <c r="AR79" i="1"/>
  <c r="AQ79" i="1" s="1"/>
  <c r="AS79" i="1" s="1"/>
  <c r="AN78" i="1"/>
  <c r="AR83" i="1"/>
  <c r="AQ83" i="1" s="1"/>
  <c r="AS83" i="1" s="1"/>
  <c r="AN90" i="1"/>
  <c r="AR95" i="1"/>
  <c r="AQ95" i="1" s="1"/>
  <c r="AS95" i="1" s="1"/>
  <c r="AR137" i="1"/>
  <c r="AQ137" i="1" s="1"/>
  <c r="AS137" i="1" s="1"/>
  <c r="AN144" i="1"/>
  <c r="AR149" i="1"/>
  <c r="AQ149" i="1" s="1"/>
  <c r="AS149" i="1" s="1"/>
  <c r="AN156" i="1"/>
  <c r="AN168" i="1"/>
  <c r="AR173" i="1"/>
  <c r="AQ173" i="1" s="1"/>
  <c r="AS173" i="1" s="1"/>
  <c r="AR180" i="1"/>
  <c r="AN180" i="1"/>
  <c r="AR185" i="1"/>
  <c r="AQ185" i="1" s="1"/>
  <c r="AS185" i="1" s="1"/>
  <c r="AN192" i="1"/>
  <c r="AR197" i="1"/>
  <c r="AQ197" i="1" s="1"/>
  <c r="AS197" i="1" s="1"/>
  <c r="AR222" i="1"/>
  <c r="AQ222" i="1" s="1"/>
  <c r="AR227" i="1"/>
  <c r="AQ227" i="1" s="1"/>
  <c r="AS227" i="1" s="1"/>
  <c r="AR234" i="1"/>
  <c r="AR235" i="1" s="1"/>
  <c r="AN246" i="1"/>
  <c r="AR246" i="1"/>
  <c r="AQ246" i="1" s="1"/>
  <c r="AN249" i="1"/>
  <c r="AR254" i="1"/>
  <c r="AQ254" i="1" s="1"/>
  <c r="AS254" i="1" s="1"/>
  <c r="AN262" i="1"/>
  <c r="AN261" i="1"/>
  <c r="AR266" i="1"/>
  <c r="AQ266" i="1" s="1"/>
  <c r="AS266" i="1" s="1"/>
  <c r="AN273" i="1"/>
  <c r="AN285" i="1"/>
  <c r="AR290" i="1"/>
  <c r="AQ290" i="1" s="1"/>
  <c r="AS290" i="1" s="1"/>
  <c r="AR303" i="1"/>
  <c r="AQ303" i="1" s="1"/>
  <c r="AN303" i="1"/>
  <c r="AR308" i="1"/>
  <c r="AQ308" i="1" s="1"/>
  <c r="AS308" i="1" s="1"/>
  <c r="AR324" i="1"/>
  <c r="AQ324" i="1" s="1"/>
  <c r="AS324" i="1" s="1"/>
  <c r="AN327" i="1"/>
  <c r="AR339" i="1"/>
  <c r="AR348" i="1"/>
  <c r="AQ348" i="1" s="1"/>
  <c r="AS348" i="1" s="1"/>
  <c r="AN353" i="1"/>
  <c r="AR362" i="1"/>
  <c r="AQ362" i="1" s="1"/>
  <c r="AS362" i="1" s="1"/>
  <c r="AR369" i="1"/>
  <c r="AN369" i="1"/>
  <c r="AN244" i="1"/>
  <c r="AN243" i="1"/>
  <c r="AR244" i="1"/>
  <c r="AQ244" i="1" s="1"/>
  <c r="AN292" i="1"/>
  <c r="AR292" i="1"/>
  <c r="AQ292" i="1" s="1"/>
  <c r="AN291" i="1"/>
  <c r="AN60" i="1"/>
  <c r="AR298" i="1"/>
  <c r="AQ298" i="1" s="1"/>
  <c r="AN298" i="1"/>
  <c r="AN297" i="1"/>
  <c r="Y374" i="1"/>
  <c r="X374" i="1" s="1"/>
  <c r="Z374" i="1" s="1"/>
  <c r="Y321" i="1"/>
  <c r="X321" i="1" s="1"/>
  <c r="Z321" i="1" s="1"/>
  <c r="Y132" i="1"/>
  <c r="Y204" i="1"/>
  <c r="X204" i="1" s="1"/>
  <c r="Z204" i="1" s="1"/>
  <c r="AR389" i="1"/>
  <c r="AQ389" i="1" s="1"/>
  <c r="AN389" i="1"/>
  <c r="AR393" i="1"/>
  <c r="AN393" i="1"/>
  <c r="B221" i="13"/>
  <c r="H210" i="13" s="1"/>
  <c r="G9" i="32"/>
  <c r="H31" i="30"/>
  <c r="AR388" i="1"/>
  <c r="H69" i="30"/>
  <c r="G37" i="32"/>
  <c r="H37" i="30"/>
  <c r="G69" i="32"/>
  <c r="G67" i="32"/>
  <c r="G63" i="32"/>
  <c r="G61" i="32"/>
  <c r="G57" i="32"/>
  <c r="G53" i="32"/>
  <c r="G49" i="32"/>
  <c r="G45" i="32"/>
  <c r="G41" i="32"/>
  <c r="G39" i="32"/>
  <c r="G33" i="32"/>
  <c r="G31" i="32"/>
  <c r="G29" i="32"/>
  <c r="H50" i="30"/>
  <c r="H54" i="30"/>
  <c r="H30" i="30"/>
  <c r="H34" i="30"/>
  <c r="G14" i="32"/>
  <c r="G10" i="32"/>
  <c r="G25" i="32"/>
  <c r="G23" i="32"/>
  <c r="G21" i="32"/>
  <c r="G19" i="32"/>
  <c r="G17" i="32"/>
  <c r="G13" i="32"/>
  <c r="G11" i="32"/>
  <c r="H14" i="30"/>
  <c r="H18" i="30"/>
  <c r="H43" i="30"/>
  <c r="H46" i="30"/>
  <c r="H48" i="30"/>
  <c r="H66" i="30"/>
  <c r="G59" i="32"/>
  <c r="G55" i="32"/>
  <c r="G43" i="32"/>
  <c r="AR206" i="1"/>
  <c r="AQ206" i="1" s="1"/>
  <c r="AS206" i="1" s="1"/>
  <c r="AN210" i="1"/>
  <c r="AN255" i="1"/>
  <c r="Q339" i="1"/>
  <c r="AN339" i="1" s="1"/>
  <c r="AN267" i="1"/>
  <c r="AR247" i="1"/>
  <c r="AQ247" i="1" s="1"/>
  <c r="AS247" i="1" s="1"/>
  <c r="AR130" i="1"/>
  <c r="AQ130" i="1" s="1"/>
  <c r="AS130" i="1" s="1"/>
  <c r="AR141" i="1"/>
  <c r="AQ141" i="1" s="1"/>
  <c r="AS141" i="1" s="1"/>
  <c r="AR21" i="1"/>
  <c r="AQ21" i="1" s="1"/>
  <c r="AS21" i="1" s="1"/>
  <c r="AR22" i="1"/>
  <c r="AQ22" i="1" s="1"/>
  <c r="AS22" i="1" s="1"/>
  <c r="AR51" i="1"/>
  <c r="AQ51" i="1" s="1"/>
  <c r="AS51" i="1" s="1"/>
  <c r="AR52" i="1"/>
  <c r="AQ52" i="1" s="1"/>
  <c r="AS52" i="1" s="1"/>
  <c r="AR63" i="1"/>
  <c r="AQ63" i="1" s="1"/>
  <c r="AS63" i="1" s="1"/>
  <c r="AR64" i="1"/>
  <c r="AQ64" i="1" s="1"/>
  <c r="AS64" i="1" s="1"/>
  <c r="AR76" i="1"/>
  <c r="AQ76" i="1" s="1"/>
  <c r="AS76" i="1" s="1"/>
  <c r="AR75" i="1"/>
  <c r="AQ75" i="1" s="1"/>
  <c r="AS75" i="1" s="1"/>
  <c r="AR92" i="1"/>
  <c r="AQ92" i="1" s="1"/>
  <c r="AS92" i="1" s="1"/>
  <c r="AR100" i="1"/>
  <c r="AQ100" i="1" s="1"/>
  <c r="AS100" i="1" s="1"/>
  <c r="AR99" i="1"/>
  <c r="AQ99" i="1" s="1"/>
  <c r="AS99" i="1" s="1"/>
  <c r="AR112" i="1"/>
  <c r="AQ112" i="1" s="1"/>
  <c r="AS112" i="1" s="1"/>
  <c r="AR113" i="1"/>
  <c r="AQ113" i="1" s="1"/>
  <c r="AS113" i="1" s="1"/>
  <c r="AR119" i="1"/>
  <c r="AQ119" i="1" s="1"/>
  <c r="AS119" i="1" s="1"/>
  <c r="AR118" i="1"/>
  <c r="AQ118" i="1" s="1"/>
  <c r="AS118" i="1" s="1"/>
  <c r="AR166" i="1"/>
  <c r="AQ166" i="1" s="1"/>
  <c r="AS166" i="1" s="1"/>
  <c r="AR165" i="1"/>
  <c r="AQ165" i="1" s="1"/>
  <c r="AS165" i="1" s="1"/>
  <c r="AR177" i="1"/>
  <c r="AQ177" i="1" s="1"/>
  <c r="AS177" i="1" s="1"/>
  <c r="AR178" i="1"/>
  <c r="AQ178" i="1" s="1"/>
  <c r="AS178" i="1" s="1"/>
  <c r="AR208" i="1"/>
  <c r="AQ208" i="1" s="1"/>
  <c r="AS208" i="1" s="1"/>
  <c r="AR207" i="1"/>
  <c r="AQ207" i="1" s="1"/>
  <c r="AS207" i="1" s="1"/>
  <c r="AR212" i="1"/>
  <c r="AQ212" i="1" s="1"/>
  <c r="AS212" i="1" s="1"/>
  <c r="AR211" i="1"/>
  <c r="AQ211" i="1" s="1"/>
  <c r="AS211" i="1" s="1"/>
  <c r="AR219" i="1"/>
  <c r="AQ219" i="1" s="1"/>
  <c r="AS219" i="1" s="1"/>
  <c r="AR220" i="1"/>
  <c r="AQ220" i="1" s="1"/>
  <c r="AS220" i="1" s="1"/>
  <c r="AR232" i="1"/>
  <c r="AQ232" i="1" s="1"/>
  <c r="AS232" i="1" s="1"/>
  <c r="AR231" i="1"/>
  <c r="AQ231" i="1" s="1"/>
  <c r="AS231" i="1" s="1"/>
  <c r="AR259" i="1"/>
  <c r="AQ259" i="1" s="1"/>
  <c r="AS259" i="1" s="1"/>
  <c r="AR258" i="1"/>
  <c r="AQ258" i="1" s="1"/>
  <c r="AS258" i="1" s="1"/>
  <c r="AR262" i="1"/>
  <c r="AQ262" i="1" s="1"/>
  <c r="AR263" i="1"/>
  <c r="AQ263" i="1" s="1"/>
  <c r="AS263" i="1" s="1"/>
  <c r="AR271" i="1"/>
  <c r="AQ271" i="1" s="1"/>
  <c r="AS271" i="1" s="1"/>
  <c r="AR270" i="1"/>
  <c r="AQ270" i="1" s="1"/>
  <c r="AS270" i="1" s="1"/>
  <c r="AR287" i="1"/>
  <c r="AQ287" i="1" s="1"/>
  <c r="AN287" i="1"/>
  <c r="AR295" i="1"/>
  <c r="AQ295" i="1" s="1"/>
  <c r="AS295" i="1" s="1"/>
  <c r="AR296" i="1"/>
  <c r="AQ296" i="1" s="1"/>
  <c r="AS296" i="1" s="1"/>
  <c r="AR301" i="1"/>
  <c r="AQ301" i="1" s="1"/>
  <c r="AS301" i="1" s="1"/>
  <c r="AR300" i="1"/>
  <c r="AQ300" i="1" s="1"/>
  <c r="AS300" i="1" s="1"/>
  <c r="AR316" i="1"/>
  <c r="AQ316" i="1" s="1"/>
  <c r="AS316" i="1" s="1"/>
  <c r="AR336" i="1"/>
  <c r="AQ336" i="1" s="1"/>
  <c r="AS336" i="1" s="1"/>
  <c r="AR337" i="1"/>
  <c r="AQ337" i="1" s="1"/>
  <c r="AS337" i="1" s="1"/>
  <c r="AR340" i="1"/>
  <c r="AQ340" i="1" s="1"/>
  <c r="AS340" i="1" s="1"/>
  <c r="AR341" i="1"/>
  <c r="AQ341" i="1" s="1"/>
  <c r="AS341" i="1" s="1"/>
  <c r="AR354" i="1"/>
  <c r="AQ354" i="1" s="1"/>
  <c r="AS354" i="1" s="1"/>
  <c r="AR353" i="1"/>
  <c r="AQ353" i="1" s="1"/>
  <c r="AR358" i="1"/>
  <c r="AQ358" i="1" s="1"/>
  <c r="AS358" i="1" s="1"/>
  <c r="AR359" i="1"/>
  <c r="AQ359" i="1" s="1"/>
  <c r="AS359" i="1" s="1"/>
  <c r="AR367" i="1"/>
  <c r="AQ367" i="1" s="1"/>
  <c r="AS367" i="1" s="1"/>
  <c r="AR366" i="1"/>
  <c r="AQ366" i="1" s="1"/>
  <c r="AS366" i="1" s="1"/>
  <c r="Q357" i="1"/>
  <c r="AN357" i="1" s="1"/>
  <c r="AR181" i="1"/>
  <c r="AQ181" i="1" s="1"/>
  <c r="AS181" i="1" s="1"/>
  <c r="AR325" i="1"/>
  <c r="AQ325" i="1" s="1"/>
  <c r="AS325" i="1" s="1"/>
  <c r="AN234" i="1"/>
  <c r="AN222" i="1"/>
  <c r="AS370" i="1"/>
  <c r="Y192" i="1"/>
  <c r="X192" i="1" s="1"/>
  <c r="Z192" i="1" s="1"/>
  <c r="AS373" i="1"/>
  <c r="AN42" i="1"/>
  <c r="AN30" i="1"/>
  <c r="AN72" i="1"/>
  <c r="Y386" i="1"/>
  <c r="X386" i="1" s="1"/>
  <c r="Z386" i="1" s="1"/>
  <c r="AN279" i="1"/>
  <c r="AN96" i="1"/>
  <c r="AS383" i="1"/>
  <c r="AN54" i="1"/>
  <c r="Y210" i="1"/>
  <c r="X210" i="1" s="1"/>
  <c r="Z210" i="1" s="1"/>
  <c r="Y216" i="1"/>
  <c r="AS385" i="1"/>
  <c r="AS376" i="1"/>
  <c r="AR190" i="1"/>
  <c r="AQ190" i="1" s="1"/>
  <c r="AS190" i="1" s="1"/>
  <c r="Y90" i="1"/>
  <c r="X90" i="1" s="1"/>
  <c r="Z90" i="1" s="1"/>
  <c r="Y120" i="1"/>
  <c r="Y84" i="1"/>
  <c r="X84" i="1" s="1"/>
  <c r="Z84" i="1" s="1"/>
  <c r="Y72" i="1"/>
  <c r="AR73" i="1" s="1"/>
  <c r="AS378" i="1"/>
  <c r="Y380" i="1"/>
  <c r="Y66" i="1"/>
  <c r="X66" i="1" s="1"/>
  <c r="Z66" i="1" s="1"/>
  <c r="Y114" i="1"/>
  <c r="X114" i="1" s="1"/>
  <c r="Z114" i="1" s="1"/>
  <c r="AS371" i="1"/>
  <c r="Y156" i="1"/>
  <c r="X156" i="1" s="1"/>
  <c r="Z156" i="1" s="1"/>
  <c r="AR87" i="1"/>
  <c r="AQ87" i="1" s="1"/>
  <c r="AS87" i="1" s="1"/>
  <c r="AR153" i="1"/>
  <c r="AQ153" i="1" s="1"/>
  <c r="AS153" i="1" s="1"/>
  <c r="AR169" i="1"/>
  <c r="AQ169" i="1" s="1"/>
  <c r="AS169" i="1" s="1"/>
  <c r="AR215" i="1"/>
  <c r="AQ215" i="1" s="1"/>
  <c r="AS215" i="1" s="1"/>
  <c r="AR239" i="1"/>
  <c r="AQ239" i="1" s="1"/>
  <c r="AS239" i="1" s="1"/>
  <c r="AR282" i="1"/>
  <c r="AQ282" i="1" s="1"/>
  <c r="AS282" i="1" s="1"/>
  <c r="AR332" i="1"/>
  <c r="AQ332" i="1" s="1"/>
  <c r="AS332" i="1" s="1"/>
  <c r="AR335" i="1"/>
  <c r="AQ335" i="1" s="1"/>
  <c r="AS335" i="1" s="1"/>
  <c r="AR352" i="1"/>
  <c r="AQ352" i="1" s="1"/>
  <c r="Y243" i="1"/>
  <c r="X243" i="1" s="1"/>
  <c r="Z243" i="1" s="1"/>
  <c r="Q36" i="1"/>
  <c r="AN36" i="1" s="1"/>
  <c r="Y24" i="1"/>
  <c r="X24" i="1" s="1"/>
  <c r="Z24" i="1" s="1"/>
  <c r="Y138" i="1"/>
  <c r="X138" i="1" s="1"/>
  <c r="Z138" i="1" s="1"/>
  <c r="Y96" i="1"/>
  <c r="X96" i="1" s="1"/>
  <c r="Z96" i="1" s="1"/>
  <c r="Q66" i="1"/>
  <c r="AN66" i="1" s="1"/>
  <c r="AR17" i="1"/>
  <c r="AQ17" i="1" s="1"/>
  <c r="AR16" i="1"/>
  <c r="AQ16" i="1" s="1"/>
  <c r="AR161" i="1"/>
  <c r="AQ161" i="1" s="1"/>
  <c r="AS161" i="1" s="1"/>
  <c r="AR160" i="1"/>
  <c r="AQ160" i="1" s="1"/>
  <c r="AS160" i="1" s="1"/>
  <c r="AR319" i="1"/>
  <c r="AQ319" i="1" s="1"/>
  <c r="AS319" i="1" s="1"/>
  <c r="AR318" i="1"/>
  <c r="AQ318" i="1" s="1"/>
  <c r="AS318" i="1" s="1"/>
  <c r="AR328" i="1"/>
  <c r="AQ328" i="1" s="1"/>
  <c r="AS328" i="1" s="1"/>
  <c r="AR344" i="1"/>
  <c r="AQ344" i="1" s="1"/>
  <c r="AS344" i="1" s="1"/>
  <c r="AR343" i="1"/>
  <c r="AQ343" i="1" s="1"/>
  <c r="AS343" i="1" s="1"/>
  <c r="AQ235" i="1" l="1"/>
  <c r="AR236" i="1"/>
  <c r="AQ236" i="1" s="1"/>
  <c r="AQ234" i="1"/>
  <c r="AU234" i="1"/>
  <c r="AR115" i="1"/>
  <c r="AQ115" i="1" s="1"/>
  <c r="AR297" i="1"/>
  <c r="AR150" i="1"/>
  <c r="AQ150" i="1" s="1"/>
  <c r="AR198" i="1"/>
  <c r="AQ198" i="1" s="1"/>
  <c r="AR43" i="1"/>
  <c r="AU42" i="1" s="1"/>
  <c r="X42" i="1"/>
  <c r="Z42" i="1" s="1"/>
  <c r="AR144" i="1"/>
  <c r="AQ144" i="1" s="1"/>
  <c r="AP16" i="1"/>
  <c r="AR351" i="1"/>
  <c r="AU351" i="1" s="1"/>
  <c r="AR273" i="1"/>
  <c r="AQ273" i="1" s="1"/>
  <c r="AR12" i="1"/>
  <c r="AQ12" i="1" s="1"/>
  <c r="AR363" i="1"/>
  <c r="AU363" i="1" s="1"/>
  <c r="AR291" i="1"/>
  <c r="AQ291" i="1" s="1"/>
  <c r="AR255" i="1"/>
  <c r="AQ255" i="1" s="1"/>
  <c r="X18" i="1"/>
  <c r="Z18" i="1" s="1"/>
  <c r="AR261" i="1"/>
  <c r="AU261" i="1" s="1"/>
  <c r="AR78" i="1"/>
  <c r="AQ78" i="1" s="1"/>
  <c r="AR60" i="1"/>
  <c r="AQ60" i="1" s="1"/>
  <c r="AR108" i="1"/>
  <c r="AQ108" i="1" s="1"/>
  <c r="AR333" i="1"/>
  <c r="AQ333" i="1" s="1"/>
  <c r="AR54" i="1"/>
  <c r="AQ54" i="1" s="1"/>
  <c r="X357" i="1"/>
  <c r="Z357" i="1" s="1"/>
  <c r="X392" i="1"/>
  <c r="Z392" i="1" s="1"/>
  <c r="X279" i="1"/>
  <c r="Z279" i="1" s="1"/>
  <c r="AO363" i="1"/>
  <c r="AR249" i="1"/>
  <c r="AR250" i="1" s="1"/>
  <c r="AQ18" i="1"/>
  <c r="AR19" i="1"/>
  <c r="AR304" i="1"/>
  <c r="AU303" i="1" s="1"/>
  <c r="AR168" i="1"/>
  <c r="AQ168" i="1" s="1"/>
  <c r="AP391" i="1"/>
  <c r="AT391" i="1" s="1"/>
  <c r="AR102" i="1"/>
  <c r="AQ102" i="1" s="1"/>
  <c r="AR174" i="1"/>
  <c r="AQ174" i="1" s="1"/>
  <c r="AR84" i="1"/>
  <c r="AQ84" i="1" s="1"/>
  <c r="AU389" i="1"/>
  <c r="AR327" i="1"/>
  <c r="AQ327" i="1" s="1"/>
  <c r="AR138" i="1"/>
  <c r="AU138" i="1" s="1"/>
  <c r="AR132" i="1"/>
  <c r="X132" i="1"/>
  <c r="Z132" i="1" s="1"/>
  <c r="AO262" i="1"/>
  <c r="AS262" i="1" s="1"/>
  <c r="AP262" i="1"/>
  <c r="AP246" i="1"/>
  <c r="AO246" i="1"/>
  <c r="AS246" i="1" s="1"/>
  <c r="AP309" i="1"/>
  <c r="AN310" i="1" s="1"/>
  <c r="AO309" i="1"/>
  <c r="AS309" i="1" s="1"/>
  <c r="AO186" i="1"/>
  <c r="AP186" i="1"/>
  <c r="AN187" i="1" s="1"/>
  <c r="AR31" i="1"/>
  <c r="AQ30" i="1"/>
  <c r="AO216" i="1"/>
  <c r="AP216" i="1"/>
  <c r="AT216" i="1" s="1"/>
  <c r="AU390" i="1"/>
  <c r="AQ390" i="1"/>
  <c r="AP114" i="1"/>
  <c r="AN115" i="1" s="1"/>
  <c r="AO114" i="1"/>
  <c r="AR72" i="1"/>
  <c r="AQ72" i="1" s="1"/>
  <c r="X72" i="1"/>
  <c r="Z72" i="1" s="1"/>
  <c r="AP279" i="1"/>
  <c r="AN280" i="1" s="1"/>
  <c r="AO279" i="1"/>
  <c r="AS279" i="1" s="1"/>
  <c r="AP42" i="1"/>
  <c r="AN43" i="1" s="1"/>
  <c r="AO42" i="1"/>
  <c r="AS42" i="1" s="1"/>
  <c r="AO222" i="1"/>
  <c r="AS222" i="1" s="1"/>
  <c r="AP222" i="1"/>
  <c r="AN223" i="1" s="1"/>
  <c r="AO357" i="1"/>
  <c r="AP357" i="1"/>
  <c r="AT357" i="1" s="1"/>
  <c r="AP287" i="1"/>
  <c r="AO287" i="1"/>
  <c r="AS287" i="1" s="1"/>
  <c r="AO267" i="1"/>
  <c r="AP267" i="1"/>
  <c r="AQ388" i="1"/>
  <c r="AS388" i="1" s="1"/>
  <c r="AU388" i="1"/>
  <c r="AO389" i="1"/>
  <c r="AS389" i="1" s="1"/>
  <c r="AP389" i="1"/>
  <c r="AT389" i="1" s="1"/>
  <c r="AP298" i="1"/>
  <c r="AO298" i="1"/>
  <c r="AS298" i="1" s="1"/>
  <c r="AO291" i="1"/>
  <c r="AP291" i="1"/>
  <c r="AT291" i="1" s="1"/>
  <c r="AO244" i="1"/>
  <c r="AS244" i="1" s="1"/>
  <c r="AP244" i="1"/>
  <c r="AO327" i="1"/>
  <c r="AP327" i="1"/>
  <c r="AT327" i="1" s="1"/>
  <c r="AO285" i="1"/>
  <c r="AP285" i="1"/>
  <c r="AN286" i="1" s="1"/>
  <c r="AR223" i="1"/>
  <c r="AP168" i="1"/>
  <c r="AT168" i="1" s="1"/>
  <c r="AO168" i="1"/>
  <c r="AR156" i="1"/>
  <c r="AO90" i="1"/>
  <c r="AP90" i="1"/>
  <c r="AN91" i="1" s="1"/>
  <c r="AR66" i="1"/>
  <c r="AO24" i="1"/>
  <c r="AP24" i="1"/>
  <c r="AN25" i="1" s="1"/>
  <c r="AP12" i="1"/>
  <c r="AN13" i="1" s="1"/>
  <c r="AO12" i="1"/>
  <c r="AP392" i="1"/>
  <c r="AT392" i="1" s="1"/>
  <c r="AO392" i="1"/>
  <c r="AQ392" i="1"/>
  <c r="AU392" i="1"/>
  <c r="AO351" i="1"/>
  <c r="AP351" i="1"/>
  <c r="AT351" i="1" s="1"/>
  <c r="AR186" i="1"/>
  <c r="AR345" i="1"/>
  <c r="AR280" i="1"/>
  <c r="AO198" i="1"/>
  <c r="AP198" i="1"/>
  <c r="AN199" i="1" s="1"/>
  <c r="AO174" i="1"/>
  <c r="AP174" i="1"/>
  <c r="AT174" i="1" s="1"/>
  <c r="AR162" i="1"/>
  <c r="AO84" i="1"/>
  <c r="AP84" i="1"/>
  <c r="AN85" i="1" s="1"/>
  <c r="AP48" i="1"/>
  <c r="AT48" i="1" s="1"/>
  <c r="AO48" i="1"/>
  <c r="AP390" i="1"/>
  <c r="AT390" i="1" s="1"/>
  <c r="AO390" i="1"/>
  <c r="AR114" i="1"/>
  <c r="AQ114" i="1" s="1"/>
  <c r="AP322" i="1"/>
  <c r="AO322" i="1"/>
  <c r="AS322" i="1" s="1"/>
  <c r="AO96" i="1"/>
  <c r="AP96" i="1"/>
  <c r="AN97" i="1" s="1"/>
  <c r="AP297" i="1"/>
  <c r="AT297" i="1" s="1"/>
  <c r="AO297" i="1"/>
  <c r="AO273" i="1"/>
  <c r="AP273" i="1"/>
  <c r="AN274" i="1" s="1"/>
  <c r="AP249" i="1"/>
  <c r="AO249" i="1"/>
  <c r="AO228" i="1"/>
  <c r="AP228" i="1"/>
  <c r="AT228" i="1" s="1"/>
  <c r="AR96" i="1"/>
  <c r="AU72" i="1"/>
  <c r="AQ73" i="1"/>
  <c r="AP54" i="1"/>
  <c r="AN55" i="1" s="1"/>
  <c r="AO54" i="1"/>
  <c r="AS54" i="1" s="1"/>
  <c r="AP234" i="1"/>
  <c r="AO234" i="1"/>
  <c r="AS234" i="1" s="1"/>
  <c r="AP339" i="1"/>
  <c r="AT339" i="1" s="1"/>
  <c r="AO339" i="1"/>
  <c r="AR243" i="1"/>
  <c r="AP353" i="1"/>
  <c r="AO353" i="1"/>
  <c r="AS353" i="1" s="1"/>
  <c r="AO303" i="1"/>
  <c r="AS303" i="1" s="1"/>
  <c r="AP303" i="1"/>
  <c r="AN304" i="1" s="1"/>
  <c r="AR285" i="1"/>
  <c r="AR210" i="1"/>
  <c r="AO192" i="1"/>
  <c r="AP192" i="1"/>
  <c r="AN193" i="1" s="1"/>
  <c r="AO180" i="1"/>
  <c r="AP180" i="1"/>
  <c r="AT180" i="1" s="1"/>
  <c r="AP78" i="1"/>
  <c r="AT78" i="1" s="1"/>
  <c r="AO78" i="1"/>
  <c r="AR37" i="1"/>
  <c r="AR24" i="1"/>
  <c r="AR13" i="1"/>
  <c r="AP386" i="1"/>
  <c r="AN387" i="1" s="1"/>
  <c r="AO386" i="1"/>
  <c r="AO374" i="1"/>
  <c r="AP374" i="1"/>
  <c r="AT374" i="1" s="1"/>
  <c r="AO380" i="1"/>
  <c r="AP380" i="1"/>
  <c r="AT380" i="1" s="1"/>
  <c r="AR310" i="1"/>
  <c r="AO352" i="1"/>
  <c r="AS352" i="1" s="1"/>
  <c r="AP352" i="1"/>
  <c r="AP126" i="1"/>
  <c r="AN127" i="1" s="1"/>
  <c r="AO126" i="1"/>
  <c r="AS126" i="1" s="1"/>
  <c r="AP394" i="1"/>
  <c r="AT394" i="1" s="1"/>
  <c r="AO394" i="1"/>
  <c r="AS394" i="1" s="1"/>
  <c r="AP204" i="1"/>
  <c r="AN205" i="1" s="1"/>
  <c r="AO204" i="1"/>
  <c r="AO345" i="1"/>
  <c r="AP345" i="1"/>
  <c r="AN346" i="1" s="1"/>
  <c r="AO333" i="1"/>
  <c r="AP333" i="1"/>
  <c r="AT333" i="1" s="1"/>
  <c r="AO162" i="1"/>
  <c r="AP162" i="1"/>
  <c r="AT162" i="1" s="1"/>
  <c r="AP150" i="1"/>
  <c r="AN151" i="1" s="1"/>
  <c r="AO150" i="1"/>
  <c r="AS150" i="1" s="1"/>
  <c r="AU48" i="1"/>
  <c r="AQ48" i="1"/>
  <c r="AR228" i="1"/>
  <c r="X228" i="1"/>
  <c r="Z228" i="1" s="1"/>
  <c r="AP132" i="1"/>
  <c r="AN133" i="1" s="1"/>
  <c r="AO132" i="1"/>
  <c r="AP321" i="1"/>
  <c r="AT321" i="1" s="1"/>
  <c r="AO321" i="1"/>
  <c r="AU267" i="1"/>
  <c r="AQ267" i="1"/>
  <c r="AR216" i="1"/>
  <c r="X216" i="1"/>
  <c r="Z216" i="1" s="1"/>
  <c r="AO30" i="1"/>
  <c r="AP30" i="1"/>
  <c r="AN31" i="1" s="1"/>
  <c r="AP210" i="1"/>
  <c r="AT210" i="1" s="1"/>
  <c r="AO210" i="1"/>
  <c r="AU393" i="1"/>
  <c r="AQ393" i="1"/>
  <c r="AO292" i="1"/>
  <c r="AS292" i="1" s="1"/>
  <c r="AP292" i="1"/>
  <c r="AP243" i="1"/>
  <c r="AT243" i="1" s="1"/>
  <c r="AO243" i="1"/>
  <c r="AQ369" i="1"/>
  <c r="AU369" i="1"/>
  <c r="AQ339" i="1"/>
  <c r="AU339" i="1"/>
  <c r="AP17" i="1"/>
  <c r="AO17" i="1"/>
  <c r="AS17" i="1" s="1"/>
  <c r="AR315" i="1"/>
  <c r="AP108" i="1"/>
  <c r="AN109" i="1" s="1"/>
  <c r="AO108" i="1"/>
  <c r="AP102" i="1"/>
  <c r="AN103" i="1" s="1"/>
  <c r="AO102" i="1"/>
  <c r="AP18" i="1"/>
  <c r="AN19" i="1" s="1"/>
  <c r="AO18" i="1"/>
  <c r="AO66" i="1"/>
  <c r="AP66" i="1"/>
  <c r="AN67" i="1" s="1"/>
  <c r="AP36" i="1"/>
  <c r="AN37" i="1" s="1"/>
  <c r="AO36" i="1"/>
  <c r="AS36" i="1" s="1"/>
  <c r="AR380" i="1"/>
  <c r="X380" i="1"/>
  <c r="Z380" i="1" s="1"/>
  <c r="AR120" i="1"/>
  <c r="X120" i="1"/>
  <c r="Z120" i="1" s="1"/>
  <c r="AP72" i="1"/>
  <c r="AN73" i="1" s="1"/>
  <c r="AO72" i="1"/>
  <c r="AO255" i="1"/>
  <c r="AS255" i="1" s="1"/>
  <c r="AP255" i="1"/>
  <c r="AN256" i="1" s="1"/>
  <c r="AP393" i="1"/>
  <c r="AT393" i="1" s="1"/>
  <c r="AO393" i="1"/>
  <c r="AU297" i="1"/>
  <c r="AQ297" i="1"/>
  <c r="AO60" i="1"/>
  <c r="AP60" i="1"/>
  <c r="AN61" i="1" s="1"/>
  <c r="AO369" i="1"/>
  <c r="AP369" i="1"/>
  <c r="AT369" i="1" s="1"/>
  <c r="AR274" i="1"/>
  <c r="AP261" i="1"/>
  <c r="AT261" i="1" s="1"/>
  <c r="AO261" i="1"/>
  <c r="AR192" i="1"/>
  <c r="AU180" i="1"/>
  <c r="AQ180" i="1"/>
  <c r="AO156" i="1"/>
  <c r="AP156" i="1"/>
  <c r="AN157" i="1" s="1"/>
  <c r="AP144" i="1"/>
  <c r="AN145" i="1" s="1"/>
  <c r="AO144" i="1"/>
  <c r="AR90" i="1"/>
  <c r="AR386" i="1"/>
  <c r="AR374" i="1"/>
  <c r="AS391" i="1"/>
  <c r="AO245" i="1"/>
  <c r="AS245" i="1" s="1"/>
  <c r="AP245" i="1"/>
  <c r="AP120" i="1"/>
  <c r="AN121" i="1" s="1"/>
  <c r="AO120" i="1"/>
  <c r="AS16" i="1"/>
  <c r="AQ357" i="1"/>
  <c r="AU357" i="1"/>
  <c r="AP315" i="1"/>
  <c r="AT315" i="1"/>
  <c r="AO315" i="1"/>
  <c r="AR127" i="1"/>
  <c r="AR204" i="1"/>
  <c r="AO138" i="1"/>
  <c r="AP138" i="1"/>
  <c r="AT138" i="1" s="1"/>
  <c r="AR321" i="1"/>
  <c r="AS198" i="1" l="1"/>
  <c r="AS60" i="1"/>
  <c r="AR199" i="1"/>
  <c r="AQ199" i="1" s="1"/>
  <c r="AS144" i="1"/>
  <c r="AN235" i="1"/>
  <c r="AP235" i="1" s="1"/>
  <c r="AN236" i="1" s="1"/>
  <c r="AT234" i="1"/>
  <c r="AR145" i="1"/>
  <c r="AU114" i="1"/>
  <c r="AQ250" i="1"/>
  <c r="AU249" i="1"/>
  <c r="AR256" i="1"/>
  <c r="AU255" i="1" s="1"/>
  <c r="AS108" i="1"/>
  <c r="AR109" i="1"/>
  <c r="AR151" i="1"/>
  <c r="AQ363" i="1"/>
  <c r="AS363" i="1" s="1"/>
  <c r="AU78" i="1"/>
  <c r="AQ261" i="1"/>
  <c r="AS261" i="1" s="1"/>
  <c r="AR55" i="1"/>
  <c r="AU54" i="1" s="1"/>
  <c r="AS102" i="1"/>
  <c r="AU291" i="1"/>
  <c r="AQ43" i="1"/>
  <c r="AS297" i="1"/>
  <c r="AR61" i="1"/>
  <c r="AQ61" i="1" s="1"/>
  <c r="AS273" i="1"/>
  <c r="AQ351" i="1"/>
  <c r="AS351" i="1" s="1"/>
  <c r="AS72" i="1"/>
  <c r="AR85" i="1"/>
  <c r="AU84" i="1" s="1"/>
  <c r="AS12" i="1"/>
  <c r="AU333" i="1"/>
  <c r="AS18" i="1"/>
  <c r="AQ249" i="1"/>
  <c r="AS249" i="1" s="1"/>
  <c r="AS333" i="1"/>
  <c r="AS174" i="1"/>
  <c r="AU174" i="1"/>
  <c r="AQ304" i="1"/>
  <c r="AS180" i="1"/>
  <c r="AS393" i="1"/>
  <c r="AU327" i="1"/>
  <c r="AR200" i="1"/>
  <c r="AQ200" i="1" s="1"/>
  <c r="AU168" i="1"/>
  <c r="AS84" i="1"/>
  <c r="AQ19" i="1"/>
  <c r="AR20" i="1"/>
  <c r="AS392" i="1"/>
  <c r="AS267" i="1"/>
  <c r="AQ138" i="1"/>
  <c r="AS138" i="1" s="1"/>
  <c r="AS48" i="1"/>
  <c r="AR103" i="1"/>
  <c r="AQ103" i="1" s="1"/>
  <c r="AQ321" i="1"/>
  <c r="AS321" i="1" s="1"/>
  <c r="AU321" i="1"/>
  <c r="AO157" i="1"/>
  <c r="AP157" i="1"/>
  <c r="AN158" i="1" s="1"/>
  <c r="AQ85" i="1"/>
  <c r="AO274" i="1"/>
  <c r="AP274" i="1"/>
  <c r="AT273" i="1" s="1"/>
  <c r="AO97" i="1"/>
  <c r="AP97" i="1"/>
  <c r="AT96" i="1" s="1"/>
  <c r="AO199" i="1"/>
  <c r="AS199" i="1" s="1"/>
  <c r="AP199" i="1"/>
  <c r="AN200" i="1" s="1"/>
  <c r="AP25" i="1"/>
  <c r="AN26" i="1" s="1"/>
  <c r="AO25" i="1"/>
  <c r="AQ156" i="1"/>
  <c r="AS156" i="1" s="1"/>
  <c r="AR157" i="1"/>
  <c r="AS291" i="1"/>
  <c r="AT267" i="1"/>
  <c r="AN268" i="1"/>
  <c r="AS30" i="1"/>
  <c r="AQ120" i="1"/>
  <c r="AS120" i="1" s="1"/>
  <c r="AR121" i="1"/>
  <c r="AP19" i="1"/>
  <c r="AN20" i="1" s="1"/>
  <c r="AO19" i="1"/>
  <c r="AO346" i="1"/>
  <c r="AP346" i="1"/>
  <c r="AT345" i="1" s="1"/>
  <c r="AQ24" i="1"/>
  <c r="AS24" i="1" s="1"/>
  <c r="AR25" i="1"/>
  <c r="AQ90" i="1"/>
  <c r="AS90" i="1" s="1"/>
  <c r="AR91" i="1"/>
  <c r="AQ274" i="1"/>
  <c r="AU273" i="1"/>
  <c r="AO61" i="1"/>
  <c r="AP61" i="1"/>
  <c r="AT60" i="1" s="1"/>
  <c r="AS369" i="1"/>
  <c r="AS357" i="1"/>
  <c r="AO43" i="1"/>
  <c r="AP43" i="1"/>
  <c r="AT42" i="1" s="1"/>
  <c r="AQ31" i="1"/>
  <c r="AR32" i="1"/>
  <c r="AO310" i="1"/>
  <c r="AP310" i="1"/>
  <c r="AT309" i="1" s="1"/>
  <c r="AQ386" i="1"/>
  <c r="AS386" i="1" s="1"/>
  <c r="AR387" i="1"/>
  <c r="AQ192" i="1"/>
  <c r="AS192" i="1" s="1"/>
  <c r="AR193" i="1"/>
  <c r="AO37" i="1"/>
  <c r="AP37" i="1"/>
  <c r="AN38" i="1" s="1"/>
  <c r="AP103" i="1"/>
  <c r="AN104" i="1" s="1"/>
  <c r="AO103" i="1"/>
  <c r="AR38" i="1"/>
  <c r="AQ37" i="1"/>
  <c r="AU60" i="1"/>
  <c r="AO73" i="1"/>
  <c r="AS73" i="1" s="1"/>
  <c r="AP73" i="1"/>
  <c r="AT72" i="1" s="1"/>
  <c r="AQ380" i="1"/>
  <c r="AS380" i="1" s="1"/>
  <c r="AU380" i="1"/>
  <c r="AP109" i="1"/>
  <c r="AN110" i="1" s="1"/>
  <c r="AO109" i="1"/>
  <c r="AU216" i="1"/>
  <c r="AQ216" i="1"/>
  <c r="AS216" i="1" s="1"/>
  <c r="AU228" i="1"/>
  <c r="AQ228" i="1"/>
  <c r="AS228" i="1" s="1"/>
  <c r="AP151" i="1"/>
  <c r="AT150" i="1" s="1"/>
  <c r="AO151" i="1"/>
  <c r="AP387" i="1"/>
  <c r="AT386" i="1" s="1"/>
  <c r="AO387" i="1"/>
  <c r="AQ210" i="1"/>
  <c r="AS210" i="1" s="1"/>
  <c r="AU210" i="1"/>
  <c r="AU243" i="1"/>
  <c r="AQ243" i="1"/>
  <c r="AS243" i="1" s="1"/>
  <c r="AS339" i="1"/>
  <c r="AP85" i="1"/>
  <c r="AT84" i="1" s="1"/>
  <c r="AO85" i="1"/>
  <c r="AQ280" i="1"/>
  <c r="AR281" i="1"/>
  <c r="AR67" i="1"/>
  <c r="AQ66" i="1"/>
  <c r="AS66" i="1" s="1"/>
  <c r="AO223" i="1"/>
  <c r="AP223" i="1"/>
  <c r="AT222" i="1" s="1"/>
  <c r="AS114" i="1"/>
  <c r="AO187" i="1"/>
  <c r="AP187" i="1"/>
  <c r="AN188" i="1" s="1"/>
  <c r="AQ127" i="1"/>
  <c r="AU126" i="1"/>
  <c r="AP133" i="1"/>
  <c r="AN134" i="1" s="1"/>
  <c r="AO133" i="1"/>
  <c r="AO193" i="1"/>
  <c r="AP193" i="1"/>
  <c r="AT192" i="1" s="1"/>
  <c r="AP304" i="1"/>
  <c r="AT303" i="1" s="1"/>
  <c r="AO304" i="1"/>
  <c r="AP67" i="1"/>
  <c r="AN68" i="1" s="1"/>
  <c r="AO67" i="1"/>
  <c r="AQ96" i="1"/>
  <c r="AS96" i="1" s="1"/>
  <c r="AR97" i="1"/>
  <c r="AS390" i="1"/>
  <c r="AU162" i="1"/>
  <c r="AQ162" i="1"/>
  <c r="AS162" i="1" s="1"/>
  <c r="AR110" i="1"/>
  <c r="AQ109" i="1"/>
  <c r="AP91" i="1"/>
  <c r="AT90" i="1" s="1"/>
  <c r="AO91" i="1"/>
  <c r="AS168" i="1"/>
  <c r="AO121" i="1"/>
  <c r="AP121" i="1"/>
  <c r="AN122" i="1" s="1"/>
  <c r="AQ204" i="1"/>
  <c r="AS204" i="1" s="1"/>
  <c r="AR205" i="1"/>
  <c r="AQ374" i="1"/>
  <c r="AS374" i="1" s="1"/>
  <c r="AU374" i="1"/>
  <c r="AO145" i="1"/>
  <c r="AP145" i="1"/>
  <c r="AT144" i="1" s="1"/>
  <c r="AO256" i="1"/>
  <c r="AP256" i="1"/>
  <c r="AT255" i="1" s="1"/>
  <c r="AU315" i="1"/>
  <c r="AQ315" i="1"/>
  <c r="AS315" i="1" s="1"/>
  <c r="AO31" i="1"/>
  <c r="AP31" i="1"/>
  <c r="AN32" i="1" s="1"/>
  <c r="AO205" i="1"/>
  <c r="AP205" i="1"/>
  <c r="AT204" i="1" s="1"/>
  <c r="AO127" i="1"/>
  <c r="AP127" i="1"/>
  <c r="AT126" i="1" s="1"/>
  <c r="AQ310" i="1"/>
  <c r="AU309" i="1"/>
  <c r="AQ13" i="1"/>
  <c r="AR14" i="1"/>
  <c r="AR286" i="1"/>
  <c r="AQ286" i="1" s="1"/>
  <c r="AQ285" i="1"/>
  <c r="AS285" i="1" s="1"/>
  <c r="AS327" i="1"/>
  <c r="AO55" i="1"/>
  <c r="AP55" i="1"/>
  <c r="AT54" i="1" s="1"/>
  <c r="AN250" i="1"/>
  <c r="AQ345" i="1"/>
  <c r="AS345" i="1" s="1"/>
  <c r="AR346" i="1"/>
  <c r="AQ186" i="1"/>
  <c r="AS186" i="1" s="1"/>
  <c r="AR187" i="1"/>
  <c r="AP13" i="1"/>
  <c r="AN14" i="1" s="1"/>
  <c r="AO13" i="1"/>
  <c r="AS78" i="1"/>
  <c r="AU144" i="1"/>
  <c r="AQ145" i="1"/>
  <c r="AU222" i="1"/>
  <c r="AQ223" i="1"/>
  <c r="AO286" i="1"/>
  <c r="AP286" i="1"/>
  <c r="AT285" i="1" s="1"/>
  <c r="AO280" i="1"/>
  <c r="AP280" i="1"/>
  <c r="AN281" i="1" s="1"/>
  <c r="AP115" i="1"/>
  <c r="AT114" i="1" s="1"/>
  <c r="AO115" i="1"/>
  <c r="AS115" i="1" s="1"/>
  <c r="AQ132" i="1"/>
  <c r="AS132" i="1" s="1"/>
  <c r="AR133" i="1"/>
  <c r="AO235" i="1" l="1"/>
  <c r="AS235" i="1" s="1"/>
  <c r="AQ256" i="1"/>
  <c r="AS256" i="1" s="1"/>
  <c r="AU150" i="1"/>
  <c r="AQ151" i="1"/>
  <c r="AS151" i="1" s="1"/>
  <c r="AR201" i="1"/>
  <c r="AQ201" i="1" s="1"/>
  <c r="AQ55" i="1"/>
  <c r="AS55" i="1" s="1"/>
  <c r="AS43" i="1"/>
  <c r="AU198" i="1"/>
  <c r="AS31" i="1"/>
  <c r="AS304" i="1"/>
  <c r="AS145" i="1"/>
  <c r="AS274" i="1"/>
  <c r="AR104" i="1"/>
  <c r="AQ104" i="1" s="1"/>
  <c r="AS61" i="1"/>
  <c r="AS280" i="1"/>
  <c r="AS19" i="1"/>
  <c r="AS85" i="1"/>
  <c r="AQ20" i="1"/>
  <c r="AU18" i="1"/>
  <c r="AS37" i="1"/>
  <c r="AS286" i="1"/>
  <c r="AS13" i="1"/>
  <c r="AS109" i="1"/>
  <c r="AP250" i="1"/>
  <c r="AT249" i="1" s="1"/>
  <c r="AO250" i="1"/>
  <c r="AS250" i="1" s="1"/>
  <c r="AO122" i="1"/>
  <c r="AP122" i="1"/>
  <c r="AT120" i="1" s="1"/>
  <c r="AQ110" i="1"/>
  <c r="AR111" i="1"/>
  <c r="AQ97" i="1"/>
  <c r="AS97" i="1" s="1"/>
  <c r="AU96" i="1"/>
  <c r="AP134" i="1"/>
  <c r="AT132" i="1" s="1"/>
  <c r="AO134" i="1"/>
  <c r="AQ193" i="1"/>
  <c r="AS193" i="1" s="1"/>
  <c r="AU192" i="1"/>
  <c r="AQ25" i="1"/>
  <c r="AS25" i="1" s="1"/>
  <c r="AR26" i="1"/>
  <c r="AO26" i="1"/>
  <c r="AP26" i="1"/>
  <c r="AT24" i="1" s="1"/>
  <c r="AQ187" i="1"/>
  <c r="AS187" i="1" s="1"/>
  <c r="AR188" i="1"/>
  <c r="AU12" i="1"/>
  <c r="AQ14" i="1"/>
  <c r="AQ133" i="1"/>
  <c r="AS133" i="1" s="1"/>
  <c r="AR134" i="1"/>
  <c r="AO281" i="1"/>
  <c r="AP281" i="1"/>
  <c r="AT279" i="1" s="1"/>
  <c r="AQ67" i="1"/>
  <c r="AS67" i="1" s="1"/>
  <c r="AR68" i="1"/>
  <c r="AP110" i="1"/>
  <c r="AN111" i="1" s="1"/>
  <c r="AO110" i="1"/>
  <c r="AO104" i="1"/>
  <c r="AP104" i="1"/>
  <c r="AN105" i="1" s="1"/>
  <c r="AS310" i="1"/>
  <c r="AP20" i="1"/>
  <c r="AT18" i="1" s="1"/>
  <c r="AO20" i="1"/>
  <c r="AR158" i="1"/>
  <c r="AQ157" i="1"/>
  <c r="AS157" i="1" s="1"/>
  <c r="AU285" i="1"/>
  <c r="AO32" i="1"/>
  <c r="AP32" i="1"/>
  <c r="AN33" i="1" s="1"/>
  <c r="AU345" i="1"/>
  <c r="AQ346" i="1"/>
  <c r="AS346" i="1" s="1"/>
  <c r="AQ205" i="1"/>
  <c r="AS205" i="1" s="1"/>
  <c r="AU204" i="1"/>
  <c r="AO236" i="1"/>
  <c r="AS236" i="1" s="1"/>
  <c r="AP236" i="1"/>
  <c r="AS127" i="1"/>
  <c r="AU279" i="1"/>
  <c r="AQ281" i="1"/>
  <c r="AP38" i="1"/>
  <c r="AT36" i="1" s="1"/>
  <c r="AO38" i="1"/>
  <c r="AQ387" i="1"/>
  <c r="AS387" i="1" s="1"/>
  <c r="AU386" i="1"/>
  <c r="AQ32" i="1"/>
  <c r="AR33" i="1"/>
  <c r="AU90" i="1"/>
  <c r="AQ91" i="1"/>
  <c r="AS91" i="1" s="1"/>
  <c r="AQ121" i="1"/>
  <c r="AS121" i="1" s="1"/>
  <c r="AR122" i="1"/>
  <c r="AP268" i="1"/>
  <c r="AO268" i="1"/>
  <c r="AS268" i="1" s="1"/>
  <c r="AS103" i="1"/>
  <c r="AO14" i="1"/>
  <c r="AP14" i="1"/>
  <c r="AT12" i="1" s="1"/>
  <c r="AP68" i="1"/>
  <c r="AT66" i="1" s="1"/>
  <c r="AO68" i="1"/>
  <c r="AO188" i="1"/>
  <c r="AP188" i="1"/>
  <c r="AN189" i="1" s="1"/>
  <c r="AS223" i="1"/>
  <c r="AU36" i="1"/>
  <c r="AQ38" i="1"/>
  <c r="AP200" i="1"/>
  <c r="AO200" i="1"/>
  <c r="AS200" i="1" s="1"/>
  <c r="AP158" i="1"/>
  <c r="AN159" i="1" s="1"/>
  <c r="AO158" i="1"/>
  <c r="AR105" i="1" l="1"/>
  <c r="AS110" i="1"/>
  <c r="AS20" i="1"/>
  <c r="AS281" i="1"/>
  <c r="AS38" i="1"/>
  <c r="AO159" i="1"/>
  <c r="AP159" i="1"/>
  <c r="AT156" i="1" s="1"/>
  <c r="AQ134" i="1"/>
  <c r="AS134" i="1" s="1"/>
  <c r="AU132" i="1"/>
  <c r="AU120" i="1"/>
  <c r="AQ122" i="1"/>
  <c r="AS122" i="1" s="1"/>
  <c r="AU30" i="1"/>
  <c r="AQ33" i="1"/>
  <c r="AO33" i="1"/>
  <c r="AP33" i="1"/>
  <c r="AT30" i="1" s="1"/>
  <c r="AS104" i="1"/>
  <c r="AQ111" i="1"/>
  <c r="AU108" i="1"/>
  <c r="AQ188" i="1"/>
  <c r="AS188" i="1" s="1"/>
  <c r="AR189" i="1"/>
  <c r="AS32" i="1"/>
  <c r="AO111" i="1"/>
  <c r="AP111" i="1"/>
  <c r="AT108" i="1" s="1"/>
  <c r="AS14" i="1"/>
  <c r="AQ105" i="1"/>
  <c r="AU24" i="1"/>
  <c r="AQ26" i="1"/>
  <c r="AS26" i="1" s="1"/>
  <c r="AT198" i="1"/>
  <c r="AN201" i="1"/>
  <c r="AP189" i="1"/>
  <c r="AT186" i="1" s="1"/>
  <c r="AO189" i="1"/>
  <c r="AQ158" i="1"/>
  <c r="AS158" i="1" s="1"/>
  <c r="AR159" i="1"/>
  <c r="AP105" i="1"/>
  <c r="AO105" i="1"/>
  <c r="AQ68" i="1"/>
  <c r="AS68" i="1" s="1"/>
  <c r="AU66" i="1"/>
  <c r="AR106" i="1" l="1"/>
  <c r="AQ106" i="1" s="1"/>
  <c r="AU102" i="1"/>
  <c r="AN106" i="1"/>
  <c r="AP106" i="1" s="1"/>
  <c r="AT102" i="1"/>
  <c r="AS111" i="1"/>
  <c r="AS33" i="1"/>
  <c r="AQ189" i="1"/>
  <c r="AS189" i="1" s="1"/>
  <c r="AU186" i="1"/>
  <c r="AS105" i="1"/>
  <c r="AU156" i="1"/>
  <c r="AQ159" i="1"/>
  <c r="AS159" i="1" s="1"/>
  <c r="AP201" i="1"/>
  <c r="AO201" i="1"/>
  <c r="AS201" i="1" s="1"/>
  <c r="AO106" i="1" l="1"/>
  <c r="AS10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Grupo GC Consultores</author>
    <author>Didier Moreno Ariza</author>
  </authors>
  <commentList>
    <comment ref="O60" authorId="0" shapeId="0" xr:uid="{00000000-0006-0000-0400-000011000000}">
      <text>
        <r>
          <rPr>
            <sz val="9"/>
            <color indexed="81"/>
            <rFont val="Tahoma"/>
            <family val="2"/>
          </rPr>
          <t xml:space="preserve">Canal presencial
a nivel nacional
</t>
        </r>
      </text>
    </comment>
    <comment ref="O62" authorId="0" shapeId="0" xr:uid="{00000000-0006-0000-0400-000012000000}">
      <text>
        <r>
          <rPr>
            <sz val="9"/>
            <color indexed="81"/>
            <rFont val="Tahoma"/>
            <family val="2"/>
          </rPr>
          <t xml:space="preserve">Canal presencial
a nivel nacional
</t>
        </r>
      </text>
    </comment>
    <comment ref="O64" authorId="0" shapeId="0" xr:uid="{00000000-0006-0000-0400-000013000000}">
      <text>
        <r>
          <rPr>
            <sz val="9"/>
            <color indexed="81"/>
            <rFont val="Tahoma"/>
            <family val="2"/>
          </rPr>
          <t xml:space="preserve">Canal presencial
a nivel nacional
</t>
        </r>
      </text>
    </comment>
    <comment ref="AY174" authorId="1" shapeId="0" xr:uid="{00000000-0006-0000-0400-000014000000}">
      <text>
        <r>
          <rPr>
            <b/>
            <sz val="9"/>
            <color indexed="81"/>
            <rFont val="Tahoma"/>
            <family val="2"/>
          </rPr>
          <t>Se modifica meta debido a cambio de frecuencia de 2 veces por mes a 4 por mes
A partir del segundo trimestre.</t>
        </r>
      </text>
    </comment>
    <comment ref="AC298" authorId="1" shapeId="0" xr:uid="{00000000-0006-0000-0400-000015000000}">
      <text>
        <r>
          <rPr>
            <b/>
            <sz val="9"/>
            <color indexed="81"/>
            <rFont val="Tahoma"/>
            <family val="2"/>
          </rPr>
          <t>Didier Moreno Ariza:</t>
        </r>
        <r>
          <rPr>
            <sz val="9"/>
            <color indexed="81"/>
            <rFont val="Tahoma"/>
            <family val="2"/>
          </rPr>
          <t xml:space="preserve">
Se elimina y se implementa en el riesgo de corrupción.
</t>
        </r>
      </text>
    </comment>
    <comment ref="AC322" authorId="1" shapeId="0" xr:uid="{00000000-0006-0000-0400-000016000000}">
      <text>
        <r>
          <rPr>
            <b/>
            <sz val="9"/>
            <color indexed="81"/>
            <rFont val="Tahoma"/>
            <family val="2"/>
          </rPr>
          <t>Didier Moreno Ariza:</t>
        </r>
        <r>
          <rPr>
            <sz val="9"/>
            <color indexed="81"/>
            <rFont val="Tahoma"/>
            <family val="2"/>
          </rPr>
          <t xml:space="preserve">
analizar el control responsabilidad de Talento Humano y Contratación</t>
        </r>
      </text>
    </comment>
    <comment ref="O339" authorId="0" shapeId="0" xr:uid="{00000000-0006-0000-0400-000018000000}">
      <text>
        <r>
          <rPr>
            <sz val="9"/>
            <color indexed="81"/>
            <rFont val="Tahoma"/>
            <family val="2"/>
          </rPr>
          <t xml:space="preserve">
</t>
        </r>
      </text>
    </comment>
    <comment ref="O340" authorId="0" shapeId="0" xr:uid="{00000000-0006-0000-0400-000019000000}">
      <text>
        <r>
          <rPr>
            <sz val="9"/>
            <color indexed="81"/>
            <rFont val="Tahoma"/>
            <family val="2"/>
          </rPr>
          <t xml:space="preserve">
</t>
        </r>
      </text>
    </comment>
    <comment ref="O341" authorId="0" shapeId="0" xr:uid="{00000000-0006-0000-0400-00001A000000}">
      <text>
        <r>
          <rPr>
            <sz val="9"/>
            <color indexed="81"/>
            <rFont val="Tahoma"/>
            <family val="2"/>
          </rPr>
          <t xml:space="preserve">
</t>
        </r>
      </text>
    </comment>
    <comment ref="O342" authorId="0" shapeId="0" xr:uid="{00000000-0006-0000-0400-00001B000000}">
      <text>
        <r>
          <rPr>
            <sz val="9"/>
            <color indexed="81"/>
            <rFont val="Tahoma"/>
            <family val="2"/>
          </rPr>
          <t xml:space="preserve">
</t>
        </r>
      </text>
    </comment>
    <comment ref="O343" authorId="0" shapeId="0" xr:uid="{00000000-0006-0000-0400-00001C000000}">
      <text>
        <r>
          <rPr>
            <sz val="9"/>
            <color indexed="81"/>
            <rFont val="Tahoma"/>
            <family val="2"/>
          </rPr>
          <t xml:space="preserve">
</t>
        </r>
      </text>
    </comment>
    <comment ref="O344" authorId="0" shapeId="0" xr:uid="{00000000-0006-0000-0400-00001D000000}">
      <text>
        <r>
          <rPr>
            <sz val="9"/>
            <color indexed="81"/>
            <rFont val="Tahoma"/>
            <family val="2"/>
          </rPr>
          <t xml:space="preserv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<sst xmlns="http://schemas.openxmlformats.org/spreadsheetml/2006/main" count="4174" uniqueCount="1060">
  <si>
    <t>MAPA DE RIESGOS INSTITUCIONAL - IGAC 2022</t>
  </si>
  <si>
    <t>VIGENCIA 2022</t>
  </si>
  <si>
    <t>MENU</t>
  </si>
  <si>
    <t>OPCIONES</t>
  </si>
  <si>
    <t>Matriz Mapa de Riesgos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</si>
  <si>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</si>
  <si>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</si>
  <si>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</si>
  <si>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Hoja 1 Instructivo</t>
    </r>
    <r>
      <rPr>
        <sz val="10"/>
        <rFont val="Arial Narrow"/>
        <family val="2"/>
      </rPr>
      <t xml:space="preserve">
 -  </t>
    </r>
    <r>
      <rPr>
        <b/>
        <sz val="11"/>
        <rFont val="Arial Narrow"/>
        <family val="2"/>
      </rPr>
      <t xml:space="preserve">Hoja 2 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</si>
  <si>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</si>
  <si>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</si>
  <si>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</si>
  <si>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</si>
  <si>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</si>
  <si>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</si>
  <si>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</si>
  <si>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</si>
  <si>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</si>
  <si>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</si>
  <si>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</si>
  <si>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</si>
  <si>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</si>
  <si>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</si>
  <si>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</si>
  <si>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</si>
  <si>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</si>
  <si>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</si>
  <si>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</si>
  <si>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</si>
  <si>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</si>
  <si>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</si>
  <si>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</si>
  <si>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</si>
  <si>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</si>
  <si>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</si>
  <si>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</si>
  <si>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9"/>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</si>
  <si>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</si>
  <si>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</si>
  <si>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9"/>
        <rFont val="Arial Narrow"/>
        <family val="2"/>
      </rPr>
      <t>Tipo</t>
    </r>
  </si>
  <si>
    <t>Utilice la lista de despligue que se encuentra parametrizada, le aparecerán las opciones: i)Preventivo, ii)Detectivo, iii)Correctivo.</t>
  </si>
  <si>
    <r>
      <t xml:space="preserve">ATRIBUTOS EFICIENCIA
</t>
    </r>
    <r>
      <rPr>
        <sz val="9"/>
        <rFont val="Arial Narrow"/>
        <family val="2"/>
      </rPr>
      <t>Implementación</t>
    </r>
  </si>
  <si>
    <t>Utilice la lista de despligue que se encuentra parametrizada, le aparecerán las opciones: i)Automático, ii)Manual.</t>
  </si>
  <si>
    <r>
      <t xml:space="preserve">ATRIBUTOS EFICIENCIA
</t>
    </r>
    <r>
      <rPr>
        <sz val="9"/>
        <rFont val="Arial Narrow"/>
        <family val="2"/>
      </rPr>
      <t>Calificación</t>
    </r>
  </si>
  <si>
    <t xml:space="preserve">La matriz automáticamente hará el cálculo para el control analizado (Columna T) </t>
  </si>
  <si>
    <r>
      <t xml:space="preserve">ATRIBUTOS INFORMATIVOS
</t>
    </r>
    <r>
      <rPr>
        <sz val="9"/>
        <rFont val="Arial Narrow"/>
        <family val="2"/>
      </rPr>
      <t>Documentación</t>
    </r>
  </si>
  <si>
    <t>Utilice la lista de despligue que se encuentra parametrizada, le aparecerán las opciones: i)Documentado, ii)Sin documentar.</t>
  </si>
  <si>
    <r>
      <t xml:space="preserve">ATRIBUTOS INFORMATIVOS
</t>
    </r>
    <r>
      <rPr>
        <sz val="9"/>
        <rFont val="Arial Narrow"/>
        <family val="2"/>
      </rPr>
      <t>Frecuencia</t>
    </r>
  </si>
  <si>
    <t>Utilice la lista de despligue que se encuentra parametrizada, le aparecerán las opciones: i)Continua, ii)Aleatoria.</t>
  </si>
  <si>
    <r>
      <t xml:space="preserve">ATRIBUTOS INFORMATIVOS
</t>
    </r>
    <r>
      <rPr>
        <sz val="9"/>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</si>
  <si>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</si>
  <si>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</si>
  <si>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9"/>
        <color theme="9" tint="-0.249977111117893"/>
        <rFont val="Arial Narrow"/>
        <family val="2"/>
      </rPr>
      <t xml:space="preserve"> nivel de riesgo inherente</t>
    </r>
    <r>
      <rPr>
        <sz val="9"/>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</si>
  <si>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</si>
  <si>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</si>
  <si>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9"/>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</si>
  <si>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</si>
  <si>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</si>
  <si>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</si>
  <si>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Hoja 3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</si>
  <si>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4 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</si>
  <si>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5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</si>
  <si>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6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</si>
  <si>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7 Tabla de Valoración de Controles: </t>
    </r>
    <r>
      <rPr>
        <sz val="11"/>
        <rFont val="Arial Narrow"/>
        <family val="2"/>
      </rPr>
      <t>Tabla referente para todos los cálculos (no se diligencia)</t>
    </r>
  </si>
  <si>
    <t>COD.</t>
  </si>
  <si>
    <t xml:space="preserve">PROCESO </t>
  </si>
  <si>
    <t xml:space="preserve">SUB-PROCESO </t>
  </si>
  <si>
    <t>SUBPROCESO</t>
  </si>
  <si>
    <t>FACTOR DE RIESGO</t>
  </si>
  <si>
    <t>DEP</t>
  </si>
  <si>
    <t>Direccionamiento Estratégico y Planeación</t>
  </si>
  <si>
    <t>ADP</t>
  </si>
  <si>
    <t>Administración de Personal</t>
  </si>
  <si>
    <t>Gestión Estratégica</t>
  </si>
  <si>
    <t>Preventivo</t>
  </si>
  <si>
    <t xml:space="preserve">Procesos </t>
  </si>
  <si>
    <t>GSA</t>
  </si>
  <si>
    <t>Gestión Administrativa</t>
  </si>
  <si>
    <t>ACM</t>
  </si>
  <si>
    <t>Avalúos Comerciales</t>
  </si>
  <si>
    <t>Gestión del SGI</t>
  </si>
  <si>
    <t>Detectivo</t>
  </si>
  <si>
    <t>Talento Humano</t>
  </si>
  <si>
    <t>GCT</t>
  </si>
  <si>
    <t>Gestión Catastral</t>
  </si>
  <si>
    <t>CVI</t>
  </si>
  <si>
    <t>Calidad de Vida</t>
  </si>
  <si>
    <t>Gestión de Riesgos</t>
  </si>
  <si>
    <t>Correctivo</t>
  </si>
  <si>
    <t>Tecnología</t>
  </si>
  <si>
    <t>GCM</t>
  </si>
  <si>
    <t>Gestión Comercial</t>
  </si>
  <si>
    <t>DIN</t>
  </si>
  <si>
    <t>Dinámica inmobiliaria</t>
  </si>
  <si>
    <t>Gestión de Comunicaciones</t>
  </si>
  <si>
    <t>Gestión de Comunicaciones Internas</t>
  </si>
  <si>
    <t>Infraestructura</t>
  </si>
  <si>
    <t>GCO</t>
  </si>
  <si>
    <t>Gestión Contractual</t>
  </si>
  <si>
    <t>DDS</t>
  </si>
  <si>
    <t>Diseño y Desarrollo de Sistemas de Información</t>
  </si>
  <si>
    <t>Gestión de Comunicaciones Externas</t>
  </si>
  <si>
    <t>Automático</t>
  </si>
  <si>
    <t>Evento Externo</t>
  </si>
  <si>
    <t>COM</t>
  </si>
  <si>
    <t>ETI</t>
  </si>
  <si>
    <t>Estudios y Aplicaciones en tecnologías de la Información Geográfica (TIG)</t>
  </si>
  <si>
    <t>Gestión del Servicio al Ciudadano</t>
  </si>
  <si>
    <t>Gestión y Atencion al Ciudadano</t>
  </si>
  <si>
    <t>Manual</t>
  </si>
  <si>
    <t>GIG</t>
  </si>
  <si>
    <t>Gestión de Información Geográfica</t>
  </si>
  <si>
    <t>FGD</t>
  </si>
  <si>
    <t>Formación y Gestión del Desempeño</t>
  </si>
  <si>
    <t>Orientación al Servicio</t>
  </si>
  <si>
    <t>Documentado</t>
  </si>
  <si>
    <t>SI</t>
  </si>
  <si>
    <t>GRH</t>
  </si>
  <si>
    <t>Gestión de Regulación y Habilitación</t>
  </si>
  <si>
    <t>FAC</t>
  </si>
  <si>
    <t>Formación, Actualización y Conservación Catastral</t>
  </si>
  <si>
    <t>Habilitación</t>
  </si>
  <si>
    <t>Sin Documentar</t>
  </si>
  <si>
    <t>NO</t>
  </si>
  <si>
    <t>SII</t>
  </si>
  <si>
    <t>Gestión de Sistemas de Información e Infraestructura</t>
  </si>
  <si>
    <t>AGR</t>
  </si>
  <si>
    <t>Gestión Agrológica</t>
  </si>
  <si>
    <t>Regulación</t>
  </si>
  <si>
    <t>GTH</t>
  </si>
  <si>
    <t>Gestión de Talento Humano</t>
  </si>
  <si>
    <t>CAR</t>
  </si>
  <si>
    <t>Gestión Cartográfica</t>
  </si>
  <si>
    <t>Continua</t>
  </si>
  <si>
    <t>GSC</t>
  </si>
  <si>
    <t>CON</t>
  </si>
  <si>
    <t>Gestión Contable</t>
  </si>
  <si>
    <t>Gestión Geodésica</t>
  </si>
  <si>
    <t>Aleatoria</t>
  </si>
  <si>
    <t>CDI</t>
  </si>
  <si>
    <t>Gestión Disciplinaria</t>
  </si>
  <si>
    <t>ARC</t>
  </si>
  <si>
    <t>Gestión de Archivos</t>
  </si>
  <si>
    <t>Gestión Geográfica</t>
  </si>
  <si>
    <t>Registro Sustancial</t>
  </si>
  <si>
    <t>GDO</t>
  </si>
  <si>
    <t>Gestión Documental</t>
  </si>
  <si>
    <t>ACI</t>
  </si>
  <si>
    <t>Gestión de Atención al Ciudadano</t>
  </si>
  <si>
    <t>Registro Material</t>
  </si>
  <si>
    <t>GFI</t>
  </si>
  <si>
    <t>Gestión Financiera</t>
  </si>
  <si>
    <t>GCE</t>
  </si>
  <si>
    <t>Prestación del Servicio Catastral por Excepción</t>
  </si>
  <si>
    <t>Sin registro</t>
  </si>
  <si>
    <t>GJU</t>
  </si>
  <si>
    <t>Gestión Jurídica</t>
  </si>
  <si>
    <t>GCI</t>
  </si>
  <si>
    <t>ICA</t>
  </si>
  <si>
    <t>Innovación y Gestión de Conocimiento Aplicado</t>
  </si>
  <si>
    <t>COR</t>
  </si>
  <si>
    <t>Gestión de Correspondencia</t>
  </si>
  <si>
    <t>Reducir</t>
  </si>
  <si>
    <t>SEV</t>
  </si>
  <si>
    <t>Seguimiento y Evaluación</t>
  </si>
  <si>
    <t>GIN</t>
  </si>
  <si>
    <t>Gestión de Infraestructura</t>
  </si>
  <si>
    <t>Aceptar</t>
  </si>
  <si>
    <t>INV</t>
  </si>
  <si>
    <t>Gestión de Inventarios</t>
  </si>
  <si>
    <t>Estudios y Aplicaciones en tecnologías de la Información Geografica (TIG)</t>
  </si>
  <si>
    <t>Evitar</t>
  </si>
  <si>
    <t>RIE</t>
  </si>
  <si>
    <t>Investigación e Innovación</t>
  </si>
  <si>
    <t>OSE</t>
  </si>
  <si>
    <t>Orientación al Servicios</t>
  </si>
  <si>
    <t>Finalizado</t>
  </si>
  <si>
    <t>INF</t>
  </si>
  <si>
    <t>Gestión de Tecnologías de Información</t>
  </si>
  <si>
    <t>Prospectiva</t>
  </si>
  <si>
    <t>En curso</t>
  </si>
  <si>
    <t>TES</t>
  </si>
  <si>
    <t>Gestión de Tesorería</t>
  </si>
  <si>
    <t>SGI</t>
  </si>
  <si>
    <t>Provisión de Empleo</t>
  </si>
  <si>
    <t>EST</t>
  </si>
  <si>
    <t>GEO</t>
  </si>
  <si>
    <t>Sistema de Gestión de Seguridad y Salud en el Trabajo</t>
  </si>
  <si>
    <t>GEG</t>
  </si>
  <si>
    <t>PRE</t>
  </si>
  <si>
    <t>Gestión Presupuestal</t>
  </si>
  <si>
    <t>HAB</t>
  </si>
  <si>
    <t>ICD</t>
  </si>
  <si>
    <t>Infraestructura de datos Espaciales - ICDE</t>
  </si>
  <si>
    <t>INI</t>
  </si>
  <si>
    <t>Normativa</t>
  </si>
  <si>
    <t>JUD</t>
  </si>
  <si>
    <t>Judicial</t>
  </si>
  <si>
    <t>NOR</t>
  </si>
  <si>
    <t>Propiedad Intelectual</t>
  </si>
  <si>
    <t>SCE</t>
  </si>
  <si>
    <t>INT</t>
  </si>
  <si>
    <t>Gestón de Correspondencia</t>
  </si>
  <si>
    <t>PRO</t>
  </si>
  <si>
    <t>Gestión de Servicios</t>
  </si>
  <si>
    <t>REG</t>
  </si>
  <si>
    <t>SST</t>
  </si>
  <si>
    <t>N.A</t>
  </si>
  <si>
    <t>NO APLICA</t>
  </si>
  <si>
    <t xml:space="preserve">Diseño y Desarrollo de Sistema de Información </t>
  </si>
  <si>
    <t>GSER</t>
  </si>
  <si>
    <t>Gestión de servicios</t>
  </si>
  <si>
    <t>IDENTIFICACIÓN DEL RIESGO</t>
  </si>
  <si>
    <t>Análisis del riesgo inherente</t>
  </si>
  <si>
    <t>Responsable Determinación de la Materialización</t>
  </si>
  <si>
    <t>Evaluación del riesgo - Valoración de los controles</t>
  </si>
  <si>
    <t>Evaluación del riesgo - Nivel del riesgo residual</t>
  </si>
  <si>
    <t>Seguimientos por parte del Líder del Proceso</t>
  </si>
  <si>
    <t>Plan de Acción</t>
  </si>
  <si>
    <t>Afectación Económica (o presupuestal)</t>
  </si>
  <si>
    <t>Pérdida Reputacional</t>
  </si>
  <si>
    <t>Resultado Impacto Inherente</t>
  </si>
  <si>
    <t>%</t>
  </si>
  <si>
    <t>No.</t>
  </si>
  <si>
    <t>CÓDIGO PROCESO</t>
  </si>
  <si>
    <t>PROCESO</t>
  </si>
  <si>
    <t>CÓDIGO SUBPROCESO</t>
  </si>
  <si>
    <t>TIPO DE RIESGO</t>
  </si>
  <si>
    <t>Impacto
Lo que puede ocurrir</t>
  </si>
  <si>
    <t>Frecuencia con la cual se realiza la actividad</t>
  </si>
  <si>
    <t>Probabilidad Inherente</t>
  </si>
  <si>
    <t>Impacto 
Inherente</t>
  </si>
  <si>
    <t>Cod. Control</t>
  </si>
  <si>
    <t xml:space="preserve">RESPONSABLE DE EJECUTAR EL CONTROL </t>
  </si>
  <si>
    <t>APLICABILIDAD EN TERRITORIALES</t>
  </si>
  <si>
    <t>Entregable</t>
  </si>
  <si>
    <t>Atributos</t>
  </si>
  <si>
    <t>Probabilidad Residual</t>
  </si>
  <si>
    <t>Probabilidad Residual Final</t>
  </si>
  <si>
    <t>Impacto Residual Final</t>
  </si>
  <si>
    <t>Zona de Riesgo Final</t>
  </si>
  <si>
    <t>PROBABILIDAD RESIDUAL FINAL</t>
  </si>
  <si>
    <t>IMPACTO RESIDUAL FINAL</t>
  </si>
  <si>
    <t>Fecha de Inicio</t>
  </si>
  <si>
    <t>Fecha de Finalización</t>
  </si>
  <si>
    <t>META del Control</t>
  </si>
  <si>
    <t>Meta Trimestre I (Fecha y avance)</t>
  </si>
  <si>
    <t>Meta Trimestre II (Fecha y avance)</t>
  </si>
  <si>
    <t>Meta Trimestre III (Fecha y avance)</t>
  </si>
  <si>
    <t>Meta Trimestre IV (Fecha y avance)</t>
  </si>
  <si>
    <t>Responsable</t>
  </si>
  <si>
    <t>Fecha Implementación</t>
  </si>
  <si>
    <t>Fecha Seguimiento</t>
  </si>
  <si>
    <t>Seguimiento</t>
  </si>
  <si>
    <t>Contexto Estratégico  FACTOR EXTERNO</t>
  </si>
  <si>
    <t>Contexto Estratégico  FACTOR INTERNO</t>
  </si>
  <si>
    <t>Contexto Estratégico FACTOR DEL PROCESO</t>
  </si>
  <si>
    <t>Tipo</t>
  </si>
  <si>
    <t>Implementación</t>
  </si>
  <si>
    <t>Calificación</t>
  </si>
  <si>
    <t>Documentación</t>
  </si>
  <si>
    <t>Frecuencia</t>
  </si>
  <si>
    <t>Evidencia</t>
  </si>
  <si>
    <t>Nivel</t>
  </si>
  <si>
    <t>% Impacto</t>
  </si>
  <si>
    <t>R1</t>
  </si>
  <si>
    <t>DEP-1</t>
  </si>
  <si>
    <t>EST-1</t>
  </si>
  <si>
    <t>Riesgo Estratégico</t>
  </si>
  <si>
    <t>Económicos y financieros</t>
  </si>
  <si>
    <t>Financieros</t>
  </si>
  <si>
    <t>Transversalidad</t>
  </si>
  <si>
    <t>Posibilidad de pérdida Económica y Reputacional</t>
  </si>
  <si>
    <t>por el incumplimiento en la ejecución del presupuesto de inversión y en las metas proyecto y PND</t>
  </si>
  <si>
    <t>Ejecución y Administración de procesos</t>
  </si>
  <si>
    <t xml:space="preserve">     Mayor a 500 SMLMV </t>
  </si>
  <si>
    <t xml:space="preserve">     El riesgo afecta la imagen de la entidad a nivel nacional, con efecto publicitarios sostenible a nivel país</t>
  </si>
  <si>
    <t>Con Registro</t>
  </si>
  <si>
    <t>Reducir (mitigar)</t>
  </si>
  <si>
    <t>Correo de aprobación de la viabilidad generada</t>
  </si>
  <si>
    <t>R2</t>
  </si>
  <si>
    <t>DEP-2</t>
  </si>
  <si>
    <t>EST-2</t>
  </si>
  <si>
    <t>Legales y reglamentarios</t>
  </si>
  <si>
    <t>Procesos</t>
  </si>
  <si>
    <t>Comunicación entre los procesos</t>
  </si>
  <si>
    <t>Posibilidad de pérdida Reputacional</t>
  </si>
  <si>
    <t>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t>
  </si>
  <si>
    <t xml:space="preserve">     El riesgo afecta la imagen de la entidad con algunos usuarios de relevancia frente al logro de los objetivos</t>
  </si>
  <si>
    <t>Correo electrónico con la notificación de cierre de periodo y/o correo electrónico para corregir información (Si aplica).</t>
  </si>
  <si>
    <t xml:space="preserve">Reporte de usuarios registrados en los aplicativos de competencia del proceso de Direccionamiento Estratégico y Planeación, verificado por el responsable de la OAP. </t>
  </si>
  <si>
    <t>Correo electrónico de Visto Bueno de la OAP para el cargue en SINERGIA o Correo electrónico de notificación de cargue por el responsable.</t>
  </si>
  <si>
    <t>R3</t>
  </si>
  <si>
    <t>DEP-3</t>
  </si>
  <si>
    <t>EST-3</t>
  </si>
  <si>
    <t>Riesgo Operativo</t>
  </si>
  <si>
    <t>Tecnológicos</t>
  </si>
  <si>
    <t>Activos de seguridad digital</t>
  </si>
  <si>
    <t>por Ias inconsistencias en la información reportada en los aplicativos internos y externos de la entidad</t>
  </si>
  <si>
    <t>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t>
  </si>
  <si>
    <t xml:space="preserve">     El riesgo afecta la imagen de de la entidad con efecto publicitario sostenido a nivel de sector administrativo, nivel departamental o municipal</t>
  </si>
  <si>
    <t>R4</t>
  </si>
  <si>
    <t>DEP-4</t>
  </si>
  <si>
    <t>SGI-1</t>
  </si>
  <si>
    <t>Interacciones con otros procesos</t>
  </si>
  <si>
    <t>por el incumplimiento de la meta de implementación del MIPG en la entidad,</t>
  </si>
  <si>
    <t>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t>
  </si>
  <si>
    <t>Planes institucionales articulados con MIPG y aprobados por el Comité.</t>
  </si>
  <si>
    <t>Archivo de acciones consolidadas para la implementación del FURAG</t>
  </si>
  <si>
    <t xml:space="preserve">El Responsable de la Oficina Asesora de Planeación realiza evaluaciones de conocimientos generales del MIPG de manera semestral a los servidores y contratistas, a través de actividades diseñadas desde la Oficina Asesora de Planeación (OAP) con el fin de identificar y fortalecer la apropiación de los conceptos asociados al modelo, generando oportunidades de mejora en caso de que se encuentren resultados desfavorables. 
Evidencias: Resultados del mecanismo de evaluación utilizado y/o material evidencia de la evaluación realizada. </t>
  </si>
  <si>
    <t>La Alta Dirección verifica anualmente el desempeño institucional de los sistemas de gestión e implementación de MIPG, con el fin de realizar la retroalimentación a los procesos de la entidad tomando las acciones de mejora pertinentes. En caso de encontrar desviaciones, se genera un plan de acción para fortalecer la implementación de los requerimientos necesarios del MIPG.
Evidencias: Presentación del desempeño institucional a la Alta Dirección, Acta de Comité presentación de resultados y/o plan de acción establecido desde la Alta Dirección.</t>
  </si>
  <si>
    <t>Presentación del desempeño institucional a la Alta Dirección, Acta de Comité presentación de resultados y/o plan de acción establecido desde la Alta Dirección.</t>
  </si>
  <si>
    <t>R5</t>
  </si>
  <si>
    <t>DEP-5</t>
  </si>
  <si>
    <t>SGI-2</t>
  </si>
  <si>
    <t>Riesgo Ambiental</t>
  </si>
  <si>
    <t>Ambientales</t>
  </si>
  <si>
    <t>Procedimientos asociados</t>
  </si>
  <si>
    <t xml:space="preserve"> por la gestión inadecuada de los impactos ambientales generados por la entidad</t>
  </si>
  <si>
    <t xml:space="preserve">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t>
  </si>
  <si>
    <t xml:space="preserve">     Entre 50 y 100 SMLMV </t>
  </si>
  <si>
    <t>Plan de Trabajo Ambiental con el seguimiento trimestral, incluyendo los ajustes a los que haya lugar.</t>
  </si>
  <si>
    <t>R6</t>
  </si>
  <si>
    <t>COM-1</t>
  </si>
  <si>
    <t>GCE-1</t>
  </si>
  <si>
    <t>Gestión de Comunicaciones Externas
Gestión de Comunicaciones Internas</t>
  </si>
  <si>
    <t xml:space="preserve"> por la inoportunidad o imprecisión en la  difusión de la información de la gestión institucional</t>
  </si>
  <si>
    <t xml:space="preserve">     Afectación menor a 10 SMLMV .</t>
  </si>
  <si>
    <t>Base de datos en Excel con información consolidada.</t>
  </si>
  <si>
    <t>debido a:
1. Desconocimiento de los procedimientos
2. Incumplimiento de  los lineamientos dados por la oficina de difusión y mercadeo
3. Planeación inadecuada de las actividades.
4. Inoportunidad en la invitación para participación en eventos.</t>
  </si>
  <si>
    <t>R7</t>
  </si>
  <si>
    <t>GCM-1</t>
  </si>
  <si>
    <t>Fraude Interno</t>
  </si>
  <si>
    <t xml:space="preserve">     Entre 100 y 500 SMLMV </t>
  </si>
  <si>
    <t>R8</t>
  </si>
  <si>
    <t>GSC-1</t>
  </si>
  <si>
    <t>ACI-1</t>
  </si>
  <si>
    <t>Riesgo de Cumplimiento</t>
  </si>
  <si>
    <t>Comunicación Interna</t>
  </si>
  <si>
    <t>por inoportuna atención a las peticiones, quejas, reclamos, denuncias y sugerencias, solicitados por los ciudadanos y grupos de interés en los diferentes canales de atención</t>
  </si>
  <si>
    <t>Gestión de Servicio Al Ciudadano</t>
  </si>
  <si>
    <t>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t>
  </si>
  <si>
    <t>R9</t>
  </si>
  <si>
    <t>GSC-2</t>
  </si>
  <si>
    <t>ACI-2</t>
  </si>
  <si>
    <t>Riesgo de Corrupción</t>
  </si>
  <si>
    <t>Personal</t>
  </si>
  <si>
    <t>por posibilidad de recibir o solicitar
cualquier dádiva o beneficio a nombre propio o para
terceros, durante la prestación del servicio o la atención al ciudadano</t>
  </si>
  <si>
    <t>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t>
  </si>
  <si>
    <t>Reporte mensual de  la revisión de quejas y denuncias</t>
  </si>
  <si>
    <t>R10</t>
  </si>
  <si>
    <t>GRH-1</t>
  </si>
  <si>
    <t>REG-1</t>
  </si>
  <si>
    <t>por inobservancia de las actividades tendientes a expedir regulación normativa por parte de la Entidad</t>
  </si>
  <si>
    <t>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t>
  </si>
  <si>
    <t>Correo remisorio y/o memorando con las observaciones al proceso técnico que proyectó el acto.</t>
  </si>
  <si>
    <t>Correo de envío del proyecto de Acto Administrativo al proceso a la Oficina Asesora Jurídica y envío a la Dirección General  para publicación en el diario oficial.</t>
  </si>
  <si>
    <t>R11</t>
  </si>
  <si>
    <t>GRH-2</t>
  </si>
  <si>
    <t>REG-2</t>
  </si>
  <si>
    <t>por declaratoria de inaplicación de la regulación expedida por la entidad</t>
  </si>
  <si>
    <t>debido a que se identifica la ilegalidad del acto por parte de un ente judicial.</t>
  </si>
  <si>
    <t xml:space="preserve">Fallo del ente judicial recibido por la entidad y/o nuevo acto administrativo generado (en caso de presentarse la inaplicabilidad). </t>
  </si>
  <si>
    <t>R12</t>
  </si>
  <si>
    <t>GIG-1</t>
  </si>
  <si>
    <t>GEG-1</t>
  </si>
  <si>
    <t>Sociales y culturales</t>
  </si>
  <si>
    <t>Diseño del proceso</t>
  </si>
  <si>
    <t>Posibilidad de pérdida Económica</t>
  </si>
  <si>
    <t>por solicitud o recibimiento de dádivas para generar lineamientos geográficos, certificados o  deslindes que no cumplan con la normatividad vigente,  estándares  o especificaciones técnicas para beneficio propio o de un tercero</t>
  </si>
  <si>
    <t>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t>
  </si>
  <si>
    <t>GGG-1</t>
  </si>
  <si>
    <t>R13</t>
  </si>
  <si>
    <t>GIG-2</t>
  </si>
  <si>
    <t>GEG-2</t>
  </si>
  <si>
    <t>por manipulación y/o sustracción indebida de información  geográfica durante el proceso  previo a su publicación o presentación de resultados, para beneficio propio o de un tercero.</t>
  </si>
  <si>
    <t>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t>
  </si>
  <si>
    <t>R14</t>
  </si>
  <si>
    <t>GIG-3</t>
  </si>
  <si>
    <t>GEG-3</t>
  </si>
  <si>
    <t>por incumplimiento de la normatividad, estándares y/o procedimientos de información geográfica en la generación, actualización y publicación de metodologías, estudios e investigaciones geográficas, deslindes y de la delimitación de entidades territoriales</t>
  </si>
  <si>
    <t>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t>
  </si>
  <si>
    <t>R15</t>
  </si>
  <si>
    <t>GIG-4</t>
  </si>
  <si>
    <t>GEG-4</t>
  </si>
  <si>
    <t>por incumplimiento en los tiempos programados para la generación, actualización y publicación de metodologías, estudios e investigaciones geográficas, deslindes y delimitación de las entidades territoriales.</t>
  </si>
  <si>
    <t>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t>
  </si>
  <si>
    <t>Herramientas para el seguimiento del plan de acción y proyectos de inversión, y/o correo electrónico enviando con el seguimiento.</t>
  </si>
  <si>
    <t>R16</t>
  </si>
  <si>
    <t>GIG-5</t>
  </si>
  <si>
    <t>GEO-1</t>
  </si>
  <si>
    <t>GEG-5</t>
  </si>
  <si>
    <t>R17</t>
  </si>
  <si>
    <t>GIG-6</t>
  </si>
  <si>
    <t>GEO-2</t>
  </si>
  <si>
    <t>Estratégico</t>
  </si>
  <si>
    <t>por incumplimiento de estándares de calidad nacionales e internacionales en la generación de información geodésica</t>
  </si>
  <si>
    <t>R18</t>
  </si>
  <si>
    <t>GIG-7</t>
  </si>
  <si>
    <t>GEO-3</t>
  </si>
  <si>
    <t>R19</t>
  </si>
  <si>
    <t>GIG-8</t>
  </si>
  <si>
    <t>CAR-1</t>
  </si>
  <si>
    <t>por incumplimiento de las especificaciones y estándares de producción cartográfica</t>
  </si>
  <si>
    <t>R20</t>
  </si>
  <si>
    <t>GIG-9</t>
  </si>
  <si>
    <t>CAR-2</t>
  </si>
  <si>
    <t>R21</t>
  </si>
  <si>
    <t>GIG-10</t>
  </si>
  <si>
    <t>CAR-3</t>
  </si>
  <si>
    <t>R22</t>
  </si>
  <si>
    <t>GIG-11</t>
  </si>
  <si>
    <t>AGR-1</t>
  </si>
  <si>
    <t>por incumplimiento en la elaboración de los productos programados en el proceso de Gestión Agrológica</t>
  </si>
  <si>
    <t>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t>
  </si>
  <si>
    <t>R23</t>
  </si>
  <si>
    <t>GIG-12</t>
  </si>
  <si>
    <t>AGR-2</t>
  </si>
  <si>
    <t>por calidad deficiente de los productos generados por la Gestión Agrológica</t>
  </si>
  <si>
    <t xml:space="preserve">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t>
  </si>
  <si>
    <t>Listas de chequeo diligenciadas, la actualización de la documentación según aplique y soportes de la reinducción o cambio de actividad (si aplica).</t>
  </si>
  <si>
    <t>R24</t>
  </si>
  <si>
    <t>GIG-13</t>
  </si>
  <si>
    <t>AGR-3</t>
  </si>
  <si>
    <t xml:space="preserve">Posibilidad de pérdida Económica </t>
  </si>
  <si>
    <t>por pérdida de la muestra de suelos</t>
  </si>
  <si>
    <t>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t>
  </si>
  <si>
    <t>R25</t>
  </si>
  <si>
    <t>GIG-14</t>
  </si>
  <si>
    <t>AGR-4</t>
  </si>
  <si>
    <t>Responsables del proceso</t>
  </si>
  <si>
    <t>por posibilidad de la manipulación de la información o en el manejo de las muestras del LNS y/o alteración de los resultados de los productos agrológicos para beneficio propio o de un tercero</t>
  </si>
  <si>
    <t>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t>
  </si>
  <si>
    <t>R26</t>
  </si>
  <si>
    <t>GCT-1</t>
  </si>
  <si>
    <t>SCE-1</t>
  </si>
  <si>
    <t>por incumplimiento de los estándares de producción (calidad) en la prestación del servicio público Catastral por excepción</t>
  </si>
  <si>
    <t>Gestión catastral</t>
  </si>
  <si>
    <t xml:space="preserve">debidoa :
1. Falta de conocimiento de los procedimientos establecidos.
2. Recursos inadecuados o insuficientes.
</t>
  </si>
  <si>
    <t>R27</t>
  </si>
  <si>
    <t>GCT-2</t>
  </si>
  <si>
    <t>FAC-1</t>
  </si>
  <si>
    <t>por Inoportunidad en los tiempos establecidos para la entrega de los productos resultados del  proceso de formación y actualización catastral con los municipios en jurisdicción del IGAC</t>
  </si>
  <si>
    <t>debido a:
1. Situaciones de orden Público en  los municipios a Intervenir
2. Condiciones medioambientales que afectan la prestación del servicio.
3. Incumplimiento de los pagos de la entidad contratante.</t>
  </si>
  <si>
    <t>Usuarios, productos y practicas organizacionales</t>
  </si>
  <si>
    <t>R28</t>
  </si>
  <si>
    <t>GCT-3</t>
  </si>
  <si>
    <t>ACM-1</t>
  </si>
  <si>
    <t>Inoportunidad en los tiempos establecidos para la entrega de los avalúos comerciales</t>
  </si>
  <si>
    <t xml:space="preserve"> 
debido a:
1. Situaciones de orden Público en  los municipios a Intervenir
2. Condiciones medioambientales que afectan la prestación del servicio.
3. Incumplimiento de los pagos de la entidad contratante.</t>
  </si>
  <si>
    <t>GCT-4</t>
  </si>
  <si>
    <t>R29</t>
  </si>
  <si>
    <t>SCE-2</t>
  </si>
  <si>
    <t>por solicitar o recibir dinero o dádivas por la realización u omisión de actos en la prestación de servicios o trámites catastrales, con el propósito de beneficiar a un particular.</t>
  </si>
  <si>
    <t>R30</t>
  </si>
  <si>
    <t>ICA-1</t>
  </si>
  <si>
    <t>por inoportunidad en la prestación de servicios o en la entrega de productos</t>
  </si>
  <si>
    <t xml:space="preserve">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t>
  </si>
  <si>
    <t xml:space="preserve">     Entre 10 y 50 SMLMV </t>
  </si>
  <si>
    <t>Informe mensual consolidado de seguimiento al Plan de Acción Anual (PAA) y/o correos electrónicos de entrega de informes</t>
  </si>
  <si>
    <t>R31</t>
  </si>
  <si>
    <t>ICA-2</t>
  </si>
  <si>
    <t>por posibilidad de recibir o solicitar cualquier dádiva o beneficio a nombre propio o de terceros con el fin de obtener información reservada o clasificada, conseguir un resultado de un proyecto de investigación antes de ser publicado,</t>
  </si>
  <si>
    <t>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t>
  </si>
  <si>
    <t>Reporte y/o correo electrónico remitido al líder del proceso con la validación documental</t>
  </si>
  <si>
    <t>R32</t>
  </si>
  <si>
    <t>ICA-3</t>
  </si>
  <si>
    <t>PRO-3</t>
  </si>
  <si>
    <t>por posibilidad de entregar un  producto o prestar un  servicio que no cumpla con las especificaciones técnicas establecidas o con las necesidades y expectativas de los usuarios</t>
  </si>
  <si>
    <t>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t>
  </si>
  <si>
    <t>Acta de reunión de seguimiento.</t>
  </si>
  <si>
    <t>Correo electrónico o comunicación solicitando la adquisición de la nueva versión del software y/o el estado del software para la operación</t>
  </si>
  <si>
    <t>R33</t>
  </si>
  <si>
    <t>GTH-1</t>
  </si>
  <si>
    <t>SST-1</t>
  </si>
  <si>
    <t xml:space="preserve">por posibilidad que se generen factores que afectan el proceso de afiliación a la ARL  en los tiempos reales y la selección del nivel de riesgo  </t>
  </si>
  <si>
    <t>Bienestar y Sistema de Gestión de Seguridad y Salud en el Trabajo</t>
  </si>
  <si>
    <t>R34</t>
  </si>
  <si>
    <t>GTH-2</t>
  </si>
  <si>
    <t>PRE-1</t>
  </si>
  <si>
    <t xml:space="preserve">Provisión de Empleo </t>
  </si>
  <si>
    <t>por  el incumplimiento de los requisitos mínimos para la vinculación de los funcionarios.</t>
  </si>
  <si>
    <t>Provisión de Empleo y Compensación</t>
  </si>
  <si>
    <t>R35</t>
  </si>
  <si>
    <t>GTH-3</t>
  </si>
  <si>
    <t>FGD-1</t>
  </si>
  <si>
    <t>PEC-1</t>
  </si>
  <si>
    <t>R36</t>
  </si>
  <si>
    <t>GFI-1</t>
  </si>
  <si>
    <t>por registros presupuestales, contables y de tesorería generados inoportunamente</t>
  </si>
  <si>
    <t xml:space="preserve">debido a desconocimiento de las dependencias ordenadoras de los procedimientos de la subdirección administrativa y financiera
</t>
  </si>
  <si>
    <t xml:space="preserve">     El riesgo afecta la imagen de alguna dependencia de la entidad</t>
  </si>
  <si>
    <t>FDG-1</t>
  </si>
  <si>
    <t>R37</t>
  </si>
  <si>
    <t>GFI-2</t>
  </si>
  <si>
    <t>CON-1</t>
  </si>
  <si>
    <t>por registros presupuestales, contables y de tesorería que no coincidan con la realidad</t>
  </si>
  <si>
    <t>debido a utilización inadecuada de conceptos parametrizados por la entidad para el registro de hechos económicos en el SIIF Nación</t>
  </si>
  <si>
    <t>R38</t>
  </si>
  <si>
    <t>GFI-3</t>
  </si>
  <si>
    <t>por manejo indebido de recursos financieros por parte de quienes los administran en la entidad, para beneficio propio o de terceros</t>
  </si>
  <si>
    <t>debido a manipulación de la información financiera.</t>
  </si>
  <si>
    <t>R39</t>
  </si>
  <si>
    <t>GJU-1</t>
  </si>
  <si>
    <t>JUD-1</t>
  </si>
  <si>
    <t>R40</t>
  </si>
  <si>
    <t>GJU-2</t>
  </si>
  <si>
    <t>JUD-2</t>
  </si>
  <si>
    <t>Políticos</t>
  </si>
  <si>
    <t>por respuesta indebida o fuera de los términos legales a los  procesos judiciales, para beneficiar los intereses de un tercero</t>
  </si>
  <si>
    <t>R41</t>
  </si>
  <si>
    <t>GCO-1</t>
  </si>
  <si>
    <t xml:space="preserve">por inadecuada supervisión de contratos de adquisición de bienes, obras y servicios </t>
  </si>
  <si>
    <t>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t>
  </si>
  <si>
    <t>R42</t>
  </si>
  <si>
    <t>GCO-2</t>
  </si>
  <si>
    <t>por manipulación del proceso contractual  para beneficio particular o de terceros en la adjudicación de un contrato</t>
  </si>
  <si>
    <t>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t>
  </si>
  <si>
    <t>R43</t>
  </si>
  <si>
    <t>GDO-1</t>
  </si>
  <si>
    <t>ARC-1</t>
  </si>
  <si>
    <t>por inoportunidad en la actualización e implementación de los instrumentos archivísticos</t>
  </si>
  <si>
    <t>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t>
  </si>
  <si>
    <t>Registros de asistencia y actas de reunión. Para el caso de incumplimiento envío correos electrónicos.</t>
  </si>
  <si>
    <t>R44</t>
  </si>
  <si>
    <t>GDO-2</t>
  </si>
  <si>
    <t>ARC-2</t>
  </si>
  <si>
    <t>por pérdida de la memoria institucional</t>
  </si>
  <si>
    <t>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t>
  </si>
  <si>
    <t>R45</t>
  </si>
  <si>
    <t>GDO-3</t>
  </si>
  <si>
    <t>ARC-3</t>
  </si>
  <si>
    <t>por sustracción, eliminación o manipulación indebida de la documentación en el Archivo Central para beneficio particular o de terceros</t>
  </si>
  <si>
    <t>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t>
  </si>
  <si>
    <t>R46</t>
  </si>
  <si>
    <t>GSA-1</t>
  </si>
  <si>
    <t>INV-1</t>
  </si>
  <si>
    <t>por pérdida de bienes de las instalaciones del Almacén del IGAC</t>
  </si>
  <si>
    <t xml:space="preserve">debido a:
1. Falencias en la aplicación de controles de seguridad en la custodia de los activos o  elementos.
2. Ausencia de control en la custodia de los elementos en las instalaciones del Almacén.
3. Ingreso de personal no autorizado a las instalaciones del Almacén. </t>
  </si>
  <si>
    <t>Reporte mensual recibido por la empresa de seguridad y reporte de novedades realizadas por el Almacén.</t>
  </si>
  <si>
    <t>R47</t>
  </si>
  <si>
    <t>GSA-2</t>
  </si>
  <si>
    <t>SER-1</t>
  </si>
  <si>
    <t>por inoportunidad en la prestación de servicios administrativos y/o infraestructura física para el funcionamiento de la entidad</t>
  </si>
  <si>
    <t>debido 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t>
  </si>
  <si>
    <t>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t>
  </si>
  <si>
    <t>R48</t>
  </si>
  <si>
    <t>GSA-3</t>
  </si>
  <si>
    <t>SER-2</t>
  </si>
  <si>
    <t>por posibilidad de uso del servicio de transporte del IGAC para actividades personales o que beneficien a terceros diferentes a temas laborales</t>
  </si>
  <si>
    <t>debido a:
1. Alteraciones o inconsistencias en el formato de solicitud de transporte presentado.
2. Asignación de vehículos sin surtir los trámites respectivos.</t>
  </si>
  <si>
    <t>R49</t>
  </si>
  <si>
    <t>SII-1</t>
  </si>
  <si>
    <t>GIN-1</t>
  </si>
  <si>
    <t>por incumplimiento en los acuerdos de niveles de servicio del proceso,</t>
  </si>
  <si>
    <t>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7. Ataques a la infraestructura tecnológica por agentes externos o internos</t>
  </si>
  <si>
    <t>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t>
  </si>
  <si>
    <t>Reducir (compartir)</t>
  </si>
  <si>
    <t>R50</t>
  </si>
  <si>
    <t>SII-2</t>
  </si>
  <si>
    <t>GIN-2</t>
  </si>
  <si>
    <t>por inoportunidad en la ejecución de mantenimientos preventivos de la infraestructura tecnológica de la entidad</t>
  </si>
  <si>
    <t xml:space="preserve">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t>
  </si>
  <si>
    <t>Cronograma de mantenimiento con seguimiento y control registro de mantenimientos</t>
  </si>
  <si>
    <t>Correo electrónico con el reporte de la novedad o falla y/o reporte de la verificación aleatoria de la infraestructura tecnológica realizada.</t>
  </si>
  <si>
    <t>R51</t>
  </si>
  <si>
    <t>SII-3</t>
  </si>
  <si>
    <t>GIN-3</t>
  </si>
  <si>
    <t xml:space="preserve">por posibilidad de otorgar accesos a la infraestructura tecnológica sin seguir procedimientos  formales para favorecer a un tercero </t>
  </si>
  <si>
    <t xml:space="preserve">debido a:
1. Deficiencias en el control de perfiles y roles de acceso a las bases de datos
2. Auditoria insuficiente en las bases de datos
3. Falta de manifestación de conflictos de interés </t>
  </si>
  <si>
    <t>R52</t>
  </si>
  <si>
    <t>por indisponibilidad de infraestructura tecnológica para soportar los servicios de TI requeridos  por la entidad</t>
  </si>
  <si>
    <t xml:space="preserve">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t>
  </si>
  <si>
    <t>Fallas Tecnológicas</t>
  </si>
  <si>
    <t xml:space="preserve">El Coordinador GIT de Infraestructura Tecnológica El Coordinador GIT de Infraestructura Tecnológica mensualmente revisa la vigencia de los contratos de soporte y genera alertas informando al Jefe de la Oficina de Informática y Telecomunicaciones respecto de los vencimientos cercanos. En caso que la alerta de vencimiento de contratos no se genere oportunamente, se gestiona con la alta dirección la asignación de los recursos requeridos.  </t>
  </si>
  <si>
    <t>Correos electrónicos</t>
  </si>
  <si>
    <t>R53</t>
  </si>
  <si>
    <t>SII-4</t>
  </si>
  <si>
    <t>GIN-4</t>
  </si>
  <si>
    <t>por posibilidad de uso de infraestructura tecnológica para fines personales o comerciales</t>
  </si>
  <si>
    <t>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t>
  </si>
  <si>
    <t>GTI-3</t>
  </si>
  <si>
    <t>R54</t>
  </si>
  <si>
    <t>por inoportunidad en la entrega de las necesidades de las soluciones informáticas requeridas por la entidad para el cumplimiento de sus objetivos</t>
  </si>
  <si>
    <t>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t>
  </si>
  <si>
    <t>El Jefe de la Oficina de Informática y Telecomunicaciones El Jefe de la Oficina de Informática y Telecomunicaciones , anualmente, mediante comunicado solicita a las diferentes dependencias y Direcciones Territoriales las necesidades tecnológicas requeridas para el cumplimiento de sus metas. Posteriormente se consolidan y se aprueban. En Comité institucional de gestión y desempeño se socializan y se priorizan de acuerdo con las necesidades institucionales. En caso que no se considere viable alguna necesidad se contemplarán aplazamientos para próximas vigencias.</t>
  </si>
  <si>
    <t xml:space="preserve"> Comunicados y/o actas de reunión de Comité Institucional de Gestión y Desempeño.</t>
  </si>
  <si>
    <t>R55</t>
  </si>
  <si>
    <t>GDI-1</t>
  </si>
  <si>
    <t>por incumplimiento de términos preclusivos en los procesos Disciplinarios</t>
  </si>
  <si>
    <t>GTI-1</t>
  </si>
  <si>
    <t xml:space="preserve">Gestión Disciplinaria </t>
  </si>
  <si>
    <t>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t>
  </si>
  <si>
    <t>R56</t>
  </si>
  <si>
    <t>GDI-2</t>
  </si>
  <si>
    <t xml:space="preserve">debido a:
1.  deficiente o inadecuado control y seguimiento de las actuaciones llevadas a cabo en curso de los procesos disciplinarios.
2. Incumplimiento de la obligaciones de los funcionarios  comisionados por la Oficina de control Interno Disciplinario. </t>
  </si>
  <si>
    <t>CDI-1</t>
  </si>
  <si>
    <t>R57</t>
  </si>
  <si>
    <t>SEV-1</t>
  </si>
  <si>
    <t>por incumplimiento del Programa Anual de Auditorias Internas de Gestión</t>
  </si>
  <si>
    <t>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t>
  </si>
  <si>
    <t>CDI-2</t>
  </si>
  <si>
    <t xml:space="preserve">Resultados de la evaluación a los auditores y/o plan de mejoramiento individual (si aplica). </t>
  </si>
  <si>
    <t>R58</t>
  </si>
  <si>
    <t>SEV-2</t>
  </si>
  <si>
    <t>por incumplimiento de alguna de las normas legales, técnicas y de la entidad durante el ejercicio de auditoria</t>
  </si>
  <si>
    <t>R59</t>
  </si>
  <si>
    <t>SEV-3</t>
  </si>
  <si>
    <t>por desarrollo de ejercicios auditores con resultados subjetivos y/o parciales</t>
  </si>
  <si>
    <t>debido a:
1. Falta de apropiación e interiorización del Estatuto de Auditoría Interna y Código de ética del auditor.
2. Debilidad en las competencias de los auditores e insuficiente capacitación.</t>
  </si>
  <si>
    <t>R60</t>
  </si>
  <si>
    <t>SEV-4</t>
  </si>
  <si>
    <t>por omisión y/o encubrimiento deliberado durante la revisión y verificación de situaciones irregulares conocidas y/o encontradas en el proceso auditor, para favorecimiento propio o de terceros</t>
  </si>
  <si>
    <t xml:space="preserve">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t>
  </si>
  <si>
    <t>R61</t>
  </si>
  <si>
    <t>SII-5</t>
  </si>
  <si>
    <t>ICD-1</t>
  </si>
  <si>
    <t>Infraestructura de Datos Espaciales</t>
  </si>
  <si>
    <t xml:space="preserve">por el incumplimiento en los estandartes calidad de la información  publicada en la ICDE </t>
  </si>
  <si>
    <t>R62</t>
  </si>
  <si>
    <t>R63</t>
  </si>
  <si>
    <t>R64</t>
  </si>
  <si>
    <t>Riesgo Tecnológico</t>
  </si>
  <si>
    <t>CÓDIGO:</t>
  </si>
  <si>
    <t>MATRIZ DE RIESGOS INSTITUCIONAL - IGAC 2022</t>
  </si>
  <si>
    <t>VERSIÓN:</t>
  </si>
  <si>
    <t>VIGENCIA:</t>
  </si>
  <si>
    <t>del 01/01/2022 al 31/12/2022</t>
  </si>
  <si>
    <t>MAPA DE CALOR RIESGO INHERENTE</t>
  </si>
  <si>
    <t>CALIFICACIÓN RIESGO INHERENTE</t>
  </si>
  <si>
    <t>No. DEL RIESGO</t>
  </si>
  <si>
    <t>RIESGO</t>
  </si>
  <si>
    <t>PROBABILIDAD</t>
  </si>
  <si>
    <t>IMPACTO</t>
  </si>
  <si>
    <t>SEVERIDAD (NIVEL DE RIESGO)</t>
  </si>
  <si>
    <t>Leve</t>
  </si>
  <si>
    <t>Menor</t>
  </si>
  <si>
    <t>Moderado</t>
  </si>
  <si>
    <t>Mayor</t>
  </si>
  <si>
    <t>Catastrófico</t>
  </si>
  <si>
    <t>Probabilidad</t>
  </si>
  <si>
    <t>Muy Alta</t>
  </si>
  <si>
    <t>Alto</t>
  </si>
  <si>
    <t>Extremo</t>
  </si>
  <si>
    <t>Alta</t>
  </si>
  <si>
    <t>Media</t>
  </si>
  <si>
    <t>Baja</t>
  </si>
  <si>
    <t>Bajo</t>
  </si>
  <si>
    <t>Muy Baja</t>
  </si>
  <si>
    <t>NIVELES DE RIESGO</t>
  </si>
  <si>
    <t>Matriz de Calor Inherente</t>
  </si>
  <si>
    <t>Muy Alta
100%</t>
  </si>
  <si>
    <t>Alta
80%</t>
  </si>
  <si>
    <t>Media
60%</t>
  </si>
  <si>
    <t>Baja
40%</t>
  </si>
  <si>
    <t>Muy Baja
20%</t>
  </si>
  <si>
    <t>Leve
20%</t>
  </si>
  <si>
    <t>Menor
40%</t>
  </si>
  <si>
    <t>Moderado
60%</t>
  </si>
  <si>
    <t>Mayor
80%</t>
  </si>
  <si>
    <t>Catastrófico
100%</t>
  </si>
  <si>
    <t xml:space="preserve"> Matriz de Calor Residual</t>
  </si>
  <si>
    <t>MAPA DE CALOR RIESGO RESIDUAL</t>
  </si>
  <si>
    <t>CALIFICACIÓN RIESGO RESIDUAL</t>
  </si>
  <si>
    <t>Tipo de Riesgo</t>
  </si>
  <si>
    <t>No. Riesgo</t>
  </si>
  <si>
    <t>Impacto Residual</t>
  </si>
  <si>
    <t>Severidad 
(Nivel de Riesgo)</t>
  </si>
  <si>
    <t>OBCIONES</t>
  </si>
  <si>
    <t>CLASIFICACIÓN DEL RIESGO</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</si>
  <si>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</si>
  <si>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</si>
  <si>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</si>
  <si>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</si>
  <si>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</si>
  <si>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</si>
  <si>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</si>
  <si>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Tabla Criterios para definir el nivel de impacto</t>
  </si>
  <si>
    <t>Insignificante</t>
  </si>
  <si>
    <t>Leve 20%</t>
  </si>
  <si>
    <t xml:space="preserve">Afectación menor a 10 SMLMV </t>
  </si>
  <si>
    <t>El riesgo afecta la imagen de alguna área de la entidad</t>
  </si>
  <si>
    <t xml:space="preserve">Menor 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</si>
  <si>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</si>
  <si>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</si>
  <si>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</si>
  <si>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</si>
  <si>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</si>
  <si>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</si>
  <si>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</si>
  <si>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</si>
  <si>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</si>
  <si>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</si>
  <si>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</si>
  <si>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</si>
  <si>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</si>
  <si>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El riesgo afecta la imagen de la entidad internamente, de conocimiento general, nivel interno, de junta dircetiva y accionistas y/o de provedores</t>
  </si>
  <si>
    <t>Criterios</t>
  </si>
  <si>
    <t>Subcriterios</t>
  </si>
  <si>
    <t>Afectación Económica o presupuestal</t>
  </si>
  <si>
    <t>Afectación menor a 10 SMLMV .</t>
  </si>
  <si>
    <t>El riesgo afecta la imagen de alguna área de la organización</t>
  </si>
  <si>
    <t>El riesgo afecta la imagen de alguna dependencia de la entidad</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</si>
  <si>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</si>
  <si>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</si>
  <si>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</si>
  <si>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</si>
  <si>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</si>
  <si>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</si>
  <si>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</si>
  <si>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</si>
  <si>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</si>
  <si>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</si>
  <si>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</si>
  <si>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</si>
  <si>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</si>
  <si>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</si>
  <si>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</si>
  <si>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</si>
  <si>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</si>
  <si>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</si>
  <si>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</si>
  <si>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</si>
  <si>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</si>
  <si>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</si>
  <si>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</si>
  <si>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Presupuestal</t>
  </si>
  <si>
    <t>Reputacional</t>
  </si>
  <si>
    <t>Económico y Reputacional</t>
  </si>
  <si>
    <t>Plan de acción (solo para la opción reducir)</t>
  </si>
  <si>
    <t>Fraude Externo</t>
  </si>
  <si>
    <t>Relaciones Laborales</t>
  </si>
  <si>
    <t>Daños activos fijos / eventos externos</t>
  </si>
  <si>
    <t xml:space="preserve">Pantallazos del control de formulación técnica y/o fichas EBI actualizadas para conocer la aceptación o rechazo de la propuesta de actualización del proyecto. </t>
  </si>
  <si>
    <t>Comunicaciones, piezas gráficas, publicaciones realizadas y/o registros de asistencia; y Registro de los medios alternativos utilizados (si aplica).</t>
  </si>
  <si>
    <t>Correo electrónico de seguimiento desde la Oficina de Relación con el Ciudadano</t>
  </si>
  <si>
    <t xml:space="preserve"> Informe de validación </t>
  </si>
  <si>
    <t>Acta de Comité Institucional de Gestión y Desempeño reflejando el seguimiento del plan y/o alertas a los ordenadores del gasto (si aplica)</t>
  </si>
  <si>
    <t xml:space="preserve"> por la gestión inadecuada de los impactos ambientales significativos generados por la entidad</t>
  </si>
  <si>
    <t>debido a:
1. El exceso de procesos
2. Falta de recursos tecnológicos
3 Carencia de personal en la Oficina
4. Falta de apoyo técnico estable y/o continuo.
5. Falta de respuesta por parte de las dependencias  requeridas por la oficina de Control Interno disciplinario</t>
  </si>
  <si>
    <t>1. Actas de reuniones presenciales y/o convocatorias y registros de asistencia virtuales con los abogados instructores con el fin de verificar el cumplimiento de los parámetros normativos establecidos para el adelantamiento de la acción disciplinaria.
2. Relación de las providencias proferidas en curso de los procesos disciplinarios.</t>
  </si>
  <si>
    <t>debido a :
1. Falta de conocimiento de los procedimientos establecidos.
2. Recursos inadecuados o insuficientes (personal  y presupuestal).
3. Deficiencia en la infraestructura tecnológica a nivel nacional.</t>
  </si>
  <si>
    <t>Formato Control de envío y recepción de muestras y soportes del seguimiento o solicitud de una nueva muestra (si aplica).</t>
  </si>
  <si>
    <t>por manipulación de la información, en el manejo de las muestras del LNS y alteración de los resultados de los productos agrológicos para beneficio propio o de un tercero</t>
  </si>
  <si>
    <t>Compromisos firmados de confidencialidad, imparcialidad e independencia por parte de los responsables de la recepción en el LNS.</t>
  </si>
  <si>
    <t>por la inoportunidad en los tiempos establecidos para la entrega de los avalúos comerciales</t>
  </si>
  <si>
    <t>Subdirección de Avalúos (Sede Central) y Direcciones Territoriales, registro en la herramienta de seguimiento de los avalúos comerciales.</t>
  </si>
  <si>
    <t>por solicitar o recibir dinero o dádivas por la realización u omisión de actos en la prestación de servicios o trámites catastrales, con el propósito de beneficiar a un particular</t>
  </si>
  <si>
    <t>por registros presupuestales, contables y de tesorería generados inoportunamente,</t>
  </si>
  <si>
    <t>por manejo indebido de recursos financieros por parte de quienes los administran en la entidad, para beneficio propio o de terceros,</t>
  </si>
  <si>
    <t>Acta de reunión del equipo y/o cronograma de auditoría verificado.</t>
  </si>
  <si>
    <t xml:space="preserve">debido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t>
  </si>
  <si>
    <t>Sede Central: una muestra de los documentos soporte de los registros presupuestales (memorandos o minutas de contratos o comisiones)
Direcciones Territoriales: Documentos soporte de los registros presupuestales (las que apliquen)</t>
  </si>
  <si>
    <t>Para las ventas de contado el responsable de ingresos del subproceso de Gestión de Tesorería compara el listado de movimiento de bancos (orden de consignación y notas crédito) con los informes de ventas de contado generados por la Oficina Comercial.
Para las ventas de crédito el responsable de cartera del subproceso de Gestión Contable compara el reporte de edades de cartera, con el reporte de recaudo bancario proporcionado por el responsable de ingresos del subproceso de Gestión de Tesorería, con el fin de identificar el tercero y depurar los documentos de recaudo por clasificar. 
En caso de no poder identificar las partidas bancarias, el subproceso de Gestión de Tesorería remite el movimiento de bancos a las diferentes dependencias del IGAC encargadas de prestar servicios, con el fin de depurar el documento de recaudo respectivo.
Periodicidad: Trimestral 
Evidencia Sede Central: Listado de movimiento de bancos, informes de ventas, informe de cartera por edades y comunicaciones electrónicas (si aplica). 
Direcciones Territoriales: Informes de ventas, informe de cartera por edades y comunicaciones electrónicas (si aplica).</t>
  </si>
  <si>
    <t>debido a: 
1. Utilización inadecuada de conceptos parametrizados por la entidad para el registro de hechos económicos en el SIIF Nación</t>
  </si>
  <si>
    <t>debido a la manipulación de la información financiera.</t>
  </si>
  <si>
    <t>El responsable del subproceso de Gestión de Tesorería y los Pagadores de las Direcciones Territoriales aprueban las ordenes de pago en el sistema SIIF Nación.  En caso contrario, se devuelve la documentación solicitando los ajustes correspondientes a los responsables.
Periodicidad: Mensual
Evidencia: Sede Central y Direcciones Territoriales: Una muestra de las órdenes de pago con sus respectivos soportes.</t>
  </si>
  <si>
    <t>El subdirector de Avalúos  o quien haga sus veces, así como los Directores Territoriales, realizan seguimiento una (1) vez a la semana a la ejecución de los avalúos comerciales, con el fin de verificar el cumplimiento de los tiempos de respuesta e identificar situaciones que afecten la oportunidad en la entrega de los mismos.
Periodicidad: Semanal
Evidencia: Subdirección de Avalúos (Sede Central) y Direcciones Territoriales, registro en la herramienta de seguimiento de los avalúos comerciales.</t>
  </si>
  <si>
    <t>El Responsable del Almacén General solicita reporte mensual de la apertura y cierre de las bodegas a la empresa de vigilancia y seguridad a cargo, con el fin de verificar las fechas de apertura, cierre y novedades relevantes presentadas, propendiendo por el manejo y custodia eficiente de los recursos físicos.
Periodicidad: Mensual.
Evidencias:  Reporte mensual recibido por la empresa de seguridad y reporte de novedades realizadas por el Almacén.</t>
  </si>
  <si>
    <t>por pérdida, daño y/o hurto de bienes de la Entidad</t>
  </si>
  <si>
    <t xml:space="preserve">debido a:
1. Falencias en la aplicación de controles de seguridad en la custodia de los activos o  elementos.
2. Ausencia de control en la custodia de los elementos en las instalaciones del Almacén.
3. Ingreso de personal no autorizado a las instalaciones del Almacén.
4. Falta de control en la salida de los elementos.
5. Desconocimiento de la responsabilidad de los bienes a cargo. </t>
  </si>
  <si>
    <t>por incumplimiento de los acuerdos de niveles de servicio del proceso,</t>
  </si>
  <si>
    <t>por incumplimiento del Plan Anual de Auditorias Internas de Gestión</t>
  </si>
  <si>
    <t>El Jefe de la Oficina de Control Interno (OCI) realiza mensualmente seguimiento al Plan anual de auditorias internas de Gestión junto con el equipo de la OCI. En caso de detectar un posible incumplimiento del Plan, se realiza un ajuste al cronograma de las actividades. 
Periodicidad: Mensual
Evidencia: Acta de reunión del equipo y/o cronograma de auditoría verificado.</t>
  </si>
  <si>
    <t>por el desarrollo de ejercicios auditores con resultados subjetivos y/o parciales</t>
  </si>
  <si>
    <t>El Director de Investigación y Prospectiva, verifica mensualmente el cumplimiento de las actividades propuestas en el Plan de Acción Anual (PAA) y los cronogramas de los proyectos, analizando los informes entregados a través de correo electrónico por cada responsable de Proyecto. En caso de encontrar algún retraso, o posible retraso, se toman las decisiones y reprogramaciones necesarias para cumplir las metas anuales. 
Evidencia: Informe mensual consolidado de seguimiento al Plan de Acción Anual (PAA) y/o correos electrónicos de entrega de informes</t>
  </si>
  <si>
    <t>El Funcionario y/o contratista delegado por el Director de Investigación y Prospectiva,  realiza quincenalmente el seguimiento al estado de las peticiones descargando el reporte de SIGAC. En caso de encontrar peticiones que no se han respondido, informa al responsable antes de vencer el plazo de respuesta y comunica al Director de Investigación y Prospectiva, sobre las peticiones pendientes por responder. 
Evidencia:  Reporte de pendientes del aplicativo de correspondencia y/o correos electrónicos informando las peticiones pendientes (según sea el caso).</t>
  </si>
  <si>
    <t>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t>
  </si>
  <si>
    <t xml:space="preserve">Resultados de la evaluación a los auditores y/o plan de mejoramiento individual (si aplica).  </t>
  </si>
  <si>
    <t>Reporte de seguimiento al PGD y/o Registros de asistencia y actas de reunión. Para el caso de incumplimiento envío correos electrónicos.</t>
  </si>
  <si>
    <t>Posibilidad de daño Reputacional</t>
  </si>
  <si>
    <t>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Condiciones físicas y ambientales que afectan la conservación de la documentación.</t>
  </si>
  <si>
    <t>Registro vigente firmado por el solicitante de los documentos en Archivo Central</t>
  </si>
  <si>
    <t>Registro Inventario documental actualizado</t>
  </si>
  <si>
    <t xml:space="preserve">El Responsable del Sistema de Gestión Ambiental  revisa anualmente las actividades de los procesos a la luz de la normatividad ambiental vigente, y actualiza (si aplica) la Matriz de identificación y cumplimiento legal Ambiental y la Matriz de Identificación de aspectos y valoración de impactos ambientales, aplicando el procedimiento respectivo. En caso de encontrar desviaciones, el responsable del SGA ajustará las matrices y sensibilizará al proceso afectado a través de los medios de comunicación definidos por la entidad.
Evidencia:  Matriz de identificación y cumplimiento legal Ambiental actualizada y/o Matriz de Identificación de aspectos y valoración de impactos ambientales actualizada, y sensibilizaciones realizadas (si aplica). </t>
  </si>
  <si>
    <t>El Responsable del Sistema de Gestión Ambiental   realiza seguimiento trimestral al cumplimiento del Plan de Trabajo Ambiental en la Sede Central con el fin de asegurar la implementación de las actividades contempladas en el plan, verificando que la información incluida y reportada corresponda al avance, conforme a las evidencias suministradas. En caso de encontrar novedades, el  responsable del SGA realizará los ajustes correspondientes.
Evidencia: Plan de Trabajo Ambiental con el seguimiento trimestral, incluyendo los ajustes a los que haya lugar.</t>
  </si>
  <si>
    <t xml:space="preserve">Matriz de identificación y cumplimiento legal Ambiental actualizada y/o Matriz de Identificación de aspectos y valoración de impactos ambientales actualizada; y Sensibilizaciones realizadas (si aplica). </t>
  </si>
  <si>
    <t>Evidencias Sede Central: Registros de asistencia, piezas comunicativas, circulares, registro salida de bienes en el formato vigente.
Direcciones Territoriales: Registro salida de bienes en el formato vigente generados en el periodo.</t>
  </si>
  <si>
    <t xml:space="preserve">Informe de verificación al Plan Anual de Adquisiciones del proceso con los servicios esenciales  y/o correo que evidencie la solicitud de modificaciones al PAA (si aplica). </t>
  </si>
  <si>
    <t>por inoportuna atención a las peticiones, quejas, reclamos, denuncias y sugerencias, solicitados por los ciudadanos, usuarios, grupos de valor y/o grupos de interés en los diferentes canales de atención</t>
  </si>
  <si>
    <t>debido a:
1. Deficiencia en la atención prestada a los ciudadanos, usuarios, grupos de valor y/o grupos de interés
2. No contar con recursos tecnológicos para hacer seguimiento y agilizar las peticiones presentadas por los ciudadanos
3. Falta de conocimiento del personal de la normatividad vigente en derechos de petición</t>
  </si>
  <si>
    <t>Reporte de las encuestas contestadas por los usuarios y/o informe consolidado de las encuestas.</t>
  </si>
  <si>
    <t>El Responsable de la Oficina de relación con el Ciudadano,  realiza seguimiento mensual al estado de PQRSD registradas en el sistema de gestión documental a cargo de la Sede Central y de las Direcciones Territoriales, identificando las que presentan retrasos, con el fin de que sean atendidas y se dé respuesta por parte de la entidad. En caso de encontrar PQRSD con atrasos se generan las respectivas alertas por parte del responsable a cargo de las PQRSD a las áreas en la Sede Central y Direcciones Territoriales para solventar la situación. 
Evidencia: Correo electrónico de seguimiento desde la Oficina de Relación con el Ciudadano</t>
  </si>
  <si>
    <t>por posibilidad de recibir o solicitar cualquier dádiva o beneficio a nombre propio o de un tercero, durante la prestación del servicio o en la atención al ciudadano,</t>
  </si>
  <si>
    <t>El Responsable de la Oficina  de atención con el Ciudadano realiza verificación trimestral de las encuestas contestadas por los usuarios posterior a la prestación del servicio en los diferentes canales de atención, con el fin de identificar posibles prácticas en las cuales se vea involucrada la entrega de dádivas o beneficios a nombre propio de funcionarios o para terceros. En caso de encontrar que se presentó esta situación, se remite al órgano competente en el IGAC para la investigación disciplinaria o las medidas correspondientes de acuerdo con el tipo de vinculación.
Periodicidad: Trimestral
Evidencia: Reporte de las encuestas contestadas por los usuarios y/o informe consolidado de las encuestas.</t>
  </si>
  <si>
    <t>El Responsable de la Oficina  de atención con el Ciudadano hace revisión aleatoria del 60% de las quejas y denuncias con el fin de identificar posibles prácticas en las cuales se vea involucrada la entrega de dádivas o beneficios a nombre propio de funcionarios o para terceros. En caso de encontrar que se presentó esta situación, se remite al órgano competente en el IGAC para la investigación disciplinaria o las medidas correspondientes de acuerdo con el tipo de vinculación.
Evidencia: Reporte mensual de  la revisión de quejas y denuncias</t>
  </si>
  <si>
    <t>Reporte de la herramienta de gestión de soporte técnico - GLPI con la información que incluye las solicitudes no solucionadas y solucionadas fuera del tiempo establecido en los ANS.</t>
  </si>
  <si>
    <t>El Profesional designado de la subdirección de Infraestructura Tecnológica,  trimestralmente  monitorea de manera aleatoria los recursos de TIC, con el fin de identificar la ocurrencia de un evento que pueda representar la no disponibilidad del servicio de TIC. En caso de encontrar novedades o fallas en la infraestructura tecnológica, se informa a jefatura de la DTIC para priorizar su mantenimiento. 
Periodicidad: Trimestral
Evidencia: Correo electrónico con el reporte de la novedad o falla y/o reporte de la verificación aleatoria de la infraestructura tecnológica realizada.</t>
  </si>
  <si>
    <t>Reportes de solicitudes de permisos de acceso a las bases de datos institucionales.</t>
  </si>
  <si>
    <t>El Administrador de bases de datos atiende cada solicitud de permisos de acceso a las bases de datos institucionales las cuales se gestionan a través de requerimientos en la herramienta tecnológica de la mesa de servicios, a solicitud de los usuarios, analizando los documentos pertinentes anexos a la solicitud. En caso de que los privilegios no sean autorizados por ellos se rechaza la solicitud y  no se asignan los permisos en las bases de datos.
Periodicidad: Variable
Evidencia: Reportes de solicitudes de permisos de acceso a las bases de datos institucionales.</t>
  </si>
  <si>
    <t>Los responsables  de los subprocesos de Gestión de Comunicaciones Internas y externas  monitorean la difusión de información institucional a través del proceso de Gestión de Comunicaciones,  quienes consolidan las necesidades enviadas por las dependencias y Direcciones Territoriales, las valida y viabiliza acorde con la estrategia de comunicaciones del instituto. En casos excepcionales, el proceso establece acciones de contingencia para cumplir con el requerimiento.
Periodicidad: Trimestral
Evidencia: Base de datos en Excel con información consolidada.</t>
  </si>
  <si>
    <t>Posibilidad de pérdida reputacional</t>
  </si>
  <si>
    <t xml:space="preserve">Correo electrónico remitido al abogado y recibido con la manifestación de conflicto de interés. </t>
  </si>
  <si>
    <t>debido a:
1. Aplicación inadecuada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t>
  </si>
  <si>
    <t>Versiones de documentos con observaciones y/o registro o evidencia de asistencia a las reuniones</t>
  </si>
  <si>
    <t xml:space="preserve">Los funcionarios designados de la Subdirección de Geografía, responsables de almacenar los productos en el repositorio oficial, verifican la restricción de permisos sobre el repositorio, de manera que se cuente con un único acceso, sin tener posibilidades de edición. En caso de ser requerido, se solicita a través del GLPI la asignación de permisos para el acceso de acuerdo con las personas designadas. En caso de encontrar novedades o perfiles que no deban tener acceso, se debe generar la incidencia en GLPI para retirar los privilegios de acceso, y se informa a la Dirección de Gestión de información Geográfica y a la Subdirección de Geografía para que adelante la investigación dependiendo la situación.  
Evidencias: Reporte de GLPI con la asignación de permisos al repositorio oficial y/o mensajes de correo electrónico remitidos (si aplica) </t>
  </si>
  <si>
    <t xml:space="preserve">Reporte de GLPI con la asignación de permisos al repositorio oficial y/o mensajes de correo electrónico remitidos (si aplica) </t>
  </si>
  <si>
    <t xml:space="preserve">Plan anual de adquisiciones con las necesidades de personal y demás recursos necesarios y/o mensaje de correo electrónico enviando el plan </t>
  </si>
  <si>
    <t>por inoportunidad en la transferencia de datos de las estaciones de funcionamiento continuo CORS a nivel nacional</t>
  </si>
  <si>
    <t>El  funcionario designado de la Subdirección Cartográfica y Geodésica, realiza el cerramiento a las estaciones de funcionamiento continuo CORS materializadas a piso únicamente, con el propósito de proteger las estaciones de actos que puedan afectar el funcionamiento de las mismas.
Evidencia: Registro en las fichas de descripción de las estaciones de funcionamiento continuo CORS</t>
  </si>
  <si>
    <t>Reporte de mantenimiento mensual de las estaciones de funcionamiento continuo CORS</t>
  </si>
  <si>
    <t>Registro en las fichas de descripción de las estaciones de funcionamiento continuo CORS</t>
  </si>
  <si>
    <t xml:space="preserve">Reporte de verificación de equipos y/o el Reporte de Novedades </t>
  </si>
  <si>
    <t>Reporte de los resultados obtenidos con el software BERNESE</t>
  </si>
  <si>
    <t>por dificultades en el acceso para la captura de datos y mantenimiento de las estaciones de funcionamiento continuo CORS</t>
  </si>
  <si>
    <t>El  funcionario designado de la Subdirección Cartográfica y Geodésica, informa a las autoridades locales y regionales mediante oficio y/o mensaje de correo electrónico, con el propósito de contar con la autorización para el desplazamiento de los funcionarios en la zona elegida y la actividad a realizar en campo.
Evidencia: Oficio y/o mensaje de correo electrónico remitido a las autoridades civiles y militares del lugar.</t>
  </si>
  <si>
    <t>Evidencia de la situación presentada en la zona a realizar el trabajo en campo</t>
  </si>
  <si>
    <t>Oficio y/o mensaje de correo electrónico remitido a las autoridades civiles y militares del lugar.</t>
  </si>
  <si>
    <t>Reporte de verificación de equipos</t>
  </si>
  <si>
    <t>Informe de aprobación o rechazo del producto cartográfico</t>
  </si>
  <si>
    <t xml:space="preserve">Actas de reunión y/o mensajes de correos electrónicos y/o grabaciones de reunión u otro material soporte de las mesas de trabajo realizadas. </t>
  </si>
  <si>
    <t>por oficializar información de terceros que no cumplan con la normatividad o las especificaciones técnicas definidas en el IGAC para beneficio propio o de un tercero.</t>
  </si>
  <si>
    <t>Lista de verificación de productos e insumos.</t>
  </si>
  <si>
    <t>Reportes de control de calidad</t>
  </si>
  <si>
    <t>R65</t>
  </si>
  <si>
    <t>R66</t>
  </si>
  <si>
    <t>R67</t>
  </si>
  <si>
    <t>HAB-1</t>
  </si>
  <si>
    <t>GRH-3</t>
  </si>
  <si>
    <t>HAB-2</t>
  </si>
  <si>
    <t>GRH-4</t>
  </si>
  <si>
    <t>El responsable del Sistema de Gestión Integrado (SGI) del subproceso de Gestión Agrológica o el profesional de apoyo del SGI en el Laboratorio Nacional de Suelos (LNS) realiza el seguimiento al cumplimiento de la documentación del SGI, formatos y sus controles, como mínimo una vez al mes, lo cual se debe hacer a través de la aplicación de listas de chequeo que permitan evaluar el cumplimiento del paso a paso para generar los productos agrológicos. En caso de que se encuentre una desviación o desconocimiento en el procedimiento para generar los productos por alguno de los servidores públicos, se procederá a hacer una reinducción del proceso o se cambiará de actividad. 
Evidencia: Listas de chequeo diligenciadas. La actualización de la documentación según aplique y soportes de la reinducción o cambio de actividad (si aplica).</t>
  </si>
  <si>
    <t>El funcionario de apoyo al Sistema de Gestión Integrado (SGI) en el  Laboratorio Nacional de Suelos (LNS) mensualmente realiza el seguimiento a la aplicación de los procedimientos asociados a la manipulación, almacenamiento, preparación, transporte y codificación de las muestras en el LNS, a través de la aplicación de una lista de chequeo. En caso de encontrar desviaciones realiza una reinducción en puesto de trabajo.  
Evidencia: Listas de chequeo aplicadas y/o soportes de la reinducción (si aplica)</t>
  </si>
  <si>
    <t>Listas de chequeo aplicadas y/o soportes de la reinducción (si aplica)</t>
  </si>
  <si>
    <t xml:space="preserve">El funcionario de calidad en el Laboratorio Nacional de Suelos (LNS) realiza seguimiento mensual a los datos registrados en las cartas control de los procesos en curso y las evalúa trimestralmente, con el fin de garantizar el control de los procedimientos analíticos. En caso de encontrar comportamientos anormales o atípicos, se realiza el análisis de causas y se determinan las acciones que se deben llevar a cabo para identificar la falla y corregirla posteriormente. 
Evidencia: Cartas control diligenciadas y Formato de evaluación de las cartas control  </t>
  </si>
  <si>
    <t>El responsable del Sistema de Gestión Integrado (SGI) o el funcionario de apoyo en el Laboratorio Nacional del Suelos (LNS), cada vez que ingrese un funcionario o contratista a desarrollar actividades en el LNS, debe verificar que se firme el compromiso de confidencialidad, imparcialidad e independencia, con el fin de garantizar que todas las personas se comprometan a implementar y mantener los lineamientos de imparcialidad establecidos en el LNS.  En caso de encontrar desviaciones se debe informar al jefe de la Oficina del Laboratorio Nacional de Suelos y al responsable del SGI para que se tomen las medidas pertinentes.
Evidencia: Compromisos firmados de confidencialidad, imparcialidad e independencia por parte del personal del LNS.</t>
  </si>
  <si>
    <t>Compromisos firmados de confidencialidad, imparcialidad e independencia por parte del personal del LNS.</t>
  </si>
  <si>
    <t>GIG-15</t>
  </si>
  <si>
    <t>GEO-4</t>
  </si>
  <si>
    <t>debido a:
1. Falta control de calidad a cada una de las características definidas a vértices geodésicos de acuerdo con la resolución vigente
2. Ausencia o insuficiencia de información para la validación</t>
  </si>
  <si>
    <t xml:space="preserve">Posibilidad de pérdida Reputacional </t>
  </si>
  <si>
    <t xml:space="preserve">por validar e integrar los vértices a la Red Geodésica Nacional que se encuentren fuera de las especificaciones técnicas </t>
  </si>
  <si>
    <t>Lista de chequeo y registro fotográfico</t>
  </si>
  <si>
    <t>Formatos de control de calidad</t>
  </si>
  <si>
    <t>1. Sede Central: Matriz consolidada de estado de procesos judiciales
2. Direcciones Territoriales: Correo electrónico con el envío de los registros de los formatos del estado de los procesos judiciales junto con la matriz consolidada de los mismos.</t>
  </si>
  <si>
    <t xml:space="preserve">por errores en la afiliación a la Administradora de Riesgos Laborales ARL </t>
  </si>
  <si>
    <t>debido a:
1. Desconocimiento de la normatividad relacionada con la afiliación a la ARL por parte encargados del proceso en las sedes.
2. La vinculación a la ARL de contratistas está siendo asumida por la Subdirección de Talento Humano, aún cuando esta dependencia no es responsable del proceso de contratación y por tanto no controla el flujo de la información requerida.</t>
  </si>
  <si>
    <t>Archivo con el consolidado de los resultados de las evaluaciones y registro de asistencia al taller (en los casos que  aplique)</t>
  </si>
  <si>
    <t>por interrupción de las actividades desarrolladas en los procesos ocasionado por el retiro de funcionarios de la Entidad sin que haya realizado la respectiva transferencia del conocimiento,</t>
  </si>
  <si>
    <t>El profesional de la Subdirección de Talento Humano que tiene a cargo la transferencia de conocimiento, realiza seguimiento trimestral al proceso revisando el cumplimiento de las actividades programadas. En caso de no realizarse la transferencia de conocimiento, se identifica el motivo de este incumplimiento en la matriz respectiva y si es viable, se reprograma la actividad. 
Evidencias: Matriz de seguimiento de transferencia de conocimiento</t>
  </si>
  <si>
    <t>Matriz de seguimiento de transferencia de conocimiento</t>
  </si>
  <si>
    <t>GTH-4</t>
  </si>
  <si>
    <t>FGD-2</t>
  </si>
  <si>
    <t>GTH-5</t>
  </si>
  <si>
    <t>ADP-1</t>
  </si>
  <si>
    <t>Administración de personal</t>
  </si>
  <si>
    <t xml:space="preserve">Posibilidad de pérdida Económica y Reputacional </t>
  </si>
  <si>
    <t>El Director Territorial elabora el cronograma de los trámites que serán atendidos durante el mes, dando prioridad a los más antiguos, realizando seguimiento semanal a su ejecución, sea él o a quien designe. Al final del mes se debe evaluar el cumplimiento del cronograma, identificar los trámites programados y no atendidos, así como las causales, y proponer las acciones respectivas con el fin de dar cumplimiento en el mes siguiente.  
En caso de identificar novedades en el cumplimiento se reprograman las actividades. 
Periodicidad: mensual.
Evidencia: Aplica únicamente en las Direcciones Territoriales: Cronograma de trabajo, reporte del seguimiento mensual de la herramienta APEX (link: http://172.19.0.104:8080/ords/apexdev/r/reportes-snc103/login?session=6292770436621) y la relación de acciones (si aplica).</t>
  </si>
  <si>
    <t>Direcciones Territoriales: Cronograma de trabajo, reporte del seguimiento mensual de la herramienta APEX (link: http://172.19.0.104:8080/ords/apexdev/r/reportes-snc103/login?session=6292770436621) y la relación de acciones (si aplica).</t>
  </si>
  <si>
    <t>Cronograma de trabajo con el reporte del seguimiento mensual de la herramienta APEX (link: http://172.19.0.104:8080/ords/apexdev/r/reportes-snc103/login?session=6292770436621)y relación de acciones (si aplica).</t>
  </si>
  <si>
    <t xml:space="preserve">El Director de Investigación y Prospectiva anualmente  revisa las necesidades de formación en prospectiva requeridas para su operación. 
En caso de encontrar necesidades de formación se comunican al proceso de Gestión de Talento Humano a través del instrumento dispuesto.
Evidencia: Correo electrónico del envío de la ficha de necesidades de formación y capacitación diligenciada. </t>
  </si>
  <si>
    <t xml:space="preserve">Correo electrónico del envío de la ficha de necesidades de formación y capacitación diligenciada. </t>
  </si>
  <si>
    <t>por recibir o solicitar cualquier dádiva o beneficio a nombre propio o de terceros con el fin de obtener información reservada o clasificada, o conseguir un resultado de un proyecto de investigación antes de ser publicado,</t>
  </si>
  <si>
    <t>Reporte de GLPI de permisos asignados al repositorio único de información de la Dirección.</t>
  </si>
  <si>
    <t>Reporte de resultados de las encuestas de satisfacción.</t>
  </si>
  <si>
    <t>Hoja de vida de equipos espectroradiómetros donde se relacionan calibraciones y mantenimientos, registro de captura de campo de las firmas espectrales y/o certificado de calibraciones de los equipos conforme a la fecha programada</t>
  </si>
  <si>
    <t>debido a:
1. Insuficiente personal especializado para responder a las demandas del proceso.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t>
  </si>
  <si>
    <t>Los responsables de los proyectos verifican periódicamente el cumplimiento de las especificaciones del producto o servicio mediante reuniones de seguimiento. En caso de encontrar un producto o servicio que tenga algún inconveniente se debe enviar a reproceso.
Evidencia: Acta de reunión de seguimiento.</t>
  </si>
  <si>
    <t>por inobservancia de las actividades tendientes a expedir regulación por parte de la Entidad</t>
  </si>
  <si>
    <t>1. Base de datos con la gestión de la Oficina Comercial desde el momento en que se detecta la oportunidad del negocio identificando la trazabilidad de este hasta su cierre.
2. Análisis del flujo de información de la gestión comercial frente a los convenios y contratos, teniendo en cuenta factores como: tiempo, capacidad instalada, viabilidad técnica, entre otros.</t>
  </si>
  <si>
    <t>Correo de envío del proyecto de Acto Administrativo a la Oficina Asesora de Planeación para publicación en la página web; y/o link de publicación del Acto Administrativo.</t>
  </si>
  <si>
    <t>Los  funcionarios designados de la Subdirección de Geografía, durante el proceso de generación, y una vez finalizado, un estudio o investigación geográfica, acta e informe de deslindes, verifican el cumplimiento de normatividad, especificaciones técnicas y procedimientos vigentes por medio de reuniones, donde se analiza el producto final. En caso de encontrar inconsistencias con el cumplimiento, se solicitan a los responsables de cada proyecto el ajuste del documento.  
Evidencia: Versiones de documentos con observaciones y/o registro o evidencia de asistencia a las reuniones</t>
  </si>
  <si>
    <t>por incumplimiento de la normatividad, estándares y/o procedimientos de información geográfica en la generación, actualización y publicación de metodologías, estudios e investigaciones geográficas, deslindes y de la delimitación de entidades territoriales, asesorías en temas de ordenamiento territorial y registro de los nombres geográficos del país.</t>
  </si>
  <si>
    <t>Documentos de investigación versionados con control de cambios o evidencia de la revisión en línea y/o mensajes de correo electrónico con la revisión del informe final de los procesos de deslindes y los documentos de estudios e investigaciones geográficas.</t>
  </si>
  <si>
    <t>por incumplimiento en los tiempos programados para la generación, actualización y publicación de metodologías, estudios e investigaciones geográficas, deslindes y delimitación de las entidades territoriales, asesorías en temas de ordenamiento territorial y registro de los nombres geográficos del país.</t>
  </si>
  <si>
    <t>por demoras en los procesos de producción y entrega de la cartografía básica</t>
  </si>
  <si>
    <t>por extravío de las muestras a ser analizadas en el LNS</t>
  </si>
  <si>
    <t xml:space="preserve">debido a:
1. Desconocimiento o incumplimiento de los requisitos de vinculación.               
2. Desconocimiento de la normatividad legal vigente                                         
3. Incumplimiento en los tiempos establecidos para dar  respuesta a las peticiones presentadas por la entidad ante la CNSC.    </t>
  </si>
  <si>
    <t xml:space="preserve">debido a:
1. Desconocimiento de las dependencias ordenadoras de los procedimientos del proceso de gestión financiera.
</t>
  </si>
  <si>
    <t>debido a:
1. Alteraciones o inconsistencias en la herramienta tecnológica donde se realiza la solicitud de transporte.
2. Asignación de vehículos sin surtir los trámites respectivos.</t>
  </si>
  <si>
    <t>por actos indebidos por acción u omisión para favorecer a servidores o exservidores públicos en el desarrollo del proceso disciplinario</t>
  </si>
  <si>
    <t xml:space="preserve">debido a:
1.  deficiente o inadecuado control y seguimiento de las actuaciones llevadas a cabo en curso de los procesos disciplinarios.
2. Incumplimiento de la funciones y obligaciones por parte de los servidores  públicos y contratistas respectivamente, comisionados por la Oficina de control Interno Disciplinario. </t>
  </si>
  <si>
    <t>debido a:
1. Recortes en el presupuesto de la OCI
2. Decisiones administrativas de supresión de auditorias internas de gestión.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plan anual de auditoria</t>
  </si>
  <si>
    <t xml:space="preserve">por la habilitación de un gestor catastral no idóneo para la prestación del servicio publico catastral, </t>
  </si>
  <si>
    <t>El Responsable de la Dirección de Regulación y Habilitación  realiza un control de legalidad de los proyectos de acto administrativo, cada vez que sea requerido, con el fin de determinar si se deben realizar ajustes previo a la expedición por parte de la Oficina o Área responsable. En caso de presentar inconsistencias u observaciones se regresa al responsable para aplicar los correctivos necesarios. 
Periodicidad: Variable
Evidencia: Correo remisorio y/o memorando con las observaciones al proceso técnico que proyectó el acto.</t>
  </si>
  <si>
    <t xml:space="preserve">El Responsable de la Dirección de Regulación y Habilitación  en caso de que la regulación se declare inaplicable, recibe el fallo por parte del ente judicial y verifica cuál fue el contenido declarado como inaplicable, para proceder con las acciones pertinentes y corregir la inconformidad legal presentada mediante la expedición de un nuevo acto administrativo. 
Periodicidad: Variable
Evidencia: Fallo del ente judicial recibido por la entidad y/o nuevo acto administrativo generado (en caso de presentarse la inaplicabilidad). </t>
  </si>
  <si>
    <t>debido a:
1. Al no cumplimiento de la normatividad legal vigente
2. Falta de conocimiento y experticia de los actores que intervienen.</t>
  </si>
  <si>
    <t>El equipo de profesionales del GIT Gestión Contractual  realiza acompañamientos y/o socializaciones en temas inherentes a la función de supervisión con el fin de afianzar los conocimientos técnicos que permitan mejorar la supervisión de los contratos.
Periodicidad: Trimestral
Evidencia: Soporte de acompañamientos y/o socializaciones (tips, correos electrónicos, capacitaciones, entre otros).</t>
  </si>
  <si>
    <t>En las Direcciones Territoriales el supervisor debe realizar y garantizar una adecuada ejecución del contrato teniendo en cuenta el procedimiento de Supervisión e Interventoría de Contratos, así como las circulares y/o lineamientos emitidos por el proceso de Gestión Financiera. En caso de detectar desviaciones se rechaza el informe y solicita las correcciones a través de la plataforma.
Periodicidad: Mensual
Evidencia:
1.Pantallazo del SECOP II del plan de pagos del supervisor.
2. Pantallazo del cargue de los soportes para el pago del contratista y acta de supervisión
3. Pantallazo del SECOP II que evidencie el estado pagado de la obligación.</t>
  </si>
  <si>
    <t>El responsable en el GIT de Gestión Contractual verificará el cumplimiento de los requisitos de la contratación y en caso de presentar inconsistencias se devolverá el trámite con las observaciones pertinentes para las respectivas correcciones y/o revisiones.
Periodicidad: Variable
Evidencia: Correo electrónico con las observaciones (si aplica)</t>
  </si>
  <si>
    <t>Sede Central y Direcciones Territoriales: Observaciones y respuestas del proceso en la plataforma SECOP II (si aplica).</t>
  </si>
  <si>
    <t>El profesional responsable del SGSST, verifica cada dos meses la afiliación y clasificación del riesgo frente a los listados de funcionarios y contratistas vinculados al IGAC. En caso de encontrar inconsistencias en la afiliación de los contratistas, informa al proceso de Gestión Contractual mediante correo electrónico para la validación y ajustes pertinentes. Si las inconsistencias son de funcionarios realiza los ajustes correspondientes en la plataforma de la ARL a la que se encuentre vinculada la Entidad.
Evidencias: Informe bimestral y/o correo electrónico de las inconsistencias y/o soporte de la modificación en la plataforma de la ARL.</t>
  </si>
  <si>
    <t>Informe bimestral y/o correo electrónico de las inconsistencias y/o soporte de la modificación en la plataforma de la ARL.</t>
  </si>
  <si>
    <t>Muestra de los estudios de verificación de requisitos EVR de los funcionarios vinculados y/o Matriz de consolidación de EVR para encargos.</t>
  </si>
  <si>
    <t>Soporte de acompañamientos y/o socializaciones (tips, correos electrónicos, capacitaciones, entre otros).</t>
  </si>
  <si>
    <t>Direcciones Territoriales:
1.Pantallazo del SECOP II del plan de pagos del supervisor.
2. Pantallazo del cargue de los soportes para el pago del contratista y acta de supervisión
3. Pantallazo del SECOP II que evidencie el estado pagado de la obligación</t>
  </si>
  <si>
    <t>Correo electrónico con las observaciones (si aplica)</t>
  </si>
  <si>
    <t>El Responsable del proceso de Gestión Documental realiza seguimiento a las sesiones programadas en materia de Gestión Documental de acuerdo con lo definido en el Plan Institucional de Capacitaciones, con el objetivo de transmitir buenas prácticas en la administración, organización y conservación de la documentación en las diferentes fases del ciclo de vida de los documentos. Adicionalmente el proceso de Gestión Documental realiza campañas a nivel nacional y sensibilizaciones a las Direcciones Territoriales en temas de gestión de archivo y correspondencia.
Periodicidad: Variable
Evidencias: Lista de asistencia, material presentado y correo electrónico de la campaña</t>
  </si>
  <si>
    <t>Lista de asistencia, material presentado y correo electrónico de la campaña</t>
  </si>
  <si>
    <t>El Subproceso de Gestión de Inventarios socializa y sensibiliza la responsabilidad y custodia de bienes a cargo, mediante reuniones, piezas comunicativas, circulares, registro salida de bienes.
Periodicidad: Variable
Evidencias Sede Central: Registros de asistencia, piezas comunicativas, circulares, registro salida de bienes en el formato vigente.(estos registros estarán a cargo del proceso de Gestión Administrativa)
Direcciones Territoriales: Registro salida de bienes en el formato vigente generados en el periodo.</t>
  </si>
  <si>
    <t>El Responsable de Gestión Administrativa identifica las necesidades de infraestructura física que requieren adecuación y mantenimiento a nivel nacional. En caso contrario se deben justificar los motivos.
Periodicidad: Semestral
Evidencia: Informe de seguimiento al Plan de adecuación y  mantenimiento.</t>
  </si>
  <si>
    <t>Informe de seguimiento al Plan de adecuación y  mantenimiento.</t>
  </si>
  <si>
    <t>El gestor de la mesa de servicios mensualmente verifica el estado de las solicitudes de atención, y los seguimientos asociados a las 'No solucionadas' (en curso, en curso planificado y en espera) y las solucionadas fuera de los tiempos establecidos en los Acuerdos de Niveles de Servicio (ANS), con el objetivo de identificar los motivos por los cuales no se ha dado solución o se dio solución fuera del tiempo de los ANS. En caso de encontrar solicitudes  resueltas fuera de los tiempos establecidos en los Acuerdos de Niveles de Servicio (ANS), o no resueltas se realiza un informe para la dirección de tecnología, para la generación de acciones.
Periodicidad: Mensual
Evidencia: Reporte de la herramienta de gestión de soporte técnico - GLPI con la información que incluye las solicitudes no solucionadas y solucionadas fuera del tiempo establecido en los ANS.</t>
  </si>
  <si>
    <t>El Profesional designado de la subdirección de Infraestructura Tecnológica,  semestralmente  realiza seguimiento al cronograma de mantenimientos preventivos de la infraestructura tecnológica programados en la vigencia, con el fin de asegurar la disponibilidad de los servicios de TI. En caso de identificar retrasos se informa a la jefatura de la DTIC  para que se realicen las gestiones pertinentes para efectuar las actividades.
Periodicidad: Semestral
Evidencia: Cronograma de mantenimiento con seguimiento y control registro de mantenimientos</t>
  </si>
  <si>
    <t>Los Directores, Subdirectores, Jefes de Oficina, Coordinadores, Supervisores de usuarios generan y/o autorizan las solicitudes de acceso a los recursos tecnológicos de la entidad, las cuales se gestionan a través de requerimientos de la herramienta tecnológica de la mesa de servicios. En caso de que la solicitud no cuente con la debida autorización no se asignan los permisos solicitados. 
Periodicidad: Variable
Evidencia: Reporte de  solicitudes de permiso de acceso a los recursos tecnológicos.</t>
  </si>
  <si>
    <t>Reporte de  solicitudes de permiso de acceso a los recursos tecnológicos.</t>
  </si>
  <si>
    <t>Los Directores, Subdirectores, Jefes de Oficina, Coordinadores, Supervisores de usuarios generan y/o autorizan las solicitudes de acceso a los recursos tecnológicos de la entidad, las cuales se gestionan a través de requerimientos de la herramienta tecnológica de la mesa de servicios. En caso de que la solicitud no cuente con la debida autorización no se asignan los permisos solicitados. 
Periodicidad: Variable.
Evidencia: Reporte de  solicitudes de permiso de acceso a los recursos tecnológicos.</t>
  </si>
  <si>
    <t>1. Actas de reuniones presenciales y/o convocatorias y registros de asistencia virtuales con los abogados instructores con el fin de determinar la existencia o no de actos indebidos por acción u omisión para favorecer a servidores o exservidores públicos en el adelantamiento de la acción disciplinaria. 
2. Relación de las providencias proferidas en curso de los procesos disciplinarios.</t>
  </si>
  <si>
    <t xml:space="preserve">El Jefe de la Oficina de Control Interno (OCI) realiza la consolidación semestral de las evaluaciones a los auditores sobre los elementos requeridos para el ejercicio de auditoría con el fin de detectar el nivel de actualización y la fortaleza de las competencias de los auditores. En caso de presentar resultados deficientes, se procede a realizar planes de mejoramiento individuales para corregir o subsanar los resultados. 
Periodicidad: Semestral
Evidencia: Resultados de la evaluación a los auditores y/o plan de mejoramiento individual (si aplica). </t>
  </si>
  <si>
    <t>El líder y equipo auditor realiza la verificación de la normatividad legal vigente aplicable a las auditorias internas de gestión durante la fase de planeación. En caso de no contemplar la totalidad de las normas vigentes aplicables se procederá a realizar el ajuste al alcance de la auditoria.
Periodicidad: Mensual
Evidencia: Programa de auditoria y/o correo electrónico donde se valida el alcance de la auditoria.</t>
  </si>
  <si>
    <t>Programa de auditoria y/o correo electrónico donde se valida el alcance de la auditoria.</t>
  </si>
  <si>
    <t>El Jefe de la Oficina de Control Interno (OCI) realiza la verificación de los hallazgos contenidos en el informe de auditoria, con el fin de detectar situaciones de omisiones deliberadas por parte de los auditores. En caso de detectar una posible omisión deliberada se procede a confirmar su existencia y solicitar la investigación disciplinaria correspondiente para el auditor.  
Periodicidad: Variable.
Evidencia: Declaratoria del no conflicto de interés por parte de los integrantes del equipo auditor.</t>
  </si>
  <si>
    <t>Declaratoria del no conflicto de interés por parte de los integrantes del equipo auditor.</t>
  </si>
  <si>
    <t>Acto administrativo (rechazo, desistimiento, inicio o habilitación) u oficio de requerimiento.</t>
  </si>
  <si>
    <t>Contrato legalizado o Correo electrónico solicitando la inclusión</t>
  </si>
  <si>
    <t>El  funcionario designado de la Subdirección Cartográfica y Geodésica, realiza la verificación de la totalidad de los productos e insumos entregados y sus características generales, con el propósito de contar con vértices acorde con los parámetros definidos. En caso de encontrar desviaciones, el dato no será publicado en la plataforma institucional y quedará registrado en el formato de control de calidad.
Evidencia: Lista de chequeo y registro fotográfico</t>
  </si>
  <si>
    <t>Memorando y/o mensaje de correo electrónico informando la situación (si aplica).</t>
  </si>
  <si>
    <t>Listas de chequeo diligenciadas. La actualización de la documentación según aplique y soportes de la reinducción o cambio de actividad (si aplica).</t>
  </si>
  <si>
    <t>por la desarticulación de los elementos del Plan Estratégico Institucional (PEI) con los planes y proyectos del IGAC</t>
  </si>
  <si>
    <t xml:space="preserve">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t>
  </si>
  <si>
    <t>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
6. Deficiencia en la programación y seguimiento de las metas asociadas a los proyectos de inversión de la entidad.</t>
  </si>
  <si>
    <t>Informe de gestión consolidado y entregado por la OAP a la Dirección General y a las áreas para su validación y aprobación.</t>
  </si>
  <si>
    <t>Soporte de las actividades realizadas en el trimestre cargadas en el DRIVE y correo electrónico si aplica.</t>
  </si>
  <si>
    <t>Los responsables en las Direcciones Territoriales realizan seguimiento mensual al estado de PQRSD registradas en el sistema de gestión documental a cargo de las Direcciones Territoriales, identificando las que presentan retrasos con el fin de que sean atendidas y se dé respuesta por parte de la entidad. En caso de encontrar PQRSD con atrasos se generan las acciones encaminadas a dar respuesta.
Evidencia: Pantallazo de la bandeja de entrada del Sistema de Gestión Documental vigente.</t>
  </si>
  <si>
    <t>Pantallazo de la bandeja de entrada del Sistema de Gestión Documental vigente.</t>
  </si>
  <si>
    <t>El  funcionario designado de la Subdirección Cartográfica y Geodésica, elabora las actas y/o cartas de intención y de materialización de las estaciones de funcionamiento continuo CORS de acuerdo con el trabajo ejecutado en campo.
Evidencia: Actas y/o cartas de intención y de materialización de las estaciones.</t>
  </si>
  <si>
    <t xml:space="preserve">El  funcionario designado de la Subdirección Cartográfica y Geodésica, verifica que los equipos a utilizar en el proceso de nivelación, posicionamiento GNSS, para la materialización de  estaciones de funcionamiento continuo CORS y estaciones totales, se encuentren operando correctamente, de acuerdo con los estándares de calidad establecidos en los procedimientos antes de su salida a campo, previo a la instalación o utilización de los mismos, y al llegar a la Sede Central para su entrega  a la instancia de la administración de equipos geodésicos y topográficos. En caso de no cumplir con los parámetros establecidos, no se autorizará la salida del equipo a campo.
Evidencia: Reporte de verificación de equipos y/o el Reporte de Novedades </t>
  </si>
  <si>
    <t>El  funcionario designado de la Subdirección Cartográfica y Geodésica, revisa la configuración del software BERNESE previo a la verificación de datos con el propósito de procesarlos de acuerdo con los estándares internacionales
Evidencia: Reporte de los resultados obtenidos con el software BERNESE</t>
  </si>
  <si>
    <t xml:space="preserve">Listas de chequeo o de aseguramiento de la calidad de los productos cartográficos </t>
  </si>
  <si>
    <t>Los responsables de los diferentes temas y proyectos de la Subdirección de  Agrología, realizan mensualmente el seguimiento a las actividades programadas, con el fin de verificar el cumplimiento en la generación de los productos del subproceso de Gestión Agrológica. En caso de que se detecten desviaciones se analizan las causas y se determinan las acciones que deben adelantar los responsables.
Evidencia: Acta de seguimiento de los diferentes temas y proyectos del subproceso de Gestión Agrologica y registro de asistencia.</t>
  </si>
  <si>
    <t>Acta de seguimiento de los diferentes temas y proyectos del subproceso de Gestión Agrologica y registro de asistencia.</t>
  </si>
  <si>
    <t>Reporte mensual del estado de las temáticas o registro de los controles de calidad realizados.</t>
  </si>
  <si>
    <t>Los edafólogos en campo envían las muestras a la Oficina del Laboratorio Nacional de Suelos (LNS); el profesional enlace realiza el control y seguimiento al comparar el formato de solicitud de muestras cliente interno con las muestras que se recibieron en el laboratorio. En caso de encontrar inconsistencias lleva a cabo el seguimiento respectivo hasta encontrar la razón de la pérdida de las muestras, y  solicita el envío de una nueva muestra. Este control se aplica siempre y cuando haya comisión para la realización del trabajo en campo.
Evidencias: Formato Control de envío y recepción de muestras y soportes del seguimiento o solicitud de una nueva muestra (si aplica).</t>
  </si>
  <si>
    <t>El (los) responsable(s) de ejercer funciones de atención al usuario en la recepción del Laboratorio Nacional de Suelos (LNS) cada vez que se realice una solicitud de muestra para análisis químico, físico, mineralógico y biológico, debe(n) entregar únicamente la orden de consignación al usuario y por ningún motivo entregar datos como el número de solicitud, número de laboratorio, ni los datos de quienes serán los encargados de realizar el análisis, con el fin de que el personal del LNS desconozca la identidad del usuario quien realizó la solicitud y así mismo que el cliente no conozca los datos relacionados con la identificación de sus muestras ni quienes serán los encargados de analizarlas. De esta manera se garantiza la confidencialidad e imparcialidad en las actividades y en el  manejo de las muestras en el laboratorio. En caso de que el usuario requiera  tener mayor información se debe aplicar lo establecido en el procedimiento "Análisis de muestras en el LNS". 
Evidencia: Compromisos firmados de confidencialidad, imparcialidad e independencia por parte de los responsables de la recepción en el LNS.</t>
  </si>
  <si>
    <t>Prospectiva
Dinámica inmobiliaria
Investigación e innovación
Estudios y aplicaciones en TIG</t>
  </si>
  <si>
    <t>debido a:
1. Incumplimiento del  procedimiento de transferencia de conocimiento de pre-pensionados
2. Ausencia de un procedimiento que establezca la metodología para la transferencia de conocimientos de funcionarios diferentes a pre-pensionables
3. No diligenciamiento del registro de transferencia de conocimiento en el paz y salvo al momento del retiro del funcionario público
4. Situaciones de retiro que se producen sin preparación o aviso, las cuales no son controlables por el funcionario ni por la Subdirección de Talento Humano
5. Falta de voluntad por parte del funcionario para realizar la transferencia de conocimiento</t>
  </si>
  <si>
    <t>Gestión Contable
Gestión de Tesorería
Gestión presupuestal</t>
  </si>
  <si>
    <t>El  funcionario designado de la Subdirección Cartográfica y Geodésica, realiza el control de calidad de los datos de los vértices geodésicos, con el propósito de identificar que se encuentren de acuerdo con las especificaciones establecidas. En caso de encontrar desviaciones, se le informará al tercero sobre la inconsistencia de los datos para que realicen los  ajustes correspondientes.
Evidencia: Formatos de control de calidad</t>
  </si>
  <si>
    <t>debido a:
1. Desconocimiento de los procedimientos
2. Incumplimiento de  los lineamientos dados por la oficina asesora de comunicaciones
3. Planeación inadecuada de las actividades.
4. Falta divulgación oportuna en la invitación para participación en eventos.
5. Ausencia del consentimiento informado para uso de derecho de imagen sobre fotografías y videos</t>
  </si>
  <si>
    <t>por la inoportunidad o imprecisión en la  difusión de la información de la gestión institucional</t>
  </si>
  <si>
    <t>Los responsables  de los subprocesos de Gestión de Comunicaciones Internas y externas semestralmente realizan una encuesta de percepción sobre los mensajes publicados a través de los canales de comunicación internos y externo (según aplique).
Periodicidad: Semestral
Evidencia: Informe con los resultados de las encuestas.(Interna y Externa)</t>
  </si>
  <si>
    <t>Informe con los resultados de las encuestas.(Interna y Externa)</t>
  </si>
  <si>
    <t>por inoportunidad o imprecisión en la difusión y comercialización de los productos y servicios de la entidad.</t>
  </si>
  <si>
    <t>debido a: 
1. Desconocimiento de los procedimientos.
2. Incumplimiento de los lineamientos dados por la Oficina Comercial. 
3. Planeación inadecuada de las actividades.
4. Factores externos al proceso que interactúan en la gestión de la Oficina Comercial</t>
  </si>
  <si>
    <t>El jefe de la Oficina Comercial y los responsables designados monitorean las oportunidades de negocio a través del proceso de Gestión Comercial quien las consolida, las valida y viabiliza acorde con la estrategia del plan de mercadeo del instituto. En casos excepcionales, el proceso establece acciones de contingencia para cumplir con el requerimiento.
Periodicidad: Trimestral
Evidencia: 
1. Base de datos con la gestión de la Oficina Comercial desde el momento en que se detecta la oportunidad del negocio identificando la trazabilidad de este hasta su cierre.
2. Análisis del flujo de información de la gestión comercial frente a los convenios y contratos, teniendo en cuenta factores como: tiempo, capacidad instalada, viabilidad técnica, entre otros.</t>
  </si>
  <si>
    <t>El responsable del Sistema de Gestión Integrado (SGI) del subproceso de Gestión Agrologica o el profesional de apoyo del SGI en el Laboratorio Nacional de Suelos (LNS) realiza el seguimiento al cumplimiento de la documentación del SGI, formatos y sus controles, como mínimo una vez al mes, lo cual se debe hacer a través de la aplicación de listas de chequeo que permitan evaluar el cumplimiento del paso a paso para generar los productos agrológicos. En caso de que se encuentre una desviación o desconocimiento en el procedimiento para generar los productos por alguno de los servidores públicos, se procederá a hacer una reinducción del proceso o se cambiará de actividad. 
Evidencia: Listas de chequeo diligenciadas, la actualización de la documentación según aplique y soportes de la reinducción o cambio de actividad (si aplica).</t>
  </si>
  <si>
    <t xml:space="preserve">Cartas control diligenciadas y Formato de evaluación de las cartas control  </t>
  </si>
  <si>
    <t>Dirección de Gestión  Catastral (Sede Central): Presentación comité de seguimiento y/o listas de asistencia al seguimiento y/o actas de reunión.</t>
  </si>
  <si>
    <t>debido a:
1. Falta de personal.
2. Falta de apropiación del código de integridad de la entidad.
3. Baja remuneración del personal
4. Deficiencias en el seguimiento por parte de la sede central y direcciones territoriales.</t>
  </si>
  <si>
    <t>El Director Territorial  elabora el cronograma de los trámites que serán atendidos durante el mes, dando prioridad a los más antiguos, realizando seguimiento semanal a su ejecución, sea él o a quien designe. Al final del mes se debe evaluar el cumplimiento del cronograma, identificar los trámites previstos y no atendidos, así como las causales, y proponer las acciones respectivas con el fin de dar cumplimiento en el mes siguiente. En caso de identificar novedades en el cumplimiento se reprograman las actividades. 
Periodicidad: mensual.
Evidencia: Aplica únicamente en las Direcciones Territoriales: Cronograma de trabajo con el reporte del seguimiento mensual de la herramienta APEX (link: http://172.19.0.104:8080/ords/apexdev/r/reportes-snc103/login?session=6292770436621)y relación de acciones (si aplica).</t>
  </si>
  <si>
    <t xml:space="preserve">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9. Bajas capacidades en el recurso humano a cargo del desarrollo de los proyectos de prospectiva. </t>
  </si>
  <si>
    <t>Reporte de pendientes del aplicativo de correspondencia y/o correos electrónicos informando las peticiones pendientes (según sea el caso).</t>
  </si>
  <si>
    <t>por la posibilidad de entregar un  producto o prestar un  servicio que no cumpla con las especificaciones técnicas establecidas o con las necesidades y expectativas de los usuarios</t>
  </si>
  <si>
    <t>debido a:
1. Carencia de sistemas tecnológicos para la administración de la planta de personal
2. Falta de alertas para controlar las fechas de finalización de las situaciones administrativas
3. Desconocimiento de la normatividad vigente</t>
  </si>
  <si>
    <t xml:space="preserve">por inconsistencias en los actos administrativos relacionados con las diferentes actuaciones del subproceso de administración de personal ocasionando un posible daño antijurídico, </t>
  </si>
  <si>
    <t>debido a:
1. Ausencia de un procedimiento que dé lineamientos para la realización de las evaluaciones de desempeño y acuerdos de gestión
2. Desconocimiento de las implicaciones por la no realización de las evaluaciones de desempeño y acuerdos de gestión 
3. Ineficacia en el seguimiento a la realización de las evaluaciones de desempeño y acuerdos de gestión</t>
  </si>
  <si>
    <t>El profesional encargado de evaluaciones de desempeño de la Subdirección de Talento Humano realiza seguimiento semestral a la elaboración de las evaluaciones de desempeño y acuerdos de gestión acorde al procedimiento. Este seguimiento se realiza con base en el reporte de evaluaciones de desempeño de funcionarios de carrera administrativa realizadas a través del aplicativo EDL de la CNSC y de las evaluaciones en físico allegadas por los funcionarios provisionales y acuerdos de gestión de los gerentes públicos.
En caso de evidenciar la no realización de las evaluaciones de desempeño o acuerdos de gestión o inconsistencias en las mismas, se envía comunicación informando el incumplimiento de la normatividad vigente a los evaluadores y evaluados. En caso de persistir el incumplimiento se reportan los casos particulares a la Secretaría General.
Evidencia: Base de datos con el seguimiento de los evaluados, correos electrónicos informando resultados del seguimiento y de los incumplimientos si aplica.</t>
  </si>
  <si>
    <t>Base de datos con el seguimiento de los evaluados, correos electrónicos informando resultados del seguimiento y de los incumplimientos si aplica.</t>
  </si>
  <si>
    <t>Los funcionarios y contratistas de presupuesto, verifican que la fecha de los documentos soporte de los registros presupuestales sea anterior al comienzo de la ejecución del gasto. 
En caso contrario, se abstienen de realizar el registro y se emiten lineamientos a los ordenadores y funcionarios responsables en las distintas dependencias del IGAC, con el fin de realizar oportunamente los registros financieros. 
Periodicidad: Variable
Evidencia: Sede Central: una muestra de los documentos soporte de los registros presupuestales (memorandos o minutas de contratos o comisiones)
Direcciones Territoriales: Documentos soporte de los registros presupuestales (las que apliquen)</t>
  </si>
  <si>
    <t>Sede Central: Listado de movimiento de bancos, informes de ventas, informe de cartera por edades y comunicaciones electrónicas (si aplica). 
Direcciones Territoriales: Informes de ventas, informe de cartera por edades y comunicaciones electrónicas (si aplica).</t>
  </si>
  <si>
    <t xml:space="preserve">El líder del subproceso de Gestión Contable valida y aprueba los reportes con la información financiera suministrados por los responsables encargados al interior del subproceso, quienes comparan que la información coincida con los documentos soporte y normatividad vigente. En caso contrario, se devuelve la información a las áreas o Direcciones Territoriales solicitando los ajustes correspondientes.
Periodicidad: Trimestral
Evidencia: Una muestra de la información financiera (reporte de edades de cartera, conciliaciones bancarias y declaraciones de impuestos). </t>
  </si>
  <si>
    <t>Una muestra de la información financiera (reporte de edades de cartera, conciliaciones bancarias y declaraciones de impuestos).</t>
  </si>
  <si>
    <t>Sede Central y Direcciones Territoriales: Una muestra de las órdenes de pago con sus respectivos soportes.</t>
  </si>
  <si>
    <t>El Responsable del Almacén General y el Responsable en Direcciones Territoriales realiza inventario anualmente de los elementos y bienes almacenados en la bodega, generando un informe de la conciliación de los registros en el sistema frente a los físicos. En caso de presentar diferencias se llevan a cabo las acciones correctivas y ajustes necesarios para subsanar las diferencias presentadas. 
Periodicidad: Anual
Evidencias Sede Central y Direcciones Territoriales: Informes de inventario, actas, comprobantes de ajustes y/o notificaciones por correo electrónico.(si aplica)</t>
  </si>
  <si>
    <t>Sede Central y Direcciones Territoriales: Informes de inventario, actas, comprobantes de ajustes y/o notificaciones por correo electrónico.(si aplica)</t>
  </si>
  <si>
    <t>por inoportunidad en la prestación de servicios administrativos y/o infraestructura física para el funcionamiento de la entidad,</t>
  </si>
  <si>
    <t>por el uso del servicio de transporte del IGAC para actividades personales o que beneficien a terceros diferentes a temas laborales,</t>
  </si>
  <si>
    <t xml:space="preserve">Semestralmente el profesional responsable de la subdirección de información, realiza una revisión de la información publicada por la ICDE a través de la lista de verificación establecida que será incluida en un informe de validación. En caso de presentarse inconsistencia se realizan los ajustes necesarios.
Evidencia:  Informe de validación. </t>
  </si>
  <si>
    <t>El Funcionario público o contratista designado revisa el cumplimiento de las condiciones en los aspectos jurídicos, técnicos, económicos y financieros cada vez que se presente una solicitud de habilitación. En caso de encontrar algún incumplimiento de la normatividad legal vigente se realiza un requerimiento de ajuste a la propuesta de habilitación.
Periodicidad: Variable
Evidencia: Acto administrativo (rechazo, desistimiento, inicio o habilitación) u oficio de requerimiento.</t>
  </si>
  <si>
    <t>El Responsable del subproceso gestiona que en el contrato de vinculación de contratistas se establezcan obligaciones de confidencialidad,  transparencia y exclusividad en los temas del subproceso. En caso de no encontrar las clausulas de  confidencialidad,  transparencia y exclusividad solicitará la inclusión correspondiente al proceso de gestión contractual.
Periodicidad: Variable.
Evidencia: Contrato legalizado o Correo electrónico solicitando la inclusión</t>
  </si>
  <si>
    <t>Una muestra de correos electrónicos,  solicitando la remisión del acto administrativo a la Secretaría General y/o a la Dirección General</t>
  </si>
  <si>
    <t>El  funcionario designado de la Subdirección Cartográfica y Geodésica, verifica que se cumpla con los parámetros establecidos por UNAVCO  para la materialización de las estaciones.  En caso de que algunos de los parámetros establecidos por el IGAC o por UNAVCO no pueda ser aplicado en terreno por condiciones geomorfológicas, se explorará un nuevo punto.
Evidencia:  Registro en las fichas de descripción de las estaciones de funcionamiento continuo CORS</t>
  </si>
  <si>
    <t>Reporte de publicación de los archivos RINEX</t>
  </si>
  <si>
    <t>El  funcionario designado de la Subdirección Cartográfica y Geodésica, responsable de validar los productos cartográficos, en cada proyecto realiza el seguimiento y control a los elementos de calidad establecidos en las especificaciones técnicas vigentes, mediante muestreo y verificación del cumplimiento de las mismas en los productos finales establecidos. En caso de presentarse desviaciones se genera el reporte con las inconsistencias presentadas y realiza la  devolución.
Evidencia: Informe de aprobación o rechazo del producto cartográfico</t>
  </si>
  <si>
    <t>El  funcionario designado de la Subdirección Cartográfica y Geodésica,  verifica las condiciones de orden público en la zona de trabajo, comunicándose con las autoridades civiles y militares del lugar, y gestiona los permisos o autorizaciones con esas autoridades. En caso de no obtener los permisos se reporta al  Subdirector para posponer la comisión de campo hasta que las condiciones de seguridad sean las adecuadas.
Evidencia: Comunicaciones remitidos a las autoridades civiles y militares del lugar.</t>
  </si>
  <si>
    <t>Comunicaciones remitidos a las autoridades civiles y militares del lugar.</t>
  </si>
  <si>
    <t xml:space="preserve">El  funcionario designado de la Subdirección Cartográfica y Geodésica, realiza seguimiento y control periódico a los cronogramas de trabajo y estándares de producción, indagando con los líderes de las etapas del proceso de producción a través de reuniones de seguimiento o mesas de trabajo, los inconvenientes presentados o retrasos en las actividades. En caso de identificarse retrasos en la programación se definen los correctivos que se deben tomar para cumplir con la meta. 
Evidencia: Actas de reunión y/o mensajes de correos electrónicos y/o grabaciones de reunión u otro material soporte de los seguimientos realizados. </t>
  </si>
  <si>
    <t>Reporte de control de calidad</t>
  </si>
  <si>
    <t>El Subdirector de Proyectos y el Director de Gestión Catastral  elaboran el cronograma y tablero de control de ejecución del proceso de formación o actualización catastral a partir del inicio del proyecto.  
La dirección de gestión catastral y las áreas que sean requeridas en el marco del proceso, realizan seguimiento 2 veces al mes al cronograma de ejecución a fin de identificar retrasos, causas y definir las acciones a realizar para el cumplimiento.
Periodicidad: Quincenal.
Evidencia: Dirección de Gestión  Catastral (Sede Central): Presentación comité de seguimiento y/o listas de asistencia al seguimiento y/o actas de reunión.</t>
  </si>
  <si>
    <t>El Profesional designado verifica de manera trimestral la custodia de la información y aplicación de las Tablas de Retención Documental vigentes y un único lugar para el almacenamiento de las carpetas mediante un archivo organizado, remitiendo esta validación a través de correo electrónico al líder del proceso. En caso de que la información este almacenada fuera de los parámetros de gestión documental debe evaluarse la trazabilidad e implementar una acción correctiva o de mejora.
Evidencias: Reporte y/o correo electrónico remitido al líder del proceso con la validación documental</t>
  </si>
  <si>
    <t>El profesional responsable del SGSST revisa el nivel de conocimiento que tienen los funcionarios de las diferentes sedes, designados para realizar las afiliaciones a la ARL, a través de una evaluación realizada semestralmente. En caso de encontrar deficiencias en la apropiación del conocimiento se realiza un taller práctico sobre este tema.
Evidencias: Archivo con el consolidado de los resultados de las evaluaciones y registro de asistencia al taller (en los casos que  aplique)</t>
  </si>
  <si>
    <t>Los profesionales y/o contratistas designados  por la Subdirección de Talento Humano verifican el cumplimiento de los requisitos del empleo frente a la documentación aportada por el candidato y a la información disponible en los diferentes sistemas de información. En caso de que se generen inconsistencias o falta de documentación se requerirán al candidato y si no subsana se da por finalizado el proceso.
Periodicidad: Variable
Evidencias:  Muestra de los estudios de verificación de requisitos EVR de los funcionarios vinculados y/o Matriz de consolidación de EVR para encargos.</t>
  </si>
  <si>
    <t>El jefe de la Oficina de Control  Interno Disciplinario, desde la Sede Central hace seguimiento trimestralmente  a los procesos disciplinarios con el propósito de verificar el cumplimiento de los parámetros normativos establecidos para el adelantamiento de la acción disciplinaria. En caso de determinar  posibles incumplimientos de términos perentorios deberá priorizarse el trámite del respectivo proceso disciplinario.
Evidencia:  
1. Actas de reuniones presenciales y/o convocatorias y registros de asistencia virtuales con los abogados instructores con el fin de verificar el cumplimiento de los parámetros normativos establecidos para el adelantamiento de la acción disciplinaria.
2. Relación de las providencias proferidas en curso de los procesos disciplinarios.</t>
  </si>
  <si>
    <t>El jefe de la Oficina de Control  Interno Disciplinario, desde la Sede Central hace seguimiento  trimestralmente  a los procesos disciplinarios con el propósito de determinar la existencia o no de actos indebidos por acción u omisión para favorecer a servidores o exservidores públicos en el adelantamiento de la acción disciplinaria. 
Evidencia:  
1. Actas de reuniones presenciales y/o convocatorias y registros de asistencia virtuales con los abogados instructores con el fin de determinar la existencia o no de actos indebidos por acción u omisión para favorecer a servidores o exservidores públicos en el adelantamiento de la acción disciplinaria. 
2. Relación de las providencias proferidas en curso de los procesos disciplinarios.</t>
  </si>
  <si>
    <t>El abogado responsable verifica los fundamentos de hecho y de derecho de cada acto administrativo a expedir, teniendo en cuenta la solicitud, soportes y bases de datos disponibles. El Subdirector de Talento Humano verifica que el acto administrativo se encuentre acorde con lo solicitado. 
Si se detectan inconsistencias estas se verificaran con el profesional encargado del proceso a través de la historia laboral del funcionario, SIGAC, base de datos de planta, aplicativo PERNO y/o cualquier medio disponible, y se corrige el acto administrativo antes de su aprobación.
Evidencia: Una muestra de correos electrónicos,  solicitando la remisión del acto administrativo a la Secretaría General y/o a la Dirección General.</t>
  </si>
  <si>
    <t>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
7. Ofrecimiento de dadivas por parte de los ciudadanos a los funcionarios con ocasión de la prestación del servicio o generación de productos</t>
  </si>
  <si>
    <t>debido a: 
1. Falta de generación de espacios internos y externos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
4. Presión de niveles jerárquicos superiores para influenciar la expedición del acto.</t>
  </si>
  <si>
    <t>debido a: 
1. Identificación de la ilegalidad del acto por parte de un ente judicial.
2. Inaplicabilidad de la norma por vacíos técnicos y conceptuales.</t>
  </si>
  <si>
    <t>debido a:
1. Insuficiencia y reducción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y del procesamiento analítico de las muestras.
5. Inadecuada ejecución de las actividades documentadas en los procedimientos e instructivos del SGI.</t>
  </si>
  <si>
    <t xml:space="preserve">debido a:
1. Incumplimiento de los estándares de producción de información geográfica
2. Ausencia o deficiencia de controles de calidad en las diferentes etapas del proceso.
3. Deficiencia en la información básica para realizar estudios agrológicos.
4. Inadecuada ejecución de las actividades documentadas en los procedimientos e instructivos del SGI.
5. Problemas de orden público a nivel nacional que pueden afectar las actividades de campo.
6. Baja calidad de los insumos utilizados para el procesamiento analítico de las muestras.
7. Incorrecta operación o manipulación de los equipos e instrumentos para el procesamiento analítico de las muestras.
</t>
  </si>
  <si>
    <t xml:space="preserve"> 
debido a:
1. Situaciones de orden Público en  los municipios a Intervenir
2. Condiciones medioambientales que afectan la prestación del servicio.
3. Incumplimiento de los pagos de la entidad contratante.
4. Falta de capacidad operativa (funcionarios y contratistas)</t>
  </si>
  <si>
    <t>El funcionario designado de la Subdirección Cartográfica y Geodésica, realiza el mantenimiento a las estaciones de funcionamiento continuo CORS con el propósito de prevenir y corregir las fallas que impidan contar con los datos. En caso de que no se haya realizado el mantenimiento se revisará la programación de mantenimientos para determinar la necesidad y los recursos para realizar la visita a campo.
Evidencia: Reporte de mantenimiento mensual de las estaciones de funcionamiento continuo CORS</t>
  </si>
  <si>
    <t>El  funcionario designado de la Subdirección Cartográfica y Geodésica, verifica los diferentes factores externos que se pueden presentar en la labor de campo. En caso de existir alguna situación en la cual se vea afectado el trabajo a realizar, se evalúa la posibilidad de nuevas zonas de intervención.
Evidencia: Evidencia de la situación presentada en la zona a realizar el trabajo en campo</t>
  </si>
  <si>
    <r>
      <t>El  funcionario designado de la Subdirección Cartográfica y Geodésica, en cada etapa de elaboración del producto cartográfico, verifica el cumplimiento de especificaciones y estándares de producción de la etapa anterior, registrando las observaciones en los formatos de listas de chequeo o de aseguramiento de la calidad. En caso de encontrar algún incumplimiento, informa al profesional líder de la producción cartográfica para que se tomen las acciones pertinentes para el  cumplimiento de las especificaciones.</t>
    </r>
    <r>
      <rPr>
        <strike/>
        <sz val="11"/>
        <rFont val="Arial"/>
        <family val="2"/>
      </rPr>
      <t xml:space="preserve"> 
</t>
    </r>
    <r>
      <rPr>
        <sz val="11"/>
        <rFont val="Arial"/>
        <family val="2"/>
      </rPr>
      <t xml:space="preserve">
Evidencias: Listas de chequeo o de aseguramiento de la calidad de los productos cartográficos </t>
    </r>
  </si>
  <si>
    <t>El  funcionario designado de la Subdirección Cartográfica y Geodésica, realiza el control de calidad de los productos cartográficos para verificar el cumplimiento de las especificaciones técnicas establecidas para cartografía básica. En caso contrario, se devuelve al profesional responsable de la etapa que le antecede para que realice los ajustes correspondientes.
Evidencia: Reporte de control de calidad</t>
  </si>
  <si>
    <t>El  funcionario designado de la Subdirección Cartográfica y Geodésica, realiza la verificación de la totalidad de los productos e insumos cartográficos recibidos y sus características generales con el propósito de realizar el proceso de validación. En caso de encontrar algún faltante, se devuelve al tercero con el respectivo informe por medio  de oficio y/o mensaje de correo electrónico.
Evidencia: Lista de verificación de productos e insumos.</t>
  </si>
  <si>
    <t>El  funcionario designado de la Subdirección Cartográfica y Geodésica, realiza el control de calidad a los puntos de control terrestre y los de chequeo, con el fin de contar con insumos óptimos en la generación y validación de productos cartográficos.
Evidencia: Reportes de control de calidad</t>
  </si>
  <si>
    <t>El Responsable de los servicios de transporte en el proceso de Gestión  Administrativa verifica las solicitudes generadas en la plataforma tecnológica autorizadas por el Director General, Subdirectores, Directores Técnicos, Secretario General, Jefes de Oficina, Directores Territoriales, a través de la herramienta tecnológica correspondiente. En caso de que la herramienta presente  fallas o inconsistencias se procede a realizar una incidencia a través de correo electrónico.  
Periodicidad: Trimestral
Evidencia: Reporte generado en la plataforma tecnológica de los casos solicitados y su estado junto con el Informe  de análisis, Correos electrónicos con la incidencias reportadas (si aplica).</t>
  </si>
  <si>
    <t>Reporte generado en la plataforma tecnológica de los casos solicitados y su estado junto con el Informe  de análisis, Correos electrónicos con la incidencias reportadas (si aplica).</t>
  </si>
  <si>
    <t>Riesgo Financiero</t>
  </si>
  <si>
    <t>Mensaje de correo electrónico que evidencia la realización de la revisión de los procedimientos cuando aplique y/o plan de trabajo para la actualización de documentos</t>
  </si>
  <si>
    <t>Actas y/o cartas de intención y de materialización de las estaciones</t>
  </si>
  <si>
    <t>El  funcionario designado de la Subdirección Cartográfica y Geodésica, realiza mensualmente el control de calidad de los datos RINEX para llevar a cabo el procesamiento y publicación de los mismos. En caso de encontrar desviaciones los archivos no serán reportados en el portal institucional.
Evidencia: Reporte de publicación de los archivos RINEX</t>
  </si>
  <si>
    <t>El Director de Investigación y Prospectiva anualmente  revisa junto con los líderes de proceso las necesidades de personal experto requerido para su operación programando las mismas en el plan anual de adquisiciones.
Evidencia: Plan anual de adquisiciones con la programación del personal experto.</t>
  </si>
  <si>
    <t>El profesional designado por el proceso de Innovación  y Gestión del Conocimiento Aplicado verifica cada vez que se termine un curso dictado,  los resultados de la encuesta de satisfacción a los estudiantes, donde se evalúa el contenido del curso. En caso de encontrar aspectos a mejorar se debe revisar y ajustar de ser necesario el contenido del curso. 
Evidencia: Reporte de resultados de las encuestas de satisfacción.</t>
  </si>
  <si>
    <t>El responsable designado de los proyectos anualmente  revisa la necesidad de actualizar software obsoleto requerido para su operación, a través de un listado de verificación. En caso de encontrar un software obsoleto, cada responsable solicita al líder del proceso la destinación de los recursos y la presentación del requerimiento a la Dirección de Tecnología de la Información y comunicaciones -DTIC, para que realicen la adquisición de las licencias.
Evidencia: Correo electrónico o comunicación solicitando la adquisición de la nueva versión del software y/o el estado del software para la operación</t>
  </si>
  <si>
    <t>El Responsable designado por la Oficina Asesora de Planeación realiza seguimiento trimestral al plan de adquisiciones de la entidad, verificando el grado de cumplimiento en la programación del mismo y presentando el seguimiento en el Comité Institucional de Gestión y Desempeño. En caso de que se presenten variaciones con lo proyectado se generan alertas a los ordenadores del gasto. 
Evidencia: Acta de Comité Institucional de Gestión y Desempeño reflejando el seguimiento del plan y/o alertas a los ordenadores del gasto (si aplica)</t>
  </si>
  <si>
    <t>El Responsable designado por la Oficina Asesora de Planeación realiza seguimiento mensual al cumplimiento del presupuesto de inversión y al avance de las metas institucionales en el Comité Institucional de Gestión y Desempeño. En caso de que se presenten novedades en el cumplimiento, se realiza monitoreo al responsable de su ejecución para generar acciones tendientes a completar las metas proyectadas. 
Evidencias: Acta de Comité Institucional de Gestión y Desempeño reflejando el seguimiento al presupuesto de inversión y a las metas institucionales.</t>
  </si>
  <si>
    <t>El Responsable designado por la Oficina Asesora de Planeación aprueba a través de correo electrónico la solicitud de viabilidad presupuestal remitida por el responsable de la dependencia para garantizar la disponibilidad de recursos en el presupuesto de inversión, rechazando en caso de que no se cuente con los recursos suficientes, la información no coincida con el proyecto o no esté programado en el plan anual de adquisiciones. 
Evidencia: Correo de aprobación de la viabilidad generada</t>
  </si>
  <si>
    <t>El Responsable designado por la Oficina Asesora de Planeación revisa el contenido, calidad y consistencia de los datos consignados en el informe de gestión, cada vez que se presente por parte del responsable, con el fin de garantizar la veracidad de la información y su estructura para incluir en el informe. En caso de que presente desalineación con el marco estratégico definido por la entidad, se realiza la devolución para que el responsable haga las correcciones pertinentes.
Evidencia: Informe de gestión consolidado y entregado por la OAP a la Dirección General y a las áreas para su validación y aprobación.</t>
  </si>
  <si>
    <t xml:space="preserve">El Responsable designado por la Oficina Asesora de Planeación  valida las solicitudes de creación o actualización de proyectos de inversión generadas por parte de los formuladores de proyecto en el sistema de información dispuesto por el DNP, realizando el rechazo en caso de que no sea viable la actualización y devolviendo al solicitante, cada vez que sea requerido. De otro modo, si se aprueba, se indica a través de correo electrónico cuando el proyecto se envía para viabilidad.
Evidencias: Pantallazos del control de formulación técnica y/o fichas EBI actualizadas para conocer la aceptación o rechazo de la propuesta de actualización del proyecto. </t>
  </si>
  <si>
    <t>El Responsable designado por la Oficina Asesora de Planeación  revisa anualmente la articulación del marco estratégico del IGAC frente a los planes, metas y proyectos de inversión vigentes, comunicando esta información por cualquiera de los medios internos establecidos por la entidad a las áreas u oficinas responsables de proyectos, para su identificación y apropiación.  En caso de que se presenten novedades en el envío de estas comunicaciones, se utilizarán medios alternativos para dar a conocer la articulación del marco estratégico. 
Evidencia: Comunicaciones, piezas gráficas, publicaciones realizadas y/o registros de asistencia; y Registro de los medios alternativos utilizados (si aplica).</t>
  </si>
  <si>
    <t>El Responsable designado por la Oficina Asesora de Planeación verifica previamente el reporte de información que se va a cargar en los aplicativos internos y externos de competencia del proceso de Direccionamiento Estratégico y Planeación, por parte del enlace o líder de proceso responsable, realizando el respectivo cierre y notificando al Jefe de la OAP con el fin de garantizar que fue verificado el contenido y su consistencia. En caso de identificar inconsistencias o falencias en el reporte, se realiza contacto a través de correo electrónico con el enlace o líder de proceso responsable para corregir la información.  
Evidencia: Correo electrónico con la notificación de cierre de periodo y/o correo electrónico para corregir información (Si aplica).</t>
  </si>
  <si>
    <t xml:space="preserve">El Responsable designado por la Oficina Asesora de Planeación verifica anualmente el reporte de usuarios activos en los aplicativos internos y externos de competencia del proceso de Direccionamiento Estratégico y Planeación, con el fin de asegurar que se encuentren perfiles de usuario solo para funcionarios activos y se cumplan las condiciones de seguridad y acceso a los aplicativos. En caso de identificar inconsistencias, se procede a realizar la indagación respectiva y tomar las medidas de control necesarias. 
Evidencia: Reporte de usuarios registrados en los aplicativos de competencia del proceso de Direccionamiento Estratégico y Planeación, verificado por el responsable de la OAP. </t>
  </si>
  <si>
    <t>El Responsable designado por la Oficina Asesora de Planeación revisa cada vez que la información sea entregada por los responsables previo al cargue en los aplicativos internos y externos de la entidad, asegurando la consistencia de los datos entregados y posteriormente remitiendo correo electrónico autorizando su cargue en el sistema. En caso de identificar inconsistencias o falencias en el reporte, se realiza contacto a través de correo electrónico con el enlace o responsable para corregir la información.  
Evidencia: Correo electrónico de Visto Bueno de la OAP para el cargue en SINERGIA o Correo electrónico de notificación de cargue por el responsable.</t>
  </si>
  <si>
    <t>El Responsable designado por la Oficina Asesora de Planeación verifica anualmente la articulación de los Planes Institucionales de la entidad con los requerimientos del MIPG en el momento de su actualización, con el fin de incluir las actividades que tengan que completarse de acuerdo con este modelo. Posteriormente, se remite al Comité Institucional de Gestión y Desempeño para su aprobación final. En caso de identificar inconsistencias o desalineaciones, se revisa para aplicar los ajustes necesarios y se informa a los responsables involucrados. 
Evidencias: Planes institucionales articulados con MIPG y aprobados por el Comité.</t>
  </si>
  <si>
    <t>El Responsable designado por la Oficina Asesora de Planeación realiza acompañamiento y seguimiento a los procesos involucrados en la evaluación del FURAG, identificando anualmente las acciones consolidadas que se deben implementar para incrementar o mantener el Índice de Desempeño Institucional (IDI) respecto a las políticas señaladas por MIPG. En caso de que no se estén cumplimiento los lineamientos del modelo, se deben crear nuevas estrategias para asegurar su implementación.
Evidencias: Archivo de acciones consolidadas para la implementación del FURAG.</t>
  </si>
  <si>
    <t>El Responsable designado por la Dirección Territorial para el SGA,  trimestralmente verifica el cumplimiento de las actividades contempladas en el plan de trabajo ambiental y carga  las evidencias en el DRIVE correspondiente, el cual esta compartido para su revisión con el responsable del SGA en la Sede Central.   En caso de encontrar novedades,  se comunicará con el funcionario y/o contratista que realizó el reporte a través de correo electrónico para que se hagan los ajustes pertinentes.
Evidencia: Soporte de las actividades realizadas en el trimestre cargadas en el DRIVE y correo electrónico si aplica.</t>
  </si>
  <si>
    <t>Los responsables designados por la Subdirección de Geografía, en cada etapa validan que el producto a generar esté acorde con la normatividad vigente, estándares y procedimientos, haciendo las observaciones sobre los documentos de investigación con control de cambios. En caso de que no se cumplan dichas especificaciones, el producto se devuelve al responsable para su ajuste.
Evidencia: Documentos de investigación versionados con control de cambios o evidencia de la revisión en línea y/o mensajes de correo electrónico con la revisión del informe final de los procesos de deslindes y los documentos de estudios e investigaciones geográficas.</t>
  </si>
  <si>
    <t>Los funcionarios designados por la Subdirección de Geografía, anualmente, o cada vez que se requiera, revisan que los procedimientos estén acorde a la normatividad y estándares vigentes. En caso de requerirse, se realiza la correspondiente actualización.
Evidencia: Mensaje de correo electrónico que evidencia la realización de la revisión de los procedimientos cuando aplique y/o plan de trabajo para la actualización de documentos</t>
  </si>
  <si>
    <t>Los funcionarios designados por la Subdirección de Geografía, realizan el seguimiento mensual de los productos del plan de acción y del proyecto de inversión, reportando los avances en las herramientas dispuestas para este fin. En caso de observar actividades que no se han cumplido, se justifican los motivos de atraso y se informa a la Subdirección de Geografía. 
Evidencia: Herramientas para el seguimiento del plan de acción y proyectos de inversión, y/o correo electrónico enviando con el seguimiento.</t>
  </si>
  <si>
    <t>Los funcionarios designados a las diferentes temáticas aplican los controles de calidad establecidos por el subproceso de Gestión Agrológica y reportan mensualmente el estado de las mismas, con el propósito de verificar que se cumplen todos los parámetros establecidos en cada etapa del subproceso. En caso de encontrar desviaciones se regresa a la etapa anterior para su respectivo ajuste.
Evidencia: Reporte mensual del estado de las temáticas o registro de los controles de calidad realizados.</t>
  </si>
  <si>
    <t>El funcionario de planta designado (líder de proceso, supervisor de contratista, supervisor de convenio/contrato interadministrativo),  trimestralmente verifica los perfiles, permisos o accesos de los funcionarios o contratistas, al repositorio único de información de la Dirección, con el fin de asegurar el uso adecuado de la misma y evitar su sustracción o perdida. En caso de encontrar alguna novedad o asignación no permitida, se solicita la eliminación de permisos al funcionario o contratista identificado a través del GLPI.
Evidencia: Reporte de GLPI de permisos designados al repositorio único de información de la Dirección.</t>
  </si>
  <si>
    <t>Los responsables designados por el proceso Gestión Documental realizan seguimiento semestral a la implementación de  instrumentos archivísticos asociados al Programa de Gestión Documental - PGD. En el caso de identificar incumplimiento en la aplicación de los lineamientos archivísticos por parte de las Oficinas Productoras, el proceso de Gestión Documental solicitará se realicen las correcciones necesarias e informe de su cumplimiento.
Periodicidad: Semestral
Evidencias: Reporte de seguimiento al PGD y/o Registros de asistencia y actas de reunión. Para el caso de incumplimiento envío correos electrónicos.</t>
  </si>
  <si>
    <t>Los responsables designados por el proceso Gestión Documental realizan seguimiento semestral a través de visitas técnicas programadas a las Oficinas Productoras Sede Central, en la implementación de los lineamientos, Tabla de Retención Documental  TRD y normatividad vigente. En el caso de identificar incumplimiento en la aplicación de los lineamientos archivísticos por parte de las Oficinas Productoras, el proceso de Gestión Documental solicitará se realicen las correcciones necesarias e informe de su cumplimiento.
Periodicidad: Semestral
Evidencias: Registros de asistencia y actas de reunión. Para el caso de incumplimiento envío correos electrónicos.</t>
  </si>
  <si>
    <t>Los responsables designados por el proceso Gestión Documental  realizan el control de la documentación entregada a modo de préstamo a los funcionarios de la entidad, a través del formato o formatos establecidos en el procedimiento de préstamo de archivo central.
Periodicidad: Mensual. 
Evidencias: Registro vigente firmado por el solicitante de los documentos en Archivo Central</t>
  </si>
  <si>
    <t>Los responsables designados por el proceso Gestión Documental  realizan seguimiento semestral a la actualización y verificación del inventario documental del Archivo Central, con el fin de controlar la documentación que reposa en el Archivo Central. En caso de evidenciar que no se ha llevado a cabo la actualización del inventario documental, el proceso de Gestión Documental tomará las acciones pertinentes para efectuar dicha actualización.
Evidencias: Registro Inventario documental actualizado</t>
  </si>
  <si>
    <t>El funcionario designado de la Subdirección de Geografía, antes de la publicación de una investigación, revisa que no se haya hecho una publicación anterior de una parte o de la totalidad de lo allí expuesto, buscándolo a través de páginas especiales. En caso de encontrar que ha habido alguna publicación con esa información y que su autor ha estado vinculado con la investigación del IGAC, se informa a la Oficina Asesora Jurídica (OAJ) para que se inicien los procesos a los que haya lugar.
Evidencia: Memorando y/o mensaje de correo electrónico informando la situación (si aplica).</t>
  </si>
  <si>
    <t xml:space="preserve">Los funcionarios de la Subdirección de Geografía revisan la disponibilidad de personal, así como otros recursos necesarios para estimar las necesidades con base en el presupuesto designado. En caso de que el personal existente sea insuficiente, o no sea el requerido, se solicitará la asignación del personal a la Subdirección de Geografía, sujetos a disponibilidad de presupuesto designado. 
Evidencias: Plan anual de adquisiciones con las necesidades de personal y demás recursos necesarios y/o mensaje de correo electrónico enviando el plan </t>
  </si>
  <si>
    <t>El  funcionario designado de la Subdirección Cartográfica y Geodésica, antes y después de realizar el trabajo en campo realiza la verificación de los equipos para realizar el trabajo designado llevando a cabo pruebas de funcionamiento. En caso de encontrar fallas en los equipos, los reporta al responsable de la Administración de los equipos geodésicos y topográficos para que actualice el listado sobre el estado operativo de los equipos y se programe su revisión y mantenimiento respectivo.
Evidencia: Reporte de verificación de equipos</t>
  </si>
  <si>
    <t>El Responsable designado de la Oficina Asesora Jurídica en Sede Central y el Abogado en las Direcciones Territoriales, reportan al funcionario designado por la Oficina Asesora Jurídica el estado de los procesos a su cargo, quien consolidará en un archivo Excel dichos reportes.
Periodicidad: Trimestral
Evidencia: 
1. Sede Central: Matriz consolidada de estado de procesos judiciales
2. Direcciones Territoriales: Correo electrónico con el envío de los registros de los formatos del estado de los procesos judiciales junto con la matriz consolidada de los mismos.</t>
  </si>
  <si>
    <t>El Responsable designado de la Oficina Asesora Jurídica en Sede Central, realiza junto con el reparto del proceso judicial o extrajudicial al abogado, la solicitud mediante correo electrónico de manifestación de conflicto de interés, inhabilidad o incompatibilidad para actuar en el proceso judicial. En caso de no recibir la manifestación procede a reafirmar el correo electrónico de solicitud.
Periodicidad: Variable
Evidencia: Correo electrónico remitido al abogado y recibido con la manifestación de conflicto de interés.</t>
  </si>
  <si>
    <t>El responsable en el GIT de Gestión Contractual o el responsable designado en la Dirección Territorial, revisa las condiciones del proceso a adelantar y publica en el SECOP II los documentos que soportan el proceso para conocimiento de los interesados, si se presentan inquietudes u observaciones se remitirán al área u Oficina responsable para contestar y posteriormente se da respuesta a través del SECOP II al solicitante.
Periodicidad: Variable
Evidencia Sede Central y Direcciones Territoriales: Observaciones y respuestas del proceso en la plataforma SECOP II (si aplica).</t>
  </si>
  <si>
    <t xml:space="preserve">El Responsable designado por el proceso de Gestión Administrativa verifica trimestralmente el Plan Anual de Adquisiciones - PAA del proceso, incluyendo los servicios esenciales (mantenimiento, aseo, cafetería, vigilancia y seguros), con el fin de realizar el seguimiento a su cumplimiento. En caso de que se presenten variaciones o se requieran hacer modificaciones (si aplica), se revisa el Plan y se remite al proceso de Gestión Contractual para su aprobación y actualización.  
Periodicidad: Trimestral
Evidencia: Informe de verificación al Plan Anual de Adquisiciones del proceso con los servicios esenciales  y/o correo que evidencie la solicitud de modificaciones al PAA (si aplica). </t>
  </si>
  <si>
    <t xml:space="preserve">Posibilidad de pérdida reputacional </t>
  </si>
  <si>
    <t>por la realización de las evaluaciones de desempeño y/o acuerdos de gestión fuera de los términos establecidos en la normatividad vigente ocasionando una eventual demanda en contra de la Entidad o limitando el acceso a encargos, comisiones o capacitaciones de funcionarios.</t>
  </si>
  <si>
    <t>Acta de Comité Institucional de Gestión y Desempeño reflejando el seguimiento al presupuesto de inversión y a las metas institucionales.</t>
  </si>
  <si>
    <t xml:space="preserve">Resultados del mecanismo de evaluación utilizado y/o material evidencia de la evaluación realizada. </t>
  </si>
  <si>
    <t>El Director de Regulación y Habilitación realiza conjuntamente con la Oficina Asesora Jurídica un control de legalidad de los proyectos de acto administrativo, cada vez que sea requerido, con el fin de determinar si se deben realizar ajustes previos a la expedición por parte de la Oficina o Área responsable. En caso de presentar inconsistencias u observaciones se regresa al responsable para aplicar los correctivos necesarios. 
Evidencia:  Correo remisorio y/o memorando con las observaciones al proceso técnico que proyectó el acto.</t>
  </si>
  <si>
    <t>El Director de Regulación y Habilitación verifica el contenido del proyecto de Acto administrativo previo a su publicación en la página web para participación ciudadana (en caso de que sea necesario por ley), cada vez que se requiera, con el fin de recibir las observaciones a lugar, previo a la expedición de la regulación. En caso de recibir comentarios u observaciones, se deben responder las observaciones y comentarios, y ajustar el contenido si tiene mérito antes de remitirlo a la Oficina Asesora Jurídica para su expedición.
Periodicidad: Variable
Evidencia: Correo de envío del proyecto de Acto Administrativo a la Oficina Asesora de Planeación para publicación en la página web; y/o link de publicación del Acto Administrativo.</t>
  </si>
  <si>
    <t>El Director de Regulación y Habilitación verifica el contenido del proyecto de Acto administrativo del subproceso de regulación, posteriormente envía para revisión de la Oficina Asesora Jurídica previa aprobación de esta y firma por parte de la Dirección General. Esta actividad se hace en cada evento.
Evidencia: Correo de envío del proyecto de Acto Administrativo al proceso a la Oficina Asesora Jurídica y envío a la Dirección General  para publicación en el diario oficial.</t>
  </si>
  <si>
    <t xml:space="preserve">El  funcionario designado de la Subdirección Cartográfica y Geodésica, realiza mensualmente el monitoreo del servicio de internet, con el propósito de verificar el funcionamiento de las estaciones CORS. En caso de encontrar fallas en el servicio de internet, se enviará mensaje de correo electrónico al operador para restablecerlo. 
Evidencia: Reporte mensual de monitoreo de estaciones geodésicas </t>
  </si>
  <si>
    <t>Reporte mensual de monitoreo de estaciones geodésicas</t>
  </si>
  <si>
    <t>debido a:
1. Situaciones de orden Público en  los municipios a Intervenir
2. Condiciones medioambientales que afectan la prestación del servicio.
3. Incumplimiento de los pagos de la entidad contratante.
4. Falta de personal capacitado en los municipios donde se realizan los procesos de formación y/o actualización catastral.
5. Desconocimiento por parte de la ciudadanía y de las entidades municipales donde se realizan los procesos de formación y/o actualización catastral.</t>
  </si>
  <si>
    <t xml:space="preserve"> </t>
  </si>
  <si>
    <t>PRO-1</t>
  </si>
  <si>
    <t xml:space="preserve">El responsable designado por I+D+I, antes del uso del espectroradiómetro, valida que el equipo está funcionando dentro de los rangos apropiados en sus puntos mínimo y máximo, tomando la muestra en una tabla denominada spectralon. En caso de encontrar inconsistencias se manda a calibrar el equipo. Adicionalmente, cada año el Coordinador del proceso de I+D+I solicita la contratación de la calibración y mantenimiento de todos los espectroradiómetros para asegurar la precisión de los datos. 
Evidencias: Hoja de vida de equipos espectroradiómetros donde se relacionan calibraciones y mantenimientos, registro de captura de campo de las firmas espectrales y/o certificado de calibraciones de los equipos conforme a la fecha programada. </t>
  </si>
  <si>
    <t xml:space="preserve">por la habilitación de un gestor catastral no idóneo para la prestación del servicio publico catastral con el fin de obtener un beneficio propio o de un tercero </t>
  </si>
  <si>
    <t>debido a:
1. Intereses particulares
2. Falta de apropiación e interiorización del código de integridad.
3. Conflictos de interés presentados durante el proceso de evaluación.
4. Presión de niveles jerárquicos superiores para influenciar el resultado de la evaluación.</t>
  </si>
  <si>
    <t>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periódicamente estar informados acerca de como avanza la gestión de las siete vías estratégicas de la ICDE</t>
  </si>
  <si>
    <t>debido a:
1. No manifestación de conflictos de interés, inhabilidad o incompatibilidad por parte de los abogados en procesos que les sean asignados.</t>
  </si>
  <si>
    <t>debido 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t>
  </si>
  <si>
    <t>debido a:
1.  Inadecuada ejecución de las actividades documentadas en los procedimientos e instructivos del SGI.
2. Inadecuada manipulación, almacenamiento y transporte de la muestra.
3. Inadecuada rotulación de la muestra
4. Incumplimiento por parte de la empresa de mensajería en el transporte de las muestras.</t>
  </si>
  <si>
    <t>debido a :
1. Falta control de calidad de los productos finales
2. Ausencia de información insumo o suficiente para la validación.
3. Omitir el control de calidad de los insumos con los cuales se generaron los  productos así como los entregados para su validación, así como los puntos de chequeo para su validación.
4. Falta de apropiación de valores éticos 
5. Tráfico de influencias y/o amiguismos</t>
  </si>
  <si>
    <t>debido a:
1. Eventos externos que impactan los tiempos de producción o actualización de la información cartográfica.
2. Fallas en los equipos usados
3. Insuficientes recursos utilizados para la producción.</t>
  </si>
  <si>
    <t>debido a:
1. Alta rotación de personal que genera pérdida de recurso humano con conocimiento y experticia en los procesos.
2. Falta de verificación del cumplimiento de normatividad vigente, estándares o especificaciones técnicas durante las diferentes etapas del proceso de producción de información cartográfica básica
3. Falta o insuficiente mantenimiento y/o calibración de equipos de oficina y de campo que permitan la captura y procesamiento de insumos con la calidad requerida</t>
  </si>
  <si>
    <t xml:space="preserve">debido a:
Impedimento en el acceso a los sitios donde se encuentran ubicadas las estaciones de funcionamiento continuo CORS por la presencia de factores externos asociados a la seguridad, clima, topografía y orden público.
</t>
  </si>
  <si>
    <t>debido a:
1. Omisión del control de calidad a los procedimientos.
2. Falla en los equipos de recepción de datos.
3. Desconfiguración de los módulos del software de procesamiento y ajustes generando valores atípicos.</t>
  </si>
  <si>
    <t>debido a:
1. Fallas y/o desconocimiento en la funcionalidad de los equipos
2. Vandalismo o pérdida de los equipos
3. Fallas o desconexión del servicio de internet ya sea satelital o de datos
4. Falta de mantenimiento preventivo</t>
  </si>
  <si>
    <t>Junio de 2022</t>
  </si>
  <si>
    <t>por inoportunidad  en la respuesta a los requerimientos en procesos judiciales o por condenas en litigios que deberían haber sido favorables a la entidad</t>
  </si>
  <si>
    <t xml:space="preserve">
debido a :
1. falta de seguimiento y o seguimiento inoportuno a los procesos
2.Inadecuada defensa de los intereses de la entidad
3. Falta de coordinación entre las dependencias encargadas de la defensa y las áreas misionales
4.Falta de coordinación interinstitucional cuando son involucradas más de una entidad en el mismo proceso.</t>
  </si>
  <si>
    <t xml:space="preserve">     El riesgo afecta la imagen de  la entidad con efecto publicitario sostenido a nivel de sector administrativo, nivel departamental o municipal</t>
  </si>
  <si>
    <t xml:space="preserve">El Responsable asignado de la Oficina Asesora Jurídica en Sede Central , remite mediante correo electrónico a los apoderados de sede central y de las Direcciones Territoriales   lineamientos en materia judicial a fin de que sean tenidos en cuenta por estos en la defensa de los intereses de la entidad.
Periodicidad Trimestral
Evidencia: Correo electrónico remitido a los apoderados de sede central y de las Direcciones Territoriales. </t>
  </si>
  <si>
    <t>Correo electrónico remitido a los apoderados de sede central y de las Direcciones Territoriales.</t>
  </si>
  <si>
    <t>El apoderado judicial  tanto en Sede Central como en Direcciones Territoriales, establecerá contacto con las áreas misionales o entidades mediante correo electrónico con el fin de coordinar y obtener insumo para la defensa de la entidad en aquellos procesos en los que la entidad actúe en calidad de demandado y  en donde se requiera información de unas de las áreas misionales para el ejercicio de la defensa de los intereses de la entidad, al igual que en los procesos en donde estén demandadas otras entidades.
Periodicidad: Semestral
Evidencia: Correo electrónico remitido por el apoderado al área misional de la entidad o a otra entidad que también obre como demanda dentro de proceso a su cargo.</t>
  </si>
  <si>
    <t>Correo electrónico remitido por el apoderado al área misional de la entidad o a otra entidad que también obre como demanda dentro de proceso a su cargo.</t>
  </si>
  <si>
    <t>Posibilidad de pérdida Económica y Reputacional por inoportunidad  en la respuesta a los requerimientos en procesos judiciales o por condenas en litigios que deberían haber sido favorables a la entidad 
debido a :
1. falta de seguimiento y o seguimiento inoportuno a los procesos
2.Inadecuada defensa de los intereses de la entidad
3. Falta de coordinación entre las dependencias encargadas de la defensa y las áreas misionales
4.Falta de coordinación interinstitucional cuando son involucradas más de una entidad en el mismo proceso.</t>
  </si>
  <si>
    <t>* Se modifica el riesgo GJU-1 para la versión 5</t>
  </si>
  <si>
    <t>MAPA DE RIESGOS INSTITUCIONAL - IGAC 2022 VERSIÓN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</si>
</sst>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mm/yyyy;@"/>
  </numFmts>
  <fonts count="90" x14ac:knownFonts="1">
    <font>
      <sz val="11"/>
      <color theme="1"/>
      <name val="Calibri"/>
      <family val="2"/>
      <scheme val="minor"/>
    </font>
    <font>
      <sz val="11"/>
      <color theme="1"/>
      <name val="Arial Narrow"/>
      <family val="2"/>
    </font>
    <font>
      <sz val="11"/>
      <name val="Arial Narrow"/>
      <family val="2"/>
    </font>
    <font>
      <b/>
      <sz val="11"/>
      <color theme="1"/>
      <name val="Arial Narrow"/>
      <family val="2"/>
    </font>
    <font>
      <sz val="10"/>
      <color theme="1"/>
      <name val="Calibri"/>
      <family val="2"/>
      <scheme val="minor"/>
    </font>
    <font>
      <b/>
      <sz val="11"/>
      <color theme="9" tint="-0.249977111117893"/>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b/>
      <sz val="40"/>
      <color rgb="FF000000"/>
      <name val="Calibri"/>
      <family val="2"/>
    </font>
    <font>
      <b/>
      <sz val="28"/>
      <color rgb="FF000000"/>
      <name val="Calibri"/>
      <family val="2"/>
    </font>
    <font>
      <sz val="18"/>
      <color theme="1"/>
      <name val="Arial Narrow"/>
      <family val="2"/>
    </font>
    <font>
      <b/>
      <sz val="18"/>
      <color theme="1"/>
      <name val="Arial Narrow"/>
      <family val="2"/>
    </font>
    <font>
      <b/>
      <sz val="22"/>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11"/>
      <color rgb="FF030303"/>
      <name val="Arial"/>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sz val="24"/>
      <color theme="1"/>
      <name val="Arial Narrow"/>
      <family val="2"/>
    </font>
    <font>
      <b/>
      <sz val="24"/>
      <color rgb="FF000000"/>
      <name val="Calibri"/>
      <family val="2"/>
    </font>
    <font>
      <b/>
      <sz val="20"/>
      <color theme="1"/>
      <name val="Calibri"/>
      <family val="2"/>
      <scheme val="minor"/>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10"/>
      <name val="Arial Narrow"/>
      <family val="2"/>
    </font>
    <font>
      <b/>
      <sz val="14"/>
      <name val="Arial Narrow"/>
      <family val="2"/>
    </font>
    <font>
      <b/>
      <u/>
      <sz val="11"/>
      <name val="Arial Narrow"/>
      <family val="2"/>
    </font>
    <font>
      <b/>
      <sz val="11"/>
      <name val="Arial Narrow"/>
      <family val="2"/>
    </font>
    <font>
      <b/>
      <sz val="10"/>
      <name val="Arial Narrow"/>
      <family val="2"/>
    </font>
    <font>
      <b/>
      <sz val="9"/>
      <name val="Arial Narrow"/>
      <family val="2"/>
    </font>
    <font>
      <sz val="9"/>
      <name val="Arial Narrow"/>
      <family val="2"/>
    </font>
    <font>
      <b/>
      <sz val="9"/>
      <color theme="9" tint="-0.249977111117893"/>
      <name val="Arial Narrow"/>
      <family val="2"/>
    </font>
    <font>
      <b/>
      <sz val="10"/>
      <color theme="9" tint="-0.249977111117893"/>
      <name val="Arial Narrow"/>
      <family val="2"/>
    </font>
    <font>
      <b/>
      <sz val="10"/>
      <color theme="0"/>
      <name val="Arial"/>
      <family val="2"/>
    </font>
    <font>
      <sz val="10"/>
      <color theme="1"/>
      <name val="Arial"/>
      <family val="2"/>
    </font>
    <font>
      <b/>
      <sz val="10"/>
      <color theme="1"/>
      <name val="Arial"/>
      <family val="2"/>
    </font>
    <font>
      <b/>
      <sz val="12"/>
      <color theme="1"/>
      <name val="Arial"/>
      <family val="2"/>
    </font>
    <font>
      <sz val="11"/>
      <color theme="1"/>
      <name val="Arial"/>
      <family val="2"/>
    </font>
    <font>
      <b/>
      <sz val="36"/>
      <color theme="0"/>
      <name val="Calibri"/>
      <family val="2"/>
      <scheme val="minor"/>
    </font>
    <font>
      <b/>
      <sz val="10"/>
      <name val="Arial"/>
      <family val="2"/>
    </font>
    <font>
      <sz val="10"/>
      <color rgb="FFFF0000"/>
      <name val="Arial"/>
      <family val="2"/>
    </font>
    <font>
      <b/>
      <sz val="14"/>
      <color theme="1"/>
      <name val="Calibri"/>
      <family val="2"/>
      <scheme val="minor"/>
    </font>
    <font>
      <b/>
      <sz val="12"/>
      <color theme="1"/>
      <name val="Calibri"/>
      <family val="2"/>
      <scheme val="minor"/>
    </font>
    <font>
      <b/>
      <sz val="40"/>
      <color theme="1"/>
      <name val="Calibri"/>
      <family val="2"/>
      <scheme val="minor"/>
    </font>
    <font>
      <b/>
      <sz val="48"/>
      <color rgb="FF000000"/>
      <name val="Calibri"/>
      <family val="2"/>
    </font>
    <font>
      <sz val="12"/>
      <color theme="1"/>
      <name val="Arial"/>
      <family val="2"/>
    </font>
    <font>
      <sz val="8"/>
      <name val="Calibri"/>
      <family val="2"/>
      <scheme val="minor"/>
    </font>
    <font>
      <b/>
      <sz val="10"/>
      <color rgb="FF000000"/>
      <name val="Arial"/>
      <family val="2"/>
    </font>
    <font>
      <b/>
      <sz val="20"/>
      <color rgb="FF000000"/>
      <name val="Calibri"/>
      <family val="2"/>
    </font>
    <font>
      <b/>
      <sz val="12"/>
      <name val="Arial"/>
      <family val="2"/>
    </font>
    <font>
      <b/>
      <sz val="11"/>
      <color theme="1"/>
      <name val="Arial"/>
      <family val="2"/>
    </font>
    <font>
      <sz val="11"/>
      <name val="Arial"/>
      <family val="2"/>
    </font>
    <font>
      <sz val="16"/>
      <name val="Arial Narrow"/>
      <family val="2"/>
    </font>
    <font>
      <b/>
      <sz val="11"/>
      <color theme="0"/>
      <name val="Arial"/>
      <family val="2"/>
    </font>
    <font>
      <sz val="9"/>
      <color indexed="81"/>
      <name val="Tahoma"/>
      <family val="2"/>
    </font>
    <font>
      <sz val="10"/>
      <color rgb="FF000000"/>
      <name val="Arial"/>
      <family val="2"/>
    </font>
    <font>
      <b/>
      <sz val="11"/>
      <name val="Arial"/>
      <family val="2"/>
    </font>
    <font>
      <sz val="11"/>
      <name val="Tahoma"/>
      <family val="2"/>
    </font>
    <font>
      <u/>
      <sz val="11"/>
      <color theme="10"/>
      <name val="Calibri"/>
      <family val="2"/>
      <scheme val="minor"/>
    </font>
    <font>
      <b/>
      <sz val="48"/>
      <color theme="0"/>
      <name val="Calibri"/>
      <family val="2"/>
      <scheme val="minor"/>
    </font>
    <font>
      <b/>
      <sz val="12"/>
      <color theme="0"/>
      <name val="Calibri"/>
      <family val="2"/>
      <scheme val="minor"/>
    </font>
    <font>
      <b/>
      <sz val="18"/>
      <color theme="0"/>
      <name val="Calibri"/>
      <family val="2"/>
      <scheme val="minor"/>
    </font>
    <font>
      <b/>
      <sz val="14"/>
      <color theme="0"/>
      <name val="Calibri"/>
      <family val="2"/>
      <scheme val="minor"/>
    </font>
    <font>
      <sz val="11"/>
      <color theme="0"/>
      <name val="Arial"/>
      <family val="2"/>
    </font>
    <font>
      <b/>
      <sz val="20"/>
      <color theme="1"/>
      <name val="Arial"/>
      <family val="2"/>
    </font>
    <font>
      <b/>
      <sz val="26"/>
      <color theme="0"/>
      <name val="Arial"/>
      <family val="2"/>
    </font>
    <font>
      <b/>
      <sz val="26"/>
      <color theme="0"/>
      <name val="Calibri"/>
      <family val="2"/>
      <scheme val="minor"/>
    </font>
    <font>
      <b/>
      <sz val="11"/>
      <color rgb="FFFF0000"/>
      <name val="Arial Narrow"/>
      <family val="2"/>
    </font>
    <font>
      <sz val="11"/>
      <color rgb="FFFF0000"/>
      <name val="Arial"/>
      <family val="2"/>
    </font>
    <font>
      <sz val="11"/>
      <color rgb="FFFF0000"/>
      <name val="Arial Narrow"/>
      <family val="2"/>
    </font>
    <font>
      <b/>
      <sz val="9"/>
      <color indexed="81"/>
      <name val="Tahoma"/>
      <family val="2"/>
    </font>
    <font>
      <strike/>
      <sz val="11"/>
      <name val="Arial"/>
      <family val="2"/>
    </font>
  </fonts>
  <fills count="34">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249977111117893"/>
        <bgColor indexed="64"/>
      </patternFill>
    </fill>
    <fill>
      <patternFill patternType="solid">
        <fgColor rgb="FFFF9900"/>
        <bgColor indexed="64"/>
      </patternFill>
    </fill>
    <fill>
      <patternFill patternType="solid">
        <fgColor rgb="FFFF3300"/>
        <bgColor indexed="64"/>
      </patternFill>
    </fill>
    <fill>
      <patternFill patternType="solid">
        <fgColor theme="3" tint="0.79998168889431442"/>
        <bgColor indexed="64"/>
      </patternFill>
    </fill>
    <fill>
      <patternFill patternType="solid">
        <fgColor rgb="FF7030A0"/>
        <bgColor indexed="64"/>
      </patternFill>
    </fill>
    <fill>
      <patternFill patternType="solid">
        <fgColor rgb="FF0070C0"/>
        <bgColor indexed="64"/>
      </patternFill>
    </fill>
    <fill>
      <patternFill patternType="solid">
        <fgColor rgb="FF002060"/>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indexed="9"/>
        <bgColor indexed="64"/>
      </patternFill>
    </fill>
    <fill>
      <patternFill patternType="solid">
        <fgColor rgb="FFFF6600"/>
        <bgColor indexed="64"/>
      </patternFill>
    </fill>
    <fill>
      <patternFill patternType="solid">
        <fgColor rgb="FF00B0F0"/>
        <bgColor rgb="FFDBE5F1"/>
      </patternFill>
    </fill>
    <fill>
      <patternFill patternType="solid">
        <fgColor rgb="FF00B0F0"/>
        <bgColor indexed="64"/>
      </patternFill>
    </fill>
    <fill>
      <patternFill patternType="solid">
        <fgColor rgb="FF92D050"/>
        <bgColor rgb="FF000000"/>
      </patternFill>
    </fill>
    <fill>
      <patternFill patternType="solid">
        <fgColor theme="4" tint="0.79998168889431442"/>
        <bgColor indexed="64"/>
      </patternFill>
    </fill>
    <fill>
      <patternFill patternType="solid">
        <fgColor rgb="FFFFCC00"/>
        <bgColor indexed="64"/>
      </patternFill>
    </fill>
  </fills>
  <borders count="93">
    <border>
      <left/>
      <right/>
      <top/>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dotted">
        <color rgb="FFF79646"/>
      </bottom>
      <diagonal/>
    </border>
    <border>
      <left style="medium">
        <color indexed="64"/>
      </left>
      <right style="medium">
        <color indexed="64"/>
      </right>
      <top style="dotted">
        <color rgb="FFF79646"/>
      </top>
      <bottom style="dotted">
        <color rgb="FFF79646"/>
      </bottom>
      <diagonal/>
    </border>
    <border>
      <left style="medium">
        <color indexed="64"/>
      </left>
      <right style="medium">
        <color indexed="64"/>
      </right>
      <top style="dotted">
        <color rgb="FFF79646"/>
      </top>
      <bottom style="medium">
        <color indexed="64"/>
      </bottom>
      <diagonal/>
    </border>
    <border>
      <left style="medium">
        <color indexed="64"/>
      </left>
      <right style="medium">
        <color indexed="64"/>
      </right>
      <top style="medium">
        <color indexed="64"/>
      </top>
      <bottom style="dotted">
        <color rgb="FFF79646"/>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rgb="FF000000"/>
      </right>
      <top/>
      <bottom/>
      <diagonal/>
    </border>
    <border>
      <left style="thin">
        <color rgb="FF000000"/>
      </left>
      <right style="thin">
        <color rgb="FF000000"/>
      </right>
      <top style="thin">
        <color rgb="FF000000"/>
      </top>
      <bottom/>
      <diagonal/>
    </border>
  </borders>
  <cellStyleXfs count="7">
    <xf numFmtId="0" fontId="0" fillId="0" borderId="0"/>
    <xf numFmtId="9" fontId="12" fillId="0" borderId="0" applyFont="0" applyFill="0" applyBorder="0" applyAlignment="0" applyProtection="0"/>
    <xf numFmtId="0" fontId="40" fillId="0" borderId="0"/>
    <xf numFmtId="0" fontId="41" fillId="0" borderId="0"/>
    <xf numFmtId="0" fontId="4" fillId="0" borderId="0"/>
    <xf numFmtId="0" fontId="76" fillId="0" borderId="0" applyNumberFormat="0" applyFill="0" applyBorder="0" applyAlignment="0" applyProtection="0"/>
    <xf numFmtId="0" fontId="40" fillId="0" borderId="0"/>
  </cellStyleXfs>
  <cellXfs count="964">
    <xf numFmtId="0" fontId="0" fillId="0" borderId="0" xfId="0"/>
    <xf numFmtId="0" fontId="1" fillId="0" borderId="0" xfId="0" applyFont="1"/>
    <xf numFmtId="0" fontId="1" fillId="0" borderId="0" xfId="0" applyFont="1" applyAlignment="1">
      <alignment horizontal="center" vertical="center"/>
    </xf>
    <xf numFmtId="0" fontId="6" fillId="0" borderId="0" xfId="0" applyFont="1" applyAlignment="1">
      <alignment horizontal="center" vertical="center" wrapText="1"/>
    </xf>
    <xf numFmtId="0" fontId="7" fillId="6" borderId="0" xfId="0" applyFont="1" applyFill="1" applyAlignment="1">
      <alignment horizontal="center" vertical="center" wrapText="1" readingOrder="1"/>
    </xf>
    <xf numFmtId="0" fontId="8" fillId="5" borderId="2" xfId="0" applyFont="1" applyFill="1" applyBorder="1" applyAlignment="1">
      <alignment horizontal="center" vertical="center" wrapText="1" readingOrder="1"/>
    </xf>
    <xf numFmtId="0" fontId="8" fillId="0" borderId="2" xfId="0" applyFont="1" applyBorder="1" applyAlignment="1">
      <alignment horizontal="justify" vertical="center" wrapText="1" readingOrder="1"/>
    </xf>
    <xf numFmtId="9" fontId="8" fillId="0" borderId="2" xfId="0" applyNumberFormat="1" applyFont="1" applyBorder="1" applyAlignment="1">
      <alignment horizontal="center" vertical="center" wrapText="1" readingOrder="1"/>
    </xf>
    <xf numFmtId="0" fontId="8" fillId="7" borderId="1" xfId="0" applyFont="1" applyFill="1" applyBorder="1" applyAlignment="1">
      <alignment horizontal="center" vertical="center" wrapText="1" readingOrder="1"/>
    </xf>
    <xf numFmtId="0" fontId="8" fillId="0" borderId="1" xfId="0" applyFont="1" applyBorder="1" applyAlignment="1">
      <alignment horizontal="justify" vertical="center" wrapText="1" readingOrder="1"/>
    </xf>
    <xf numFmtId="9" fontId="8" fillId="0" borderId="1" xfId="0" applyNumberFormat="1" applyFont="1" applyBorder="1" applyAlignment="1">
      <alignment horizontal="center" vertical="center" wrapText="1" readingOrder="1"/>
    </xf>
    <xf numFmtId="0" fontId="8" fillId="4" borderId="1" xfId="0" applyFont="1" applyFill="1" applyBorder="1" applyAlignment="1">
      <alignment horizontal="center" vertical="center" wrapText="1" readingOrder="1"/>
    </xf>
    <xf numFmtId="0" fontId="8" fillId="8" borderId="1" xfId="0" applyFont="1" applyFill="1" applyBorder="1" applyAlignment="1">
      <alignment horizontal="center" vertical="center" wrapText="1" readingOrder="1"/>
    </xf>
    <xf numFmtId="0" fontId="9" fillId="9" borderId="1" xfId="0" applyFont="1" applyFill="1" applyBorder="1" applyAlignment="1">
      <alignment horizontal="center" vertical="center" wrapText="1" readingOrder="1"/>
    </xf>
    <xf numFmtId="0" fontId="13" fillId="0" borderId="0" xfId="0" applyFont="1"/>
    <xf numFmtId="0" fontId="11" fillId="0" borderId="0" xfId="0" applyFont="1"/>
    <xf numFmtId="0" fontId="21" fillId="0" borderId="0" xfId="0" applyFont="1" applyAlignment="1">
      <alignment vertical="center"/>
    </xf>
    <xf numFmtId="0" fontId="22" fillId="0" borderId="0" xfId="0" applyFont="1"/>
    <xf numFmtId="0" fontId="20" fillId="0" borderId="0" xfId="0" applyFont="1"/>
    <xf numFmtId="0" fontId="0" fillId="0" borderId="0" xfId="0" pivotButton="1"/>
    <xf numFmtId="0" fontId="10" fillId="0" borderId="0" xfId="0" applyFont="1" applyAlignment="1">
      <alignment horizontal="justify" vertical="center" wrapText="1" readingOrder="1"/>
    </xf>
    <xf numFmtId="0" fontId="23" fillId="0" borderId="0" xfId="0" applyFont="1"/>
    <xf numFmtId="0" fontId="0" fillId="3" borderId="0" xfId="0" applyFill="1"/>
    <xf numFmtId="0" fontId="42" fillId="3" borderId="37" xfId="2" applyFont="1" applyFill="1" applyBorder="1"/>
    <xf numFmtId="0" fontId="42" fillId="3" borderId="38" xfId="2" applyFont="1" applyFill="1" applyBorder="1"/>
    <xf numFmtId="0" fontId="42" fillId="3" borderId="39" xfId="2" applyFont="1" applyFill="1" applyBorder="1"/>
    <xf numFmtId="0" fontId="14" fillId="3" borderId="0" xfId="0" applyFont="1" applyFill="1" applyAlignment="1">
      <alignment vertical="center"/>
    </xf>
    <xf numFmtId="0" fontId="4" fillId="3" borderId="0" xfId="0" applyFont="1" applyFill="1"/>
    <xf numFmtId="0" fontId="29" fillId="3" borderId="0" xfId="0" applyFont="1" applyFill="1"/>
    <xf numFmtId="0" fontId="30" fillId="3" borderId="20" xfId="0" applyFont="1" applyFill="1" applyBorder="1" applyAlignment="1">
      <alignment horizontal="center" vertical="center" wrapText="1" readingOrder="1"/>
    </xf>
    <xf numFmtId="0" fontId="31" fillId="3" borderId="20" xfId="0" applyFont="1" applyFill="1" applyBorder="1" applyAlignment="1">
      <alignment horizontal="justify" vertical="center" wrapText="1" readingOrder="1"/>
    </xf>
    <xf numFmtId="9" fontId="30" fillId="3" borderId="29" xfId="0" applyNumberFormat="1" applyFont="1" applyFill="1" applyBorder="1" applyAlignment="1">
      <alignment horizontal="center" vertical="center" wrapText="1" readingOrder="1"/>
    </xf>
    <xf numFmtId="0" fontId="30" fillId="3" borderId="19" xfId="0" applyFont="1" applyFill="1" applyBorder="1" applyAlignment="1">
      <alignment horizontal="center" vertical="center" wrapText="1" readingOrder="1"/>
    </xf>
    <xf numFmtId="0" fontId="31" fillId="3" borderId="19" xfId="0" applyFont="1" applyFill="1" applyBorder="1" applyAlignment="1">
      <alignment horizontal="justify" vertical="center" wrapText="1" readingOrder="1"/>
    </xf>
    <xf numFmtId="9" fontId="30" fillId="3" borderId="24" xfId="0" applyNumberFormat="1" applyFont="1" applyFill="1" applyBorder="1" applyAlignment="1">
      <alignment horizontal="center" vertical="center" wrapText="1" readingOrder="1"/>
    </xf>
    <xf numFmtId="0" fontId="31" fillId="3" borderId="24" xfId="0" applyFont="1" applyFill="1" applyBorder="1" applyAlignment="1">
      <alignment horizontal="center" vertical="center" wrapText="1" readingOrder="1"/>
    </xf>
    <xf numFmtId="0" fontId="30" fillId="3" borderId="26" xfId="0" applyFont="1" applyFill="1" applyBorder="1" applyAlignment="1">
      <alignment horizontal="center" vertical="center" wrapText="1" readingOrder="1"/>
    </xf>
    <xf numFmtId="0" fontId="31" fillId="3" borderId="26" xfId="0" applyFont="1" applyFill="1" applyBorder="1" applyAlignment="1">
      <alignment horizontal="justify" vertical="center" wrapText="1" readingOrder="1"/>
    </xf>
    <xf numFmtId="0" fontId="31" fillId="3" borderId="27" xfId="0" applyFont="1" applyFill="1" applyBorder="1" applyAlignment="1">
      <alignment horizontal="center" vertical="center" wrapText="1" readingOrder="1"/>
    </xf>
    <xf numFmtId="0" fontId="39" fillId="3" borderId="0" xfId="0" applyFont="1" applyFill="1"/>
    <xf numFmtId="0" fontId="30" fillId="15" borderId="31" xfId="0" applyFont="1" applyFill="1" applyBorder="1" applyAlignment="1">
      <alignment horizontal="center" vertical="center" wrapText="1" readingOrder="1"/>
    </xf>
    <xf numFmtId="0" fontId="30" fillId="15" borderId="32" xfId="0" applyFont="1" applyFill="1" applyBorder="1" applyAlignment="1">
      <alignment horizontal="center" vertical="center" wrapText="1" readingOrder="1"/>
    </xf>
    <xf numFmtId="0" fontId="11" fillId="3" borderId="0" xfId="0" applyFont="1" applyFill="1"/>
    <xf numFmtId="0" fontId="24" fillId="3" borderId="0" xfId="0" applyFont="1" applyFill="1" applyAlignment="1">
      <alignment horizontal="center" vertical="center" wrapText="1"/>
    </xf>
    <xf numFmtId="0" fontId="10" fillId="3" borderId="0" xfId="0" applyFont="1" applyFill="1" applyAlignment="1">
      <alignment horizontal="justify" vertical="center" wrapText="1" readingOrder="1"/>
    </xf>
    <xf numFmtId="0" fontId="13" fillId="3" borderId="0" xfId="0" applyFont="1" applyFill="1"/>
    <xf numFmtId="0" fontId="3" fillId="3" borderId="0" xfId="0" applyFont="1" applyFill="1" applyAlignment="1">
      <alignment horizontal="left" vertical="center"/>
    </xf>
    <xf numFmtId="0" fontId="42" fillId="3" borderId="5" xfId="2" applyFont="1" applyFill="1" applyBorder="1"/>
    <xf numFmtId="0" fontId="47" fillId="3" borderId="0" xfId="0" applyFont="1" applyFill="1" applyAlignment="1">
      <alignment horizontal="left" vertical="center" wrapText="1"/>
    </xf>
    <xf numFmtId="0" fontId="48" fillId="3" borderId="0" xfId="0" applyFont="1" applyFill="1" applyAlignment="1">
      <alignment horizontal="left" vertical="top" wrapText="1"/>
    </xf>
    <xf numFmtId="0" fontId="42" fillId="3" borderId="0" xfId="2" applyFont="1" applyFill="1"/>
    <xf numFmtId="0" fontId="42" fillId="3" borderId="6" xfId="2" applyFont="1" applyFill="1" applyBorder="1"/>
    <xf numFmtId="0" fontId="42" fillId="3" borderId="7" xfId="2" applyFont="1" applyFill="1" applyBorder="1"/>
    <xf numFmtId="0" fontId="42" fillId="3" borderId="9" xfId="2" applyFont="1" applyFill="1" applyBorder="1"/>
    <xf numFmtId="0" fontId="42" fillId="3" borderId="8" xfId="2" applyFont="1" applyFill="1" applyBorder="1"/>
    <xf numFmtId="0" fontId="46" fillId="3" borderId="0" xfId="2" applyFont="1" applyFill="1" applyAlignment="1">
      <alignment horizontal="left" vertical="center" wrapText="1"/>
    </xf>
    <xf numFmtId="0" fontId="42" fillId="3" borderId="0" xfId="2" applyFont="1" applyFill="1" applyAlignment="1">
      <alignment horizontal="left" vertical="center" wrapText="1"/>
    </xf>
    <xf numFmtId="0" fontId="42" fillId="3" borderId="0" xfId="2" quotePrefix="1" applyFont="1" applyFill="1" applyAlignment="1">
      <alignment horizontal="left" vertical="center" wrapText="1"/>
    </xf>
    <xf numFmtId="0" fontId="44" fillId="3" borderId="5" xfId="2" quotePrefix="1" applyFont="1" applyFill="1" applyBorder="1" applyAlignment="1">
      <alignment horizontal="left" vertical="top" wrapText="1"/>
    </xf>
    <xf numFmtId="0" fontId="45" fillId="3" borderId="0" xfId="2" quotePrefix="1" applyFont="1" applyFill="1" applyAlignment="1">
      <alignment horizontal="left" vertical="top" wrapText="1"/>
    </xf>
    <xf numFmtId="0" fontId="45" fillId="3" borderId="6" xfId="2" quotePrefix="1" applyFont="1" applyFill="1" applyBorder="1" applyAlignment="1">
      <alignment horizontal="left" vertical="top" wrapText="1"/>
    </xf>
    <xf numFmtId="0" fontId="52" fillId="3" borderId="0" xfId="0" applyFont="1" applyFill="1"/>
    <xf numFmtId="0" fontId="55" fillId="0" borderId="0" xfId="0" applyFont="1"/>
    <xf numFmtId="0" fontId="55" fillId="0" borderId="0" xfId="0" applyFont="1" applyAlignment="1">
      <alignment horizontal="center" vertical="top"/>
    </xf>
    <xf numFmtId="0" fontId="29" fillId="0" borderId="0" xfId="0" applyFont="1"/>
    <xf numFmtId="0" fontId="31" fillId="0" borderId="1" xfId="0" applyFont="1" applyBorder="1" applyAlignment="1">
      <alignment horizontal="left" vertical="center" wrapText="1" indent="1" readingOrder="1"/>
    </xf>
    <xf numFmtId="0" fontId="52" fillId="0" borderId="0" xfId="0" applyFont="1" applyAlignment="1">
      <alignment horizontal="center" vertical="center"/>
    </xf>
    <xf numFmtId="0" fontId="66" fillId="11" borderId="3" xfId="0" applyFont="1" applyFill="1" applyBorder="1" applyAlignment="1" applyProtection="1">
      <alignment horizontal="center" vertical="center" wrapText="1" readingOrder="1"/>
      <protection hidden="1"/>
    </xf>
    <xf numFmtId="0" fontId="66" fillId="11" borderId="10" xfId="0" applyFont="1" applyFill="1" applyBorder="1" applyAlignment="1" applyProtection="1">
      <alignment horizontal="center" vertical="center" wrapText="1" readingOrder="1"/>
      <protection hidden="1"/>
    </xf>
    <xf numFmtId="0" fontId="66" fillId="11" borderId="4" xfId="0" applyFont="1" applyFill="1" applyBorder="1" applyAlignment="1" applyProtection="1">
      <alignment horizontal="center" vertical="center" wrapText="1" readingOrder="1"/>
      <protection hidden="1"/>
    </xf>
    <xf numFmtId="0" fontId="66" fillId="12" borderId="3" xfId="0" applyFont="1" applyFill="1" applyBorder="1" applyAlignment="1" applyProtection="1">
      <alignment horizontal="center" wrapText="1" readingOrder="1"/>
      <protection hidden="1"/>
    </xf>
    <xf numFmtId="0" fontId="66" fillId="12" borderId="10" xfId="0" applyFont="1" applyFill="1" applyBorder="1" applyAlignment="1" applyProtection="1">
      <alignment horizontal="center" wrapText="1" readingOrder="1"/>
      <protection hidden="1"/>
    </xf>
    <xf numFmtId="0" fontId="66" fillId="12" borderId="4" xfId="0" applyFont="1" applyFill="1" applyBorder="1" applyAlignment="1" applyProtection="1">
      <alignment horizontal="center" wrapText="1" readingOrder="1"/>
      <protection hidden="1"/>
    </xf>
    <xf numFmtId="0" fontId="66" fillId="11" borderId="5" xfId="0" applyFont="1" applyFill="1" applyBorder="1" applyAlignment="1" applyProtection="1">
      <alignment horizontal="center" vertical="center" wrapText="1" readingOrder="1"/>
      <protection hidden="1"/>
    </xf>
    <xf numFmtId="0" fontId="66" fillId="11" borderId="0" xfId="0" applyFont="1" applyFill="1" applyAlignment="1" applyProtection="1">
      <alignment horizontal="center" vertical="center" wrapText="1" readingOrder="1"/>
      <protection hidden="1"/>
    </xf>
    <xf numFmtId="0" fontId="66" fillId="11" borderId="6" xfId="0" applyFont="1" applyFill="1" applyBorder="1" applyAlignment="1" applyProtection="1">
      <alignment horizontal="center" vertical="center" wrapText="1" readingOrder="1"/>
      <protection hidden="1"/>
    </xf>
    <xf numFmtId="0" fontId="66" fillId="12" borderId="5" xfId="0" applyFont="1" applyFill="1" applyBorder="1" applyAlignment="1" applyProtection="1">
      <alignment horizontal="center" wrapText="1" readingOrder="1"/>
      <protection hidden="1"/>
    </xf>
    <xf numFmtId="0" fontId="66" fillId="12" borderId="0" xfId="0" applyFont="1" applyFill="1" applyAlignment="1" applyProtection="1">
      <alignment horizontal="center" wrapText="1" readingOrder="1"/>
      <protection hidden="1"/>
    </xf>
    <xf numFmtId="0" fontId="66" fillId="12" borderId="6" xfId="0" applyFont="1" applyFill="1" applyBorder="1" applyAlignment="1" applyProtection="1">
      <alignment horizontal="center" wrapText="1" readingOrder="1"/>
      <protection hidden="1"/>
    </xf>
    <xf numFmtId="0" fontId="66" fillId="11" borderId="7" xfId="0" applyFont="1" applyFill="1" applyBorder="1" applyAlignment="1" applyProtection="1">
      <alignment horizontal="center" vertical="center" wrapText="1" readingOrder="1"/>
      <protection hidden="1"/>
    </xf>
    <xf numFmtId="0" fontId="66" fillId="11" borderId="9" xfId="0" applyFont="1" applyFill="1" applyBorder="1" applyAlignment="1" applyProtection="1">
      <alignment horizontal="center" vertical="center" wrapText="1" readingOrder="1"/>
      <protection hidden="1"/>
    </xf>
    <xf numFmtId="0" fontId="66" fillId="11" borderId="8" xfId="0" applyFont="1" applyFill="1" applyBorder="1" applyAlignment="1" applyProtection="1">
      <alignment horizontal="center" vertical="center" wrapText="1" readingOrder="1"/>
      <protection hidden="1"/>
    </xf>
    <xf numFmtId="0" fontId="66" fillId="12" borderId="7" xfId="0" applyFont="1" applyFill="1" applyBorder="1" applyAlignment="1" applyProtection="1">
      <alignment horizontal="center" wrapText="1" readingOrder="1"/>
      <protection hidden="1"/>
    </xf>
    <xf numFmtId="0" fontId="66" fillId="12" borderId="9" xfId="0" applyFont="1" applyFill="1" applyBorder="1" applyAlignment="1" applyProtection="1">
      <alignment horizontal="center" wrapText="1" readingOrder="1"/>
      <protection hidden="1"/>
    </xf>
    <xf numFmtId="0" fontId="66" fillId="12" borderId="8" xfId="0" applyFont="1" applyFill="1" applyBorder="1" applyAlignment="1" applyProtection="1">
      <alignment horizontal="center" wrapText="1" readingOrder="1"/>
      <protection hidden="1"/>
    </xf>
    <xf numFmtId="0" fontId="66" fillId="13" borderId="3" xfId="0" applyFont="1" applyFill="1" applyBorder="1" applyAlignment="1" applyProtection="1">
      <alignment horizontal="center" wrapText="1" readingOrder="1"/>
      <protection hidden="1"/>
    </xf>
    <xf numFmtId="0" fontId="66" fillId="13" borderId="10" xfId="0" applyFont="1" applyFill="1" applyBorder="1" applyAlignment="1" applyProtection="1">
      <alignment horizontal="center" wrapText="1" readingOrder="1"/>
      <protection hidden="1"/>
    </xf>
    <xf numFmtId="0" fontId="66" fillId="13" borderId="4" xfId="0" applyFont="1" applyFill="1" applyBorder="1" applyAlignment="1" applyProtection="1">
      <alignment horizontal="center" wrapText="1" readingOrder="1"/>
      <protection hidden="1"/>
    </xf>
    <xf numFmtId="0" fontId="66" fillId="13" borderId="5" xfId="0" applyFont="1" applyFill="1" applyBorder="1" applyAlignment="1" applyProtection="1">
      <alignment horizontal="center" wrapText="1" readingOrder="1"/>
      <protection hidden="1"/>
    </xf>
    <xf numFmtId="0" fontId="66" fillId="13" borderId="0" xfId="0" applyFont="1" applyFill="1" applyAlignment="1" applyProtection="1">
      <alignment horizontal="center" wrapText="1" readingOrder="1"/>
      <protection hidden="1"/>
    </xf>
    <xf numFmtId="0" fontId="66" fillId="13" borderId="6" xfId="0" applyFont="1" applyFill="1" applyBorder="1" applyAlignment="1" applyProtection="1">
      <alignment horizontal="center" wrapText="1" readingOrder="1"/>
      <protection hidden="1"/>
    </xf>
    <xf numFmtId="0" fontId="66" fillId="13" borderId="7" xfId="0" applyFont="1" applyFill="1" applyBorder="1" applyAlignment="1" applyProtection="1">
      <alignment horizontal="center" wrapText="1" readingOrder="1"/>
      <protection hidden="1"/>
    </xf>
    <xf numFmtId="0" fontId="66" fillId="13" borderId="9" xfId="0" applyFont="1" applyFill="1" applyBorder="1" applyAlignment="1" applyProtection="1">
      <alignment horizontal="center" wrapText="1" readingOrder="1"/>
      <protection hidden="1"/>
    </xf>
    <xf numFmtId="0" fontId="66" fillId="13" borderId="8" xfId="0" applyFont="1" applyFill="1" applyBorder="1" applyAlignment="1" applyProtection="1">
      <alignment horizontal="center" wrapText="1" readingOrder="1"/>
      <protection hidden="1"/>
    </xf>
    <xf numFmtId="0" fontId="66" fillId="5" borderId="3" xfId="0" applyFont="1" applyFill="1" applyBorder="1" applyAlignment="1" applyProtection="1">
      <alignment horizontal="center" wrapText="1" readingOrder="1"/>
      <protection hidden="1"/>
    </xf>
    <xf numFmtId="0" fontId="66" fillId="5" borderId="10" xfId="0" applyFont="1" applyFill="1" applyBorder="1" applyAlignment="1" applyProtection="1">
      <alignment horizontal="center" wrapText="1" readingOrder="1"/>
      <protection hidden="1"/>
    </xf>
    <xf numFmtId="0" fontId="66" fillId="5" borderId="4" xfId="0" applyFont="1" applyFill="1" applyBorder="1" applyAlignment="1" applyProtection="1">
      <alignment horizontal="center" wrapText="1" readingOrder="1"/>
      <protection hidden="1"/>
    </xf>
    <xf numFmtId="0" fontId="66" fillId="5" borderId="5" xfId="0" applyFont="1" applyFill="1" applyBorder="1" applyAlignment="1" applyProtection="1">
      <alignment horizontal="center" wrapText="1" readingOrder="1"/>
      <protection hidden="1"/>
    </xf>
    <xf numFmtId="0" fontId="66" fillId="5" borderId="0" xfId="0" applyFont="1" applyFill="1" applyAlignment="1" applyProtection="1">
      <alignment horizontal="center" wrapText="1" readingOrder="1"/>
      <protection hidden="1"/>
    </xf>
    <xf numFmtId="0" fontId="66" fillId="5" borderId="6" xfId="0" applyFont="1" applyFill="1" applyBorder="1" applyAlignment="1" applyProtection="1">
      <alignment horizontal="center" wrapText="1" readingOrder="1"/>
      <protection hidden="1"/>
    </xf>
    <xf numFmtId="0" fontId="66" fillId="5" borderId="7" xfId="0" applyFont="1" applyFill="1" applyBorder="1" applyAlignment="1" applyProtection="1">
      <alignment horizontal="center" wrapText="1" readingOrder="1"/>
      <protection hidden="1"/>
    </xf>
    <xf numFmtId="0" fontId="66" fillId="5" borderId="9" xfId="0" applyFont="1" applyFill="1" applyBorder="1" applyAlignment="1" applyProtection="1">
      <alignment horizontal="center" wrapText="1" readingOrder="1"/>
      <protection hidden="1"/>
    </xf>
    <xf numFmtId="0" fontId="66" fillId="5" borderId="8" xfId="0" applyFont="1" applyFill="1" applyBorder="1" applyAlignment="1" applyProtection="1">
      <alignment horizontal="center" wrapText="1" readingOrder="1"/>
      <protection hidden="1"/>
    </xf>
    <xf numFmtId="0" fontId="4" fillId="3" borderId="0" xfId="4" applyFill="1" applyAlignment="1">
      <alignment horizontal="center" vertical="center"/>
    </xf>
    <xf numFmtId="0" fontId="26" fillId="0" borderId="62" xfId="0" applyFont="1" applyBorder="1" applyAlignment="1">
      <alignment horizontal="center" vertical="center" wrapText="1" readingOrder="1"/>
    </xf>
    <xf numFmtId="0" fontId="26" fillId="0" borderId="63" xfId="0" applyFont="1" applyBorder="1" applyAlignment="1">
      <alignment horizontal="center" vertical="center" wrapText="1" readingOrder="1"/>
    </xf>
    <xf numFmtId="0" fontId="26" fillId="0" borderId="64" xfId="0" applyFont="1" applyBorder="1" applyAlignment="1">
      <alignment horizontal="center" vertical="center" wrapText="1" readingOrder="1"/>
    </xf>
    <xf numFmtId="0" fontId="26" fillId="0" borderId="62" xfId="0" applyFont="1" applyBorder="1" applyAlignment="1">
      <alignment horizontal="justify" vertical="center" wrapText="1" readingOrder="1"/>
    </xf>
    <xf numFmtId="0" fontId="26" fillId="0" borderId="63" xfId="0" applyFont="1" applyBorder="1" applyAlignment="1">
      <alignment horizontal="justify" vertical="center" wrapText="1" readingOrder="1"/>
    </xf>
    <xf numFmtId="0" fontId="26" fillId="0" borderId="64" xfId="0" applyFont="1" applyBorder="1" applyAlignment="1">
      <alignment horizontal="justify" vertical="center" wrapText="1" readingOrder="1"/>
    </xf>
    <xf numFmtId="0" fontId="25" fillId="2" borderId="61" xfId="0" applyFont="1" applyFill="1" applyBorder="1" applyAlignment="1">
      <alignment horizontal="center" vertical="center" wrapText="1" readingOrder="1"/>
    </xf>
    <xf numFmtId="0" fontId="26" fillId="5" borderId="65" xfId="0" applyFont="1" applyFill="1" applyBorder="1" applyAlignment="1">
      <alignment horizontal="center" vertical="center" wrapText="1" readingOrder="1"/>
    </xf>
    <xf numFmtId="0" fontId="26" fillId="7" borderId="63" xfId="0" applyFont="1" applyFill="1" applyBorder="1" applyAlignment="1">
      <alignment horizontal="center" vertical="center" wrapText="1" readingOrder="1"/>
    </xf>
    <xf numFmtId="0" fontId="26" fillId="4" borderId="63" xfId="0" applyFont="1" applyFill="1" applyBorder="1" applyAlignment="1">
      <alignment horizontal="center" vertical="center" wrapText="1" readingOrder="1"/>
    </xf>
    <xf numFmtId="0" fontId="26" fillId="8" borderId="63" xfId="0" applyFont="1" applyFill="1" applyBorder="1" applyAlignment="1">
      <alignment horizontal="center" vertical="center" wrapText="1" readingOrder="1"/>
    </xf>
    <xf numFmtId="0" fontId="27" fillId="9" borderId="64" xfId="0" applyFont="1" applyFill="1" applyBorder="1" applyAlignment="1">
      <alignment horizontal="center" vertical="center" wrapText="1" readingOrder="1"/>
    </xf>
    <xf numFmtId="0" fontId="63" fillId="5" borderId="23" xfId="0" applyFont="1" applyFill="1" applyBorder="1" applyAlignment="1">
      <alignment horizontal="center" vertical="center" wrapText="1"/>
    </xf>
    <xf numFmtId="9" fontId="63" fillId="0" borderId="19" xfId="0" applyNumberFormat="1" applyFont="1" applyBorder="1" applyAlignment="1">
      <alignment horizontal="center" vertical="center" wrapText="1"/>
    </xf>
    <xf numFmtId="0" fontId="63" fillId="7" borderId="23" xfId="0" applyFont="1" applyFill="1" applyBorder="1" applyAlignment="1">
      <alignment horizontal="center" vertical="center" wrapText="1"/>
    </xf>
    <xf numFmtId="0" fontId="63" fillId="13" borderId="23" xfId="0" applyFont="1" applyFill="1" applyBorder="1" applyAlignment="1">
      <alignment horizontal="center" vertical="center" wrapText="1"/>
    </xf>
    <xf numFmtId="0" fontId="63" fillId="8" borderId="23" xfId="0" applyFont="1" applyFill="1" applyBorder="1" applyAlignment="1">
      <alignment horizontal="center" vertical="center" wrapText="1"/>
    </xf>
    <xf numFmtId="0" fontId="63" fillId="9" borderId="23" xfId="0" applyFont="1" applyFill="1" applyBorder="1" applyAlignment="1">
      <alignment horizontal="center" vertical="center" wrapText="1"/>
    </xf>
    <xf numFmtId="164" fontId="1" fillId="0" borderId="19" xfId="1" applyNumberFormat="1" applyFont="1" applyBorder="1" applyAlignment="1">
      <alignment horizontal="center" vertical="center"/>
    </xf>
    <xf numFmtId="9" fontId="1" fillId="0" borderId="19" xfId="0" applyNumberFormat="1" applyFont="1" applyBorder="1" applyAlignment="1" applyProtection="1">
      <alignment horizontal="center" vertical="center"/>
      <protection hidden="1"/>
    </xf>
    <xf numFmtId="0" fontId="68" fillId="0" borderId="0" xfId="0" applyFont="1" applyAlignment="1">
      <alignment horizontal="center" vertical="center"/>
    </xf>
    <xf numFmtId="0" fontId="40" fillId="0" borderId="0" xfId="0" applyFont="1" applyAlignment="1">
      <alignment vertical="center" wrapText="1"/>
    </xf>
    <xf numFmtId="0" fontId="29" fillId="0" borderId="0" xfId="0" applyFont="1" applyAlignment="1">
      <alignment horizontal="center" vertical="center"/>
    </xf>
    <xf numFmtId="0" fontId="29" fillId="0" borderId="0" xfId="0" applyFont="1" applyAlignment="1">
      <alignment vertical="center"/>
    </xf>
    <xf numFmtId="0" fontId="45" fillId="3" borderId="0" xfId="0" applyFont="1" applyFill="1" applyAlignment="1">
      <alignment vertical="center"/>
    </xf>
    <xf numFmtId="0" fontId="70" fillId="3" borderId="0" xfId="0" applyFont="1" applyFill="1" applyAlignment="1">
      <alignment horizontal="justify" vertical="center" wrapText="1" readingOrder="1"/>
    </xf>
    <xf numFmtId="0" fontId="54" fillId="0" borderId="23" xfId="0" applyFont="1" applyBorder="1" applyAlignment="1">
      <alignment horizontal="center" vertical="center" wrapText="1"/>
    </xf>
    <xf numFmtId="0" fontId="54" fillId="0" borderId="19" xfId="0" applyFont="1" applyBorder="1" applyAlignment="1">
      <alignment horizontal="center" vertical="center" wrapText="1"/>
    </xf>
    <xf numFmtId="0" fontId="3" fillId="0" borderId="19" xfId="0" applyFont="1" applyBorder="1" applyAlignment="1" applyProtection="1">
      <alignment horizontal="center" vertical="center" wrapText="1"/>
      <protection hidden="1"/>
    </xf>
    <xf numFmtId="0" fontId="52" fillId="3" borderId="0" xfId="0" applyFont="1" applyFill="1" applyAlignment="1">
      <alignment horizontal="center" vertical="center"/>
    </xf>
    <xf numFmtId="0" fontId="1" fillId="0" borderId="19" xfId="0" applyFont="1" applyBorder="1" applyAlignment="1">
      <alignment horizontal="center" vertical="center"/>
    </xf>
    <xf numFmtId="164" fontId="1" fillId="0" borderId="19" xfId="0" applyNumberFormat="1" applyFont="1" applyBorder="1" applyAlignment="1">
      <alignment horizontal="center" vertical="center"/>
    </xf>
    <xf numFmtId="0" fontId="1" fillId="0" borderId="19" xfId="0" applyFont="1" applyBorder="1"/>
    <xf numFmtId="0" fontId="53" fillId="0" borderId="0" xfId="0" applyFont="1"/>
    <xf numFmtId="0" fontId="51" fillId="16" borderId="76" xfId="0" applyFont="1" applyFill="1" applyBorder="1" applyAlignment="1">
      <alignment horizontal="center" vertical="center" wrapText="1"/>
    </xf>
    <xf numFmtId="0" fontId="51" fillId="16" borderId="77" xfId="0" applyFont="1" applyFill="1" applyBorder="1" applyAlignment="1">
      <alignment horizontal="center" vertical="center" wrapText="1"/>
    </xf>
    <xf numFmtId="0" fontId="65" fillId="0" borderId="19" xfId="0" applyFont="1" applyBorder="1" applyAlignment="1">
      <alignment horizontal="center" vertical="center" wrapText="1" readingOrder="1"/>
    </xf>
    <xf numFmtId="0" fontId="65" fillId="0" borderId="24" xfId="0" applyFont="1" applyBorder="1" applyAlignment="1">
      <alignment horizontal="center" vertical="center" wrapText="1" readingOrder="1"/>
    </xf>
    <xf numFmtId="0" fontId="40" fillId="0" borderId="19" xfId="0" applyFont="1" applyBorder="1" applyAlignment="1">
      <alignment horizontal="center" vertical="center" wrapText="1" readingOrder="1"/>
    </xf>
    <xf numFmtId="0" fontId="40" fillId="0" borderId="24" xfId="0" applyFont="1" applyBorder="1" applyAlignment="1">
      <alignment horizontal="center" vertical="center" wrapText="1" readingOrder="1"/>
    </xf>
    <xf numFmtId="10" fontId="0" fillId="0" borderId="71" xfId="0" applyNumberFormat="1"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horizontal="center" vertical="center"/>
    </xf>
    <xf numFmtId="0" fontId="73" fillId="28" borderId="19" xfId="0" applyFont="1" applyFill="1" applyBorder="1" applyAlignment="1">
      <alignment horizontal="center" vertical="center" wrapText="1" readingOrder="1"/>
    </xf>
    <xf numFmtId="0" fontId="40" fillId="9" borderId="24" xfId="0" applyFont="1" applyFill="1" applyBorder="1" applyAlignment="1">
      <alignment horizontal="center" vertical="center" wrapText="1" readingOrder="1"/>
    </xf>
    <xf numFmtId="10" fontId="0" fillId="0" borderId="19" xfId="0" applyNumberFormat="1" applyBorder="1" applyAlignment="1">
      <alignment horizontal="center" vertical="center"/>
    </xf>
    <xf numFmtId="0" fontId="0" fillId="0" borderId="19" xfId="0" applyBorder="1" applyAlignment="1">
      <alignment horizontal="center" vertical="center"/>
    </xf>
    <xf numFmtId="0" fontId="0" fillId="0" borderId="24" xfId="0" applyBorder="1" applyAlignment="1">
      <alignment horizontal="center" vertical="center"/>
    </xf>
    <xf numFmtId="0" fontId="73" fillId="4" borderId="19" xfId="0" applyFont="1" applyFill="1" applyBorder="1" applyAlignment="1">
      <alignment horizontal="center" vertical="center" wrapText="1" readingOrder="1"/>
    </xf>
    <xf numFmtId="0" fontId="73" fillId="5" borderId="19" xfId="0" applyFont="1" applyFill="1" applyBorder="1" applyAlignment="1">
      <alignment horizontal="center" vertical="center" wrapText="1" readingOrder="1"/>
    </xf>
    <xf numFmtId="0" fontId="65" fillId="0" borderId="26" xfId="0" applyFont="1" applyBorder="1" applyAlignment="1">
      <alignment horizontal="center" vertical="center" wrapText="1" readingOrder="1"/>
    </xf>
    <xf numFmtId="0" fontId="73" fillId="5" borderId="26" xfId="0" applyFont="1" applyFill="1" applyBorder="1" applyAlignment="1">
      <alignment horizontal="center" vertical="center" wrapText="1" readingOrder="1"/>
    </xf>
    <xf numFmtId="0" fontId="73" fillId="4" borderId="26" xfId="0" applyFont="1" applyFill="1" applyBorder="1" applyAlignment="1">
      <alignment horizontal="center" vertical="center" wrapText="1" readingOrder="1"/>
    </xf>
    <xf numFmtId="0" fontId="73" fillId="28" borderId="26" xfId="0" applyFont="1" applyFill="1" applyBorder="1" applyAlignment="1">
      <alignment horizontal="center" vertical="center" wrapText="1" readingOrder="1"/>
    </xf>
    <xf numFmtId="0" fontId="40" fillId="9" borderId="27" xfId="0" applyFont="1" applyFill="1" applyBorder="1" applyAlignment="1">
      <alignment horizontal="center" vertical="center" wrapText="1" readingOrder="1"/>
    </xf>
    <xf numFmtId="0" fontId="40" fillId="0" borderId="26" xfId="0" applyFont="1" applyBorder="1" applyAlignment="1">
      <alignment horizontal="center" vertical="center" wrapText="1" readingOrder="1"/>
    </xf>
    <xf numFmtId="10" fontId="0" fillId="0" borderId="66" xfId="0" applyNumberFormat="1" applyBorder="1" applyAlignment="1">
      <alignment horizontal="center" vertical="center"/>
    </xf>
    <xf numFmtId="0" fontId="0" fillId="0" borderId="66" xfId="0" applyBorder="1" applyAlignment="1">
      <alignment horizontal="center" vertical="center"/>
    </xf>
    <xf numFmtId="0" fontId="0" fillId="0" borderId="78" xfId="0" applyBorder="1" applyAlignment="1">
      <alignment horizontal="center" vertical="center"/>
    </xf>
    <xf numFmtId="10" fontId="0" fillId="0" borderId="26" xfId="0" applyNumberFormat="1"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51" fillId="16" borderId="79" xfId="0" applyFont="1" applyFill="1" applyBorder="1" applyAlignment="1">
      <alignment horizontal="center" vertical="center" wrapText="1"/>
    </xf>
    <xf numFmtId="0" fontId="0" fillId="0" borderId="70" xfId="0" applyBorder="1" applyAlignment="1">
      <alignment vertical="center"/>
    </xf>
    <xf numFmtId="0" fontId="0" fillId="0" borderId="71" xfId="0" applyBorder="1" applyAlignment="1">
      <alignment vertical="center"/>
    </xf>
    <xf numFmtId="0" fontId="0" fillId="0" borderId="71" xfId="0" applyBorder="1" applyAlignment="1">
      <alignment vertical="center" wrapText="1"/>
    </xf>
    <xf numFmtId="0" fontId="0" fillId="0" borderId="23" xfId="0" applyBorder="1" applyAlignment="1">
      <alignment vertical="center"/>
    </xf>
    <xf numFmtId="0" fontId="0" fillId="0" borderId="19" xfId="0" applyBorder="1" applyAlignment="1">
      <alignment vertical="center"/>
    </xf>
    <xf numFmtId="0" fontId="0" fillId="0" borderId="19" xfId="0" applyBorder="1" applyAlignment="1">
      <alignment vertical="center" wrapText="1"/>
    </xf>
    <xf numFmtId="0" fontId="0" fillId="0" borderId="80" xfId="0" applyBorder="1" applyAlignment="1">
      <alignment vertical="center"/>
    </xf>
    <xf numFmtId="0" fontId="0" fillId="0" borderId="66" xfId="0" applyBorder="1" applyAlignment="1">
      <alignment vertical="center"/>
    </xf>
    <xf numFmtId="0" fontId="0" fillId="0" borderId="66" xfId="0" applyBorder="1" applyAlignment="1">
      <alignment vertical="center" wrapText="1"/>
    </xf>
    <xf numFmtId="0" fontId="0" fillId="0" borderId="25" xfId="0" applyBorder="1" applyAlignment="1">
      <alignment vertical="center"/>
    </xf>
    <xf numFmtId="0" fontId="0" fillId="0" borderId="26" xfId="0" applyBorder="1" applyAlignment="1">
      <alignment vertical="center"/>
    </xf>
    <xf numFmtId="0" fontId="0" fillId="0" borderId="26" xfId="0" applyBorder="1" applyAlignment="1">
      <alignment vertical="center" wrapText="1"/>
    </xf>
    <xf numFmtId="0" fontId="55" fillId="0" borderId="81" xfId="0" applyFont="1" applyBorder="1"/>
    <xf numFmtId="0" fontId="4" fillId="3" borderId="34" xfId="6" applyFont="1" applyFill="1" applyBorder="1" applyAlignment="1">
      <alignment vertical="center"/>
    </xf>
    <xf numFmtId="0" fontId="4" fillId="3" borderId="35" xfId="6" applyFont="1" applyFill="1" applyBorder="1" applyAlignment="1">
      <alignment vertical="center"/>
    </xf>
    <xf numFmtId="0" fontId="4" fillId="3" borderId="72" xfId="6" applyFont="1" applyFill="1" applyBorder="1" applyAlignment="1">
      <alignment vertical="center"/>
    </xf>
    <xf numFmtId="0" fontId="55" fillId="0" borderId="82" xfId="0" applyFont="1" applyBorder="1"/>
    <xf numFmtId="0" fontId="4" fillId="3" borderId="83" xfId="6" applyFont="1" applyFill="1" applyBorder="1" applyAlignment="1">
      <alignment vertical="center"/>
    </xf>
    <xf numFmtId="0" fontId="4" fillId="3" borderId="75" xfId="6" applyFont="1" applyFill="1" applyBorder="1" applyAlignment="1">
      <alignment vertical="center"/>
    </xf>
    <xf numFmtId="0" fontId="4" fillId="3" borderId="24" xfId="6" applyFont="1" applyFill="1" applyBorder="1" applyAlignment="1">
      <alignment vertical="center"/>
    </xf>
    <xf numFmtId="0" fontId="4" fillId="3" borderId="5" xfId="6" applyFont="1" applyFill="1" applyBorder="1" applyAlignment="1">
      <alignment vertical="center"/>
    </xf>
    <xf numFmtId="0" fontId="4" fillId="3" borderId="0" xfId="6" applyFont="1" applyFill="1" applyAlignment="1">
      <alignment vertical="center"/>
    </xf>
    <xf numFmtId="0" fontId="4" fillId="3" borderId="6" xfId="6" applyFont="1" applyFill="1" applyBorder="1" applyAlignment="1">
      <alignment vertical="center"/>
    </xf>
    <xf numFmtId="0" fontId="55" fillId="0" borderId="84" xfId="0" applyFont="1" applyBorder="1"/>
    <xf numFmtId="0" fontId="40" fillId="27" borderId="0" xfId="6" applyFill="1"/>
    <xf numFmtId="0" fontId="40" fillId="27" borderId="3" xfId="6" applyFill="1" applyBorder="1"/>
    <xf numFmtId="0" fontId="40" fillId="27" borderId="10" xfId="6" applyFill="1" applyBorder="1"/>
    <xf numFmtId="0" fontId="40" fillId="0" borderId="3" xfId="6" applyBorder="1" applyAlignment="1">
      <alignment vertical="center" wrapText="1"/>
    </xf>
    <xf numFmtId="0" fontId="40" fillId="0" borderId="10" xfId="6" applyBorder="1" applyAlignment="1">
      <alignment vertical="center" wrapText="1"/>
    </xf>
    <xf numFmtId="0" fontId="40" fillId="0" borderId="0" xfId="6" applyAlignment="1">
      <alignment vertical="center" wrapText="1"/>
    </xf>
    <xf numFmtId="0" fontId="40" fillId="0" borderId="5" xfId="6" applyBorder="1" applyAlignment="1">
      <alignment vertical="center" wrapText="1"/>
    </xf>
    <xf numFmtId="9" fontId="40" fillId="0" borderId="19" xfId="6" applyNumberFormat="1" applyBorder="1" applyAlignment="1">
      <alignment horizontal="center" vertical="center" wrapText="1"/>
    </xf>
    <xf numFmtId="9" fontId="40" fillId="0" borderId="24" xfId="6" applyNumberFormat="1" applyBorder="1" applyAlignment="1">
      <alignment horizontal="center" vertical="center" wrapText="1"/>
    </xf>
    <xf numFmtId="0" fontId="57" fillId="0" borderId="19" xfId="6" applyFont="1" applyBorder="1" applyAlignment="1">
      <alignment vertical="center" wrapText="1"/>
    </xf>
    <xf numFmtId="0" fontId="40" fillId="0" borderId="19" xfId="6" applyBorder="1" applyAlignment="1">
      <alignment vertical="center" wrapText="1"/>
    </xf>
    <xf numFmtId="9" fontId="40" fillId="0" borderId="23" xfId="6" applyNumberFormat="1" applyBorder="1" applyAlignment="1">
      <alignment horizontal="center" vertical="center" wrapText="1"/>
    </xf>
    <xf numFmtId="9" fontId="40" fillId="0" borderId="25" xfId="6" applyNumberFormat="1" applyBorder="1" applyAlignment="1">
      <alignment horizontal="center" vertical="center" wrapText="1"/>
    </xf>
    <xf numFmtId="9" fontId="75" fillId="3" borderId="19" xfId="0" applyNumberFormat="1" applyFont="1" applyFill="1" applyBorder="1" applyAlignment="1">
      <alignment horizontal="center" vertical="center" wrapText="1"/>
    </xf>
    <xf numFmtId="9" fontId="75" fillId="14" borderId="19" xfId="0" applyNumberFormat="1" applyFont="1" applyFill="1" applyBorder="1" applyAlignment="1" applyProtection="1">
      <alignment horizontal="center" vertical="center" wrapText="1"/>
      <protection locked="0"/>
    </xf>
    <xf numFmtId="0" fontId="69" fillId="3" borderId="26" xfId="6" applyFont="1" applyFill="1" applyBorder="1" applyAlignment="1">
      <alignment horizontal="center" vertical="center" wrapText="1"/>
    </xf>
    <xf numFmtId="0" fontId="69" fillId="3" borderId="66" xfId="6" applyFont="1" applyFill="1" applyBorder="1" applyAlignment="1">
      <alignment horizontal="center" vertical="center" wrapText="1"/>
    </xf>
    <xf numFmtId="0" fontId="69" fillId="3" borderId="19" xfId="6" applyFont="1" applyFill="1" applyBorder="1" applyAlignment="1">
      <alignment horizontal="center" vertical="center" wrapText="1"/>
    </xf>
    <xf numFmtId="0" fontId="69" fillId="3" borderId="71" xfId="6" applyFont="1" applyFill="1" applyBorder="1" applyAlignment="1">
      <alignment horizontal="center" vertical="center" wrapText="1"/>
    </xf>
    <xf numFmtId="0" fontId="69" fillId="3" borderId="0" xfId="6" applyFont="1" applyFill="1" applyAlignment="1">
      <alignment horizontal="left" vertical="center" wrapText="1"/>
    </xf>
    <xf numFmtId="0" fontId="74" fillId="0" borderId="0" xfId="6" applyFont="1" applyAlignment="1">
      <alignment vertical="center" wrapText="1"/>
    </xf>
    <xf numFmtId="164" fontId="1" fillId="4" borderId="19" xfId="1" applyNumberFormat="1" applyFont="1" applyFill="1" applyBorder="1" applyAlignment="1">
      <alignment horizontal="center" vertical="center"/>
    </xf>
    <xf numFmtId="9" fontId="1" fillId="4" borderId="19" xfId="0" applyNumberFormat="1" applyFont="1" applyFill="1" applyBorder="1" applyAlignment="1" applyProtection="1">
      <alignment horizontal="center" vertical="center"/>
      <protection hidden="1"/>
    </xf>
    <xf numFmtId="0" fontId="1" fillId="4" borderId="0" xfId="0" applyFont="1" applyFill="1"/>
    <xf numFmtId="0" fontId="40" fillId="0" borderId="27" xfId="6" applyBorder="1" applyAlignment="1">
      <alignment horizontal="center" vertical="center" wrapText="1"/>
    </xf>
    <xf numFmtId="9" fontId="52" fillId="0" borderId="26" xfId="0" applyNumberFormat="1" applyFont="1" applyBorder="1" applyAlignment="1">
      <alignment horizontal="center" vertical="center" wrapText="1"/>
    </xf>
    <xf numFmtId="0" fontId="40" fillId="0" borderId="26" xfId="6" applyBorder="1" applyAlignment="1">
      <alignment horizontal="justify" vertical="center" wrapText="1"/>
    </xf>
    <xf numFmtId="0" fontId="75" fillId="3" borderId="26" xfId="6" applyFont="1" applyFill="1" applyBorder="1" applyAlignment="1">
      <alignment horizontal="left" vertical="center" wrapText="1"/>
    </xf>
    <xf numFmtId="0" fontId="75" fillId="3" borderId="25" xfId="6" applyFont="1" applyFill="1" applyBorder="1" applyAlignment="1">
      <alignment horizontal="left" vertical="center" wrapText="1"/>
    </xf>
    <xf numFmtId="0" fontId="40" fillId="0" borderId="24" xfId="6" applyBorder="1" applyAlignment="1">
      <alignment horizontal="center" vertical="center" wrapText="1"/>
    </xf>
    <xf numFmtId="9" fontId="52" fillId="0" borderId="19" xfId="0" applyNumberFormat="1" applyFont="1" applyBorder="1" applyAlignment="1">
      <alignment horizontal="center" vertical="center" wrapText="1"/>
    </xf>
    <xf numFmtId="0" fontId="40" fillId="0" borderId="19" xfId="6" applyBorder="1" applyAlignment="1">
      <alignment horizontal="justify" vertical="center" wrapText="1"/>
    </xf>
    <xf numFmtId="0" fontId="75" fillId="3" borderId="19" xfId="6" applyFont="1" applyFill="1" applyBorder="1" applyAlignment="1">
      <alignment horizontal="left" vertical="center" wrapText="1"/>
    </xf>
    <xf numFmtId="0" fontId="75" fillId="3" borderId="23" xfId="6" applyFont="1" applyFill="1" applyBorder="1" applyAlignment="1">
      <alignment horizontal="left" vertical="center" wrapText="1"/>
    </xf>
    <xf numFmtId="0" fontId="40" fillId="0" borderId="0" xfId="6" applyAlignment="1">
      <alignment horizontal="center" vertical="center" wrapText="1"/>
    </xf>
    <xf numFmtId="0" fontId="40" fillId="0" borderId="78" xfId="6" applyBorder="1" applyAlignment="1">
      <alignment horizontal="center" vertical="center" wrapText="1"/>
    </xf>
    <xf numFmtId="9" fontId="52" fillId="0" borderId="66" xfId="0" applyNumberFormat="1" applyFont="1" applyBorder="1" applyAlignment="1">
      <alignment horizontal="center" vertical="center" wrapText="1"/>
    </xf>
    <xf numFmtId="0" fontId="75" fillId="3" borderId="66" xfId="6" applyFont="1" applyFill="1" applyBorder="1" applyAlignment="1">
      <alignment horizontal="left" vertical="center" wrapText="1"/>
    </xf>
    <xf numFmtId="0" fontId="75" fillId="3" borderId="80" xfId="6" applyFont="1" applyFill="1" applyBorder="1" applyAlignment="1">
      <alignment horizontal="left" vertical="center" wrapText="1"/>
    </xf>
    <xf numFmtId="0" fontId="40" fillId="0" borderId="0" xfId="6" applyAlignment="1">
      <alignment horizontal="justify" vertical="center" wrapText="1"/>
    </xf>
    <xf numFmtId="0" fontId="40" fillId="0" borderId="0" xfId="0" applyFont="1" applyAlignment="1">
      <alignment vertical="center"/>
    </xf>
    <xf numFmtId="0" fontId="40" fillId="0" borderId="0" xfId="0" applyFont="1" applyAlignment="1">
      <alignment vertical="center" readingOrder="1"/>
    </xf>
    <xf numFmtId="0" fontId="58" fillId="0" borderId="0" xfId="0" applyFont="1" applyAlignment="1">
      <alignment vertical="center" readingOrder="1"/>
    </xf>
    <xf numFmtId="0" fontId="58" fillId="0" borderId="0" xfId="6" applyFont="1" applyAlignment="1">
      <alignment vertical="center" wrapText="1"/>
    </xf>
    <xf numFmtId="0" fontId="40" fillId="9" borderId="19" xfId="0" applyFont="1" applyFill="1" applyBorder="1" applyAlignment="1">
      <alignment horizontal="center" vertical="center" wrapText="1" readingOrder="1"/>
    </xf>
    <xf numFmtId="0" fontId="57" fillId="0" borderId="19" xfId="6" applyFont="1" applyBorder="1" applyAlignment="1">
      <alignment horizontal="center" vertical="center" wrapText="1"/>
    </xf>
    <xf numFmtId="0" fontId="40" fillId="0" borderId="72" xfId="6" applyBorder="1" applyAlignment="1">
      <alignment horizontal="center" vertical="center" wrapText="1"/>
    </xf>
    <xf numFmtId="9" fontId="52" fillId="0" borderId="71" xfId="0" applyNumberFormat="1" applyFont="1" applyBorder="1" applyAlignment="1">
      <alignment horizontal="center" vertical="center" wrapText="1"/>
    </xf>
    <xf numFmtId="0" fontId="40" fillId="0" borderId="76" xfId="6" applyBorder="1" applyAlignment="1">
      <alignment horizontal="justify" vertical="center" wrapText="1"/>
    </xf>
    <xf numFmtId="0" fontId="75" fillId="3" borderId="71" xfId="6" applyFont="1" applyFill="1" applyBorder="1" applyAlignment="1">
      <alignment horizontal="left" vertical="center" wrapText="1"/>
    </xf>
    <xf numFmtId="0" fontId="75" fillId="3" borderId="70" xfId="6" applyFont="1" applyFill="1" applyBorder="1" applyAlignment="1">
      <alignment horizontal="left" vertical="center" wrapText="1"/>
    </xf>
    <xf numFmtId="0" fontId="40" fillId="0" borderId="82" xfId="6" applyBorder="1" applyAlignment="1">
      <alignment vertical="center" wrapText="1"/>
    </xf>
    <xf numFmtId="0" fontId="57" fillId="0" borderId="0" xfId="6" applyFont="1" applyAlignment="1">
      <alignment horizontal="center" vertical="center" wrapText="1"/>
    </xf>
    <xf numFmtId="0" fontId="51" fillId="16" borderId="77" xfId="6" applyFont="1" applyFill="1" applyBorder="1" applyAlignment="1">
      <alignment horizontal="center" vertical="center" wrapText="1"/>
    </xf>
    <xf numFmtId="0" fontId="51" fillId="16" borderId="76" xfId="6" applyFont="1" applyFill="1" applyBorder="1" applyAlignment="1">
      <alignment horizontal="center" vertical="center" wrapText="1"/>
    </xf>
    <xf numFmtId="0" fontId="51" fillId="16" borderId="85" xfId="6" applyFont="1" applyFill="1" applyBorder="1" applyAlignment="1">
      <alignment horizontal="center" vertical="center" wrapText="1"/>
    </xf>
    <xf numFmtId="0" fontId="51" fillId="16" borderId="79" xfId="6" applyFont="1" applyFill="1" applyBorder="1" applyAlignment="1">
      <alignment horizontal="center" vertical="center" wrapText="1"/>
    </xf>
    <xf numFmtId="9" fontId="40" fillId="0" borderId="29" xfId="6" applyNumberFormat="1" applyBorder="1" applyAlignment="1">
      <alignment horizontal="center" vertical="center" wrapText="1"/>
    </xf>
    <xf numFmtId="9" fontId="40" fillId="0" borderId="20" xfId="6" applyNumberFormat="1" applyBorder="1" applyAlignment="1">
      <alignment horizontal="center" vertical="center" wrapText="1"/>
    </xf>
    <xf numFmtId="0" fontId="57" fillId="0" borderId="0" xfId="6" applyFont="1" applyAlignment="1">
      <alignment vertical="center" wrapText="1"/>
    </xf>
    <xf numFmtId="0" fontId="40" fillId="27" borderId="22" xfId="6" applyFill="1" applyBorder="1"/>
    <xf numFmtId="0" fontId="40" fillId="27" borderId="21" xfId="6" applyFill="1" applyBorder="1"/>
    <xf numFmtId="0" fontId="40" fillId="27" borderId="81" xfId="6" applyFill="1" applyBorder="1"/>
    <xf numFmtId="0" fontId="57" fillId="0" borderId="0" xfId="6" applyFont="1" applyAlignment="1">
      <alignment vertical="center"/>
    </xf>
    <xf numFmtId="0" fontId="56" fillId="3" borderId="0" xfId="6" applyFont="1" applyFill="1" applyAlignment="1">
      <alignment vertical="center" wrapText="1"/>
    </xf>
    <xf numFmtId="0" fontId="0" fillId="0" borderId="3" xfId="0" applyBorder="1"/>
    <xf numFmtId="0" fontId="0" fillId="0" borderId="10"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9" xfId="0" applyBorder="1"/>
    <xf numFmtId="0" fontId="0" fillId="0" borderId="8" xfId="0" applyBorder="1"/>
    <xf numFmtId="0" fontId="78" fillId="21" borderId="61" xfId="5" applyFont="1" applyFill="1" applyBorder="1" applyAlignment="1">
      <alignment horizontal="center" vertical="center"/>
    </xf>
    <xf numFmtId="0" fontId="79" fillId="21" borderId="61" xfId="5" applyFont="1" applyFill="1" applyBorder="1" applyAlignment="1">
      <alignment horizontal="center" vertical="center"/>
    </xf>
    <xf numFmtId="0" fontId="80" fillId="21" borderId="61" xfId="5" applyFont="1" applyFill="1" applyBorder="1" applyAlignment="1">
      <alignment horizontal="center" vertical="center"/>
    </xf>
    <xf numFmtId="0" fontId="68" fillId="0" borderId="19" xfId="0" applyFont="1" applyBorder="1" applyAlignment="1">
      <alignment horizontal="center" vertical="center"/>
    </xf>
    <xf numFmtId="0" fontId="68" fillId="0" borderId="23" xfId="0" applyFont="1" applyBorder="1" applyAlignment="1">
      <alignment horizontal="center" vertical="center"/>
    </xf>
    <xf numFmtId="0" fontId="52" fillId="0" borderId="70" xfId="0" applyFont="1" applyBorder="1" applyAlignment="1">
      <alignment horizontal="center" vertical="center"/>
    </xf>
    <xf numFmtId="0" fontId="52" fillId="0" borderId="23" xfId="0" applyFont="1" applyBorder="1" applyAlignment="1">
      <alignment horizontal="center" vertical="center"/>
    </xf>
    <xf numFmtId="0" fontId="69" fillId="0" borderId="24" xfId="0" applyFont="1" applyBorder="1" applyAlignment="1">
      <alignment vertical="center" wrapText="1"/>
    </xf>
    <xf numFmtId="0" fontId="69" fillId="0" borderId="24" xfId="0" applyFont="1" applyBorder="1" applyAlignment="1">
      <alignment horizontal="justify" vertical="center" wrapText="1"/>
    </xf>
    <xf numFmtId="0" fontId="52" fillId="0" borderId="25" xfId="0" applyFont="1" applyBorder="1" applyAlignment="1">
      <alignment horizontal="center" vertical="center"/>
    </xf>
    <xf numFmtId="0" fontId="68" fillId="0" borderId="26" xfId="0" applyFont="1" applyBorder="1" applyAlignment="1">
      <alignment horizontal="center" vertical="center"/>
    </xf>
    <xf numFmtId="0" fontId="69" fillId="0" borderId="27" xfId="0" applyFont="1" applyBorder="1" applyAlignment="1">
      <alignment horizontal="justify" vertical="center" wrapText="1"/>
    </xf>
    <xf numFmtId="0" fontId="65" fillId="29" borderId="72" xfId="0" applyFont="1" applyFill="1" applyBorder="1" applyAlignment="1">
      <alignment horizontal="center" vertical="center" wrapText="1"/>
    </xf>
    <xf numFmtId="0" fontId="65" fillId="29" borderId="71" xfId="0" applyFont="1" applyFill="1" applyBorder="1" applyAlignment="1">
      <alignment horizontal="center" vertical="center" wrapText="1"/>
    </xf>
    <xf numFmtId="0" fontId="60" fillId="30" borderId="0" xfId="0" applyFont="1" applyFill="1" applyAlignment="1">
      <alignment horizontal="center" vertical="center"/>
    </xf>
    <xf numFmtId="0" fontId="55" fillId="3" borderId="24" xfId="0" applyFont="1" applyFill="1" applyBorder="1" applyAlignment="1">
      <alignment horizontal="left" vertical="center"/>
    </xf>
    <xf numFmtId="0" fontId="55" fillId="0" borderId="24" xfId="0" applyFont="1" applyBorder="1" applyAlignment="1">
      <alignment horizontal="left" vertical="center"/>
    </xf>
    <xf numFmtId="0" fontId="40" fillId="3" borderId="0" xfId="0" applyFont="1" applyFill="1" applyAlignment="1">
      <alignment vertical="center" wrapText="1"/>
    </xf>
    <xf numFmtId="0" fontId="68" fillId="3" borderId="0" xfId="0" applyFont="1" applyFill="1" applyAlignment="1">
      <alignment horizontal="center" vertical="center"/>
    </xf>
    <xf numFmtId="0" fontId="68" fillId="3" borderId="23" xfId="0" applyFont="1" applyFill="1" applyBorder="1" applyAlignment="1">
      <alignment horizontal="center" vertical="center"/>
    </xf>
    <xf numFmtId="0" fontId="65" fillId="29" borderId="79" xfId="0" applyFont="1" applyFill="1" applyBorder="1" applyAlignment="1">
      <alignment horizontal="center" vertical="center" wrapText="1"/>
    </xf>
    <xf numFmtId="0" fontId="65" fillId="29" borderId="77" xfId="0" applyFont="1" applyFill="1" applyBorder="1" applyAlignment="1">
      <alignment horizontal="center" vertical="center" wrapText="1"/>
    </xf>
    <xf numFmtId="0" fontId="68" fillId="0" borderId="70" xfId="0" applyFont="1" applyBorder="1" applyAlignment="1">
      <alignment horizontal="center" vertical="center"/>
    </xf>
    <xf numFmtId="0" fontId="55" fillId="0" borderId="72" xfId="0" applyFont="1" applyBorder="1" applyAlignment="1">
      <alignment horizontal="left" vertical="center"/>
    </xf>
    <xf numFmtId="0" fontId="60" fillId="0" borderId="25" xfId="0" applyFont="1" applyBorder="1" applyAlignment="1">
      <alignment horizontal="center"/>
    </xf>
    <xf numFmtId="0" fontId="29" fillId="0" borderId="27" xfId="0" applyFont="1" applyBorder="1"/>
    <xf numFmtId="0" fontId="0" fillId="0" borderId="0" xfId="0" applyAlignment="1">
      <alignment wrapText="1"/>
    </xf>
    <xf numFmtId="0" fontId="4" fillId="3" borderId="35" xfId="6" applyFont="1" applyFill="1" applyBorder="1" applyAlignment="1">
      <alignment vertical="center" wrapText="1"/>
    </xf>
    <xf numFmtId="0" fontId="4" fillId="3" borderId="75" xfId="6" applyFont="1" applyFill="1" applyBorder="1" applyAlignment="1">
      <alignment vertical="center" wrapText="1"/>
    </xf>
    <xf numFmtId="0" fontId="4" fillId="3" borderId="0" xfId="6" applyFont="1" applyFill="1" applyAlignment="1">
      <alignment vertical="center" wrapText="1"/>
    </xf>
    <xf numFmtId="0" fontId="53" fillId="0" borderId="0" xfId="0" applyFont="1" applyAlignment="1">
      <alignment wrapText="1"/>
    </xf>
    <xf numFmtId="0" fontId="80" fillId="21" borderId="3" xfId="5" applyFont="1" applyFill="1" applyBorder="1" applyAlignment="1">
      <alignment horizontal="center" vertical="center"/>
    </xf>
    <xf numFmtId="0" fontId="0" fillId="21" borderId="7" xfId="0" applyFill="1" applyBorder="1"/>
    <xf numFmtId="0" fontId="0" fillId="21" borderId="4" xfId="0" applyFill="1" applyBorder="1"/>
    <xf numFmtId="0" fontId="0" fillId="21" borderId="8" xfId="0" applyFill="1" applyBorder="1"/>
    <xf numFmtId="10" fontId="1" fillId="0" borderId="19" xfId="1" applyNumberFormat="1" applyFont="1" applyBorder="1" applyAlignment="1">
      <alignment horizontal="center" vertical="center"/>
    </xf>
    <xf numFmtId="9" fontId="1" fillId="0" borderId="19" xfId="1" applyFont="1" applyBorder="1" applyAlignment="1">
      <alignment horizontal="center" vertical="center"/>
    </xf>
    <xf numFmtId="0" fontId="3" fillId="0" borderId="19" xfId="0" applyFont="1" applyBorder="1" applyAlignment="1" applyProtection="1">
      <alignment horizontal="center" vertical="center"/>
      <protection hidden="1"/>
    </xf>
    <xf numFmtId="9" fontId="1" fillId="0" borderId="20" xfId="0" applyNumberFormat="1" applyFont="1" applyBorder="1" applyAlignment="1" applyProtection="1">
      <alignment horizontal="center" vertical="center"/>
      <protection hidden="1"/>
    </xf>
    <xf numFmtId="9" fontId="3" fillId="0" borderId="19" xfId="0" applyNumberFormat="1" applyFont="1" applyBorder="1" applyAlignment="1" applyProtection="1">
      <alignment vertical="center"/>
      <protection hidden="1"/>
    </xf>
    <xf numFmtId="0" fontId="3" fillId="0" borderId="19" xfId="0" applyFont="1" applyBorder="1" applyAlignment="1" applyProtection="1">
      <alignment vertical="center"/>
      <protection hidden="1"/>
    </xf>
    <xf numFmtId="165" fontId="1" fillId="0" borderId="19" xfId="0" applyNumberFormat="1" applyFont="1" applyBorder="1" applyAlignment="1">
      <alignment horizontal="center" vertical="center"/>
    </xf>
    <xf numFmtId="165" fontId="1" fillId="4" borderId="19" xfId="0" applyNumberFormat="1" applyFont="1" applyFill="1" applyBorder="1" applyAlignment="1">
      <alignment horizontal="center" vertical="center"/>
    </xf>
    <xf numFmtId="0" fontId="55" fillId="0" borderId="19" xfId="0" applyFont="1" applyBorder="1" applyAlignment="1">
      <alignment horizontal="center" vertical="center"/>
    </xf>
    <xf numFmtId="165" fontId="1" fillId="0" borderId="0" xfId="0" applyNumberFormat="1" applyFont="1" applyAlignment="1">
      <alignment horizontal="center" vertical="center"/>
    </xf>
    <xf numFmtId="0" fontId="51" fillId="0" borderId="0" xfId="0" applyFont="1" applyAlignment="1">
      <alignment horizontal="center" vertical="center" wrapText="1"/>
    </xf>
    <xf numFmtId="0" fontId="71" fillId="0" borderId="0" xfId="0" applyFont="1" applyAlignment="1">
      <alignment horizontal="center" vertical="center" wrapText="1"/>
    </xf>
    <xf numFmtId="165" fontId="57" fillId="0" borderId="0" xfId="4" applyNumberFormat="1" applyFont="1" applyAlignment="1">
      <alignment horizontal="center" vertical="center" wrapText="1"/>
    </xf>
    <xf numFmtId="0" fontId="0" fillId="0" borderId="0" xfId="0" applyAlignment="1">
      <alignment horizontal="left" vertical="center"/>
    </xf>
    <xf numFmtId="0" fontId="55" fillId="3" borderId="0" xfId="0" applyFont="1" applyFill="1"/>
    <xf numFmtId="0" fontId="69" fillId="0" borderId="19" xfId="0" applyFont="1" applyBorder="1" applyAlignment="1">
      <alignment horizontal="center" vertical="center" wrapText="1"/>
    </xf>
    <xf numFmtId="0" fontId="69" fillId="0" borderId="19" xfId="0" applyFont="1" applyBorder="1" applyAlignment="1">
      <alignment horizontal="center" vertical="center"/>
    </xf>
    <xf numFmtId="0" fontId="55" fillId="0" borderId="19" xfId="0" applyFont="1" applyBorder="1" applyAlignment="1" applyProtection="1">
      <alignment horizontal="center" vertical="center"/>
      <protection locked="0"/>
    </xf>
    <xf numFmtId="9" fontId="55" fillId="0" borderId="19" xfId="0" applyNumberFormat="1" applyFont="1" applyBorder="1" applyAlignment="1" applyProtection="1">
      <alignment horizontal="center" vertical="center"/>
      <protection hidden="1"/>
    </xf>
    <xf numFmtId="165" fontId="55" fillId="0" borderId="19" xfId="0" applyNumberFormat="1" applyFont="1" applyBorder="1" applyAlignment="1" applyProtection="1">
      <alignment horizontal="center" vertical="center"/>
      <protection locked="0"/>
    </xf>
    <xf numFmtId="0" fontId="74" fillId="0" borderId="19" xfId="0" applyFont="1" applyBorder="1" applyAlignment="1">
      <alignment horizontal="center" vertical="center"/>
    </xf>
    <xf numFmtId="0" fontId="69" fillId="4" borderId="19" xfId="0" applyFont="1" applyFill="1" applyBorder="1" applyAlignment="1">
      <alignment horizontal="center" vertical="center"/>
    </xf>
    <xf numFmtId="0" fontId="55" fillId="4" borderId="19" xfId="0" applyFont="1" applyFill="1" applyBorder="1" applyAlignment="1" applyProtection="1">
      <alignment horizontal="center" vertical="center"/>
      <protection locked="0"/>
    </xf>
    <xf numFmtId="9" fontId="55" fillId="4" borderId="19" xfId="0" applyNumberFormat="1" applyFont="1" applyFill="1" applyBorder="1" applyAlignment="1" applyProtection="1">
      <alignment horizontal="center" vertical="center"/>
      <protection hidden="1"/>
    </xf>
    <xf numFmtId="0" fontId="55" fillId="4" borderId="19" xfId="0" applyFont="1" applyFill="1" applyBorder="1" applyAlignment="1" applyProtection="1">
      <alignment horizontal="center" vertical="center" wrapText="1"/>
      <protection locked="0"/>
    </xf>
    <xf numFmtId="0" fontId="74" fillId="4" borderId="19" xfId="0" applyFont="1" applyFill="1" applyBorder="1" applyAlignment="1">
      <alignment horizontal="center" vertical="center"/>
    </xf>
    <xf numFmtId="0" fontId="55" fillId="4" borderId="0" xfId="0" applyFont="1" applyFill="1"/>
    <xf numFmtId="0" fontId="69" fillId="3" borderId="19" xfId="4" applyFont="1" applyFill="1" applyBorder="1" applyAlignment="1" applyProtection="1">
      <alignment horizontal="center" vertical="center" wrapText="1"/>
      <protection locked="0"/>
    </xf>
    <xf numFmtId="0" fontId="55" fillId="3" borderId="0" xfId="0" applyFont="1" applyFill="1" applyAlignment="1">
      <alignment horizontal="justify" vertical="center" wrapText="1"/>
    </xf>
    <xf numFmtId="0" fontId="74" fillId="0" borderId="0" xfId="0" applyFont="1" applyAlignment="1">
      <alignment horizontal="justify" vertical="center" wrapText="1"/>
    </xf>
    <xf numFmtId="0" fontId="55" fillId="0" borderId="0" xfId="0" applyFont="1" applyAlignment="1">
      <alignment horizontal="center" vertical="center"/>
    </xf>
    <xf numFmtId="9" fontId="55" fillId="0" borderId="19" xfId="1" applyFont="1" applyBorder="1" applyAlignment="1">
      <alignment horizontal="center" vertical="center"/>
    </xf>
    <xf numFmtId="10" fontId="55" fillId="0" borderId="19" xfId="1" applyNumberFormat="1" applyFont="1" applyBorder="1" applyAlignment="1">
      <alignment horizontal="center" vertical="center"/>
    </xf>
    <xf numFmtId="164" fontId="55" fillId="0" borderId="19" xfId="1" applyNumberFormat="1" applyFont="1" applyBorder="1" applyAlignment="1">
      <alignment horizontal="center" vertical="center"/>
    </xf>
    <xf numFmtId="0" fontId="68" fillId="0" borderId="0" xfId="0" applyFont="1" applyAlignment="1">
      <alignment horizontal="center" vertical="center" wrapText="1"/>
    </xf>
    <xf numFmtId="0" fontId="71" fillId="0" borderId="0" xfId="0" applyFont="1" applyAlignment="1">
      <alignment horizontal="center" vertical="center"/>
    </xf>
    <xf numFmtId="164" fontId="55" fillId="0" borderId="0" xfId="0" applyNumberFormat="1" applyFont="1" applyAlignment="1">
      <alignment horizontal="center" vertical="center"/>
    </xf>
    <xf numFmtId="0" fontId="55" fillId="0" borderId="0" xfId="0" applyFont="1" applyAlignment="1">
      <alignment horizontal="center" vertical="center" wrapText="1"/>
    </xf>
    <xf numFmtId="0" fontId="69" fillId="0" borderId="0" xfId="0" applyFont="1" applyAlignment="1">
      <alignment horizontal="justify" vertical="center" wrapText="1"/>
    </xf>
    <xf numFmtId="0" fontId="68" fillId="3" borderId="0" xfId="4" applyFont="1" applyFill="1" applyAlignment="1">
      <alignment horizontal="center" vertical="center"/>
    </xf>
    <xf numFmtId="0" fontId="55" fillId="3" borderId="0" xfId="4" applyFont="1" applyFill="1" applyAlignment="1">
      <alignment horizontal="center" vertical="center"/>
    </xf>
    <xf numFmtId="0" fontId="69" fillId="3" borderId="0" xfId="4" applyFont="1" applyFill="1" applyAlignment="1">
      <alignment horizontal="justify" vertical="center" wrapText="1"/>
    </xf>
    <xf numFmtId="0" fontId="55" fillId="3" borderId="0" xfId="0" applyFont="1" applyFill="1" applyAlignment="1">
      <alignment horizontal="center" vertical="center"/>
    </xf>
    <xf numFmtId="0" fontId="55" fillId="3" borderId="0" xfId="0" applyFont="1" applyFill="1" applyAlignment="1">
      <alignment horizontal="center" vertical="center" wrapText="1"/>
    </xf>
    <xf numFmtId="0" fontId="74" fillId="0" borderId="0" xfId="0" applyFont="1" applyAlignment="1">
      <alignment horizontal="center" vertical="center" wrapText="1"/>
    </xf>
    <xf numFmtId="0" fontId="74" fillId="0" borderId="0" xfId="0" applyFont="1" applyAlignment="1">
      <alignment horizontal="center" vertical="center" textRotation="90" wrapText="1"/>
    </xf>
    <xf numFmtId="164" fontId="74" fillId="0" borderId="0" xfId="0" applyNumberFormat="1" applyFont="1" applyAlignment="1">
      <alignment horizontal="center" vertical="center" wrapText="1"/>
    </xf>
    <xf numFmtId="9" fontId="74" fillId="0" borderId="0" xfId="4" applyNumberFormat="1" applyFont="1" applyAlignment="1">
      <alignment horizontal="center" vertical="center" wrapText="1"/>
    </xf>
    <xf numFmtId="0" fontId="71" fillId="0" borderId="80" xfId="0" applyFont="1" applyBorder="1" applyAlignment="1">
      <alignment horizontal="center" vertical="center" wrapText="1"/>
    </xf>
    <xf numFmtId="0" fontId="71" fillId="0" borderId="66" xfId="0" applyFont="1" applyBorder="1" applyAlignment="1">
      <alignment horizontal="center" vertical="center" wrapText="1"/>
    </xf>
    <xf numFmtId="0" fontId="71" fillId="3" borderId="0" xfId="0" applyFont="1" applyFill="1" applyAlignment="1">
      <alignment horizontal="center" vertical="center"/>
    </xf>
    <xf numFmtId="0" fontId="71" fillId="2" borderId="0" xfId="0" applyFont="1" applyFill="1" applyAlignment="1">
      <alignment horizontal="center" vertical="center"/>
    </xf>
    <xf numFmtId="0" fontId="81" fillId="0" borderId="0" xfId="0" applyFont="1"/>
    <xf numFmtId="0" fontId="71" fillId="3" borderId="0" xfId="0" applyFont="1" applyFill="1"/>
    <xf numFmtId="0" fontId="71" fillId="0" borderId="0" xfId="0" applyFont="1"/>
    <xf numFmtId="0" fontId="52" fillId="0" borderId="0" xfId="0" applyFont="1"/>
    <xf numFmtId="0" fontId="73" fillId="0" borderId="19" xfId="0" applyFont="1" applyBorder="1" applyAlignment="1">
      <alignment horizontal="justify" vertical="center"/>
    </xf>
    <xf numFmtId="0" fontId="40" fillId="0" borderId="19" xfId="0" applyFont="1" applyBorder="1" applyAlignment="1">
      <alignment horizontal="justify" vertical="center"/>
    </xf>
    <xf numFmtId="0" fontId="73" fillId="0" borderId="19" xfId="0" applyFont="1" applyBorder="1" applyAlignment="1">
      <alignment horizontal="center" vertical="center"/>
    </xf>
    <xf numFmtId="0" fontId="40" fillId="0" borderId="19" xfId="0" applyFont="1" applyBorder="1" applyAlignment="1">
      <alignment horizontal="justify" vertical="center" wrapText="1"/>
    </xf>
    <xf numFmtId="0" fontId="65" fillId="31" borderId="92" xfId="0" applyFont="1" applyFill="1" applyBorder="1" applyAlignment="1">
      <alignment horizontal="center" vertical="center" wrapText="1"/>
    </xf>
    <xf numFmtId="0" fontId="73" fillId="32" borderId="19" xfId="0" applyFont="1" applyFill="1" applyBorder="1" applyAlignment="1">
      <alignment horizontal="justify" vertical="center"/>
    </xf>
    <xf numFmtId="0" fontId="40" fillId="32" borderId="19" xfId="0" applyFont="1" applyFill="1" applyBorder="1" applyAlignment="1">
      <alignment horizontal="justify" vertical="center"/>
    </xf>
    <xf numFmtId="0" fontId="73" fillId="32" borderId="19" xfId="0" applyFont="1" applyFill="1" applyBorder="1" applyAlignment="1">
      <alignment horizontal="center" vertical="center"/>
    </xf>
    <xf numFmtId="0" fontId="40" fillId="32" borderId="19" xfId="0" applyFont="1" applyFill="1" applyBorder="1" applyAlignment="1">
      <alignment horizontal="justify" vertical="center" wrapText="1"/>
    </xf>
    <xf numFmtId="0" fontId="3" fillId="4" borderId="19" xfId="0" applyFont="1" applyFill="1" applyBorder="1" applyAlignment="1" applyProtection="1">
      <alignment horizontal="center" vertical="center"/>
      <protection hidden="1"/>
    </xf>
    <xf numFmtId="0" fontId="68" fillId="0" borderId="19" xfId="0" applyFont="1" applyBorder="1" applyAlignment="1" applyProtection="1">
      <alignment horizontal="center" vertical="center"/>
      <protection hidden="1"/>
    </xf>
    <xf numFmtId="0" fontId="3" fillId="4" borderId="19" xfId="0" applyFont="1" applyFill="1" applyBorder="1" applyAlignment="1" applyProtection="1">
      <alignment horizontal="center" vertical="center" wrapText="1"/>
      <protection hidden="1"/>
    </xf>
    <xf numFmtId="9" fontId="68" fillId="0" borderId="19" xfId="0" applyNumberFormat="1" applyFont="1" applyBorder="1" applyAlignment="1">
      <alignment horizontal="center" vertical="center" wrapText="1"/>
    </xf>
    <xf numFmtId="0" fontId="68" fillId="0" borderId="19" xfId="0" applyFont="1" applyBorder="1" applyAlignment="1" applyProtection="1">
      <alignment horizontal="center" vertical="center" wrapText="1"/>
      <protection hidden="1"/>
    </xf>
    <xf numFmtId="0" fontId="55" fillId="0" borderId="19" xfId="0" applyFont="1" applyBorder="1" applyAlignment="1" applyProtection="1">
      <alignment horizontal="center" vertical="center" wrapText="1"/>
      <protection locked="0"/>
    </xf>
    <xf numFmtId="9" fontId="68" fillId="0" borderId="19" xfId="0" applyNumberFormat="1" applyFont="1" applyBorder="1" applyAlignment="1">
      <alignment vertical="center" wrapText="1"/>
    </xf>
    <xf numFmtId="9" fontId="75" fillId="0" borderId="19" xfId="0" applyNumberFormat="1" applyFont="1" applyBorder="1" applyAlignment="1" applyProtection="1">
      <alignment horizontal="center" vertical="center" wrapText="1"/>
      <protection locked="0"/>
    </xf>
    <xf numFmtId="0" fontId="74" fillId="0" borderId="66" xfId="0" applyFont="1" applyBorder="1" applyAlignment="1">
      <alignment horizontal="center" vertical="center" wrapText="1"/>
    </xf>
    <xf numFmtId="0" fontId="69" fillId="0" borderId="0" xfId="0" applyFont="1" applyAlignment="1">
      <alignment horizontal="center" vertical="center" wrapText="1"/>
    </xf>
    <xf numFmtId="0" fontId="55" fillId="0" borderId="19" xfId="0" applyFont="1" applyBorder="1" applyAlignment="1" applyProtection="1">
      <alignment horizontal="center" vertical="center" wrapText="1"/>
      <protection hidden="1"/>
    </xf>
    <xf numFmtId="9" fontId="55" fillId="0" borderId="19" xfId="0" applyNumberFormat="1" applyFont="1" applyBorder="1" applyAlignment="1" applyProtection="1">
      <alignment horizontal="center" vertical="center" wrapText="1"/>
      <protection hidden="1"/>
    </xf>
    <xf numFmtId="0" fontId="86" fillId="3" borderId="19" xfId="4" applyFont="1" applyFill="1" applyBorder="1" applyAlignment="1" applyProtection="1">
      <alignment horizontal="center" vertical="center" wrapText="1"/>
      <protection locked="0"/>
    </xf>
    <xf numFmtId="0" fontId="86" fillId="0" borderId="19" xfId="0" applyFont="1" applyBorder="1" applyAlignment="1" applyProtection="1">
      <alignment horizontal="center" vertical="center"/>
      <protection locked="0"/>
    </xf>
    <xf numFmtId="9" fontId="86" fillId="0" borderId="19" xfId="0" applyNumberFormat="1" applyFont="1" applyBorder="1" applyAlignment="1" applyProtection="1">
      <alignment horizontal="center" vertical="center"/>
      <protection hidden="1"/>
    </xf>
    <xf numFmtId="0" fontId="85" fillId="0" borderId="19" xfId="0" applyFont="1" applyBorder="1" applyAlignment="1" applyProtection="1">
      <alignment horizontal="center" vertical="center" wrapText="1"/>
      <protection hidden="1"/>
    </xf>
    <xf numFmtId="9" fontId="87" fillId="0" borderId="19" xfId="0" applyNumberFormat="1" applyFont="1" applyBorder="1" applyAlignment="1" applyProtection="1">
      <alignment horizontal="center" vertical="center"/>
      <protection hidden="1"/>
    </xf>
    <xf numFmtId="0" fontId="85" fillId="0" borderId="19" xfId="0" applyFont="1" applyBorder="1" applyAlignment="1" applyProtection="1">
      <alignment horizontal="center" vertical="center"/>
      <protection hidden="1"/>
    </xf>
    <xf numFmtId="165" fontId="87" fillId="0" borderId="19" xfId="0" applyNumberFormat="1" applyFont="1" applyBorder="1" applyAlignment="1">
      <alignment horizontal="center" vertical="center"/>
    </xf>
    <xf numFmtId="0" fontId="87" fillId="0" borderId="0" xfId="0" applyFont="1"/>
    <xf numFmtId="0" fontId="86" fillId="3" borderId="0" xfId="0" applyFont="1" applyFill="1"/>
    <xf numFmtId="164" fontId="87" fillId="0" borderId="19" xfId="1" applyNumberFormat="1" applyFont="1" applyBorder="1" applyAlignment="1">
      <alignment horizontal="center" vertical="center"/>
    </xf>
    <xf numFmtId="0" fontId="86" fillId="0" borderId="19" xfId="0" applyFont="1" applyBorder="1" applyAlignment="1" applyProtection="1">
      <alignment horizontal="center" vertical="center" wrapText="1"/>
      <protection locked="0"/>
    </xf>
    <xf numFmtId="0" fontId="2" fillId="0" borderId="19" xfId="0" applyFont="1" applyBorder="1"/>
    <xf numFmtId="0" fontId="69" fillId="0" borderId="19" xfId="0" applyFont="1" applyBorder="1" applyAlignment="1" applyProtection="1">
      <alignment horizontal="center" vertical="center"/>
      <protection locked="0"/>
    </xf>
    <xf numFmtId="9" fontId="69" fillId="0" borderId="19" xfId="0" applyNumberFormat="1" applyFont="1" applyBorder="1" applyAlignment="1" applyProtection="1">
      <alignment horizontal="center" vertical="center"/>
      <protection hidden="1"/>
    </xf>
    <xf numFmtId="9" fontId="2" fillId="0" borderId="19" xfId="1" applyFont="1" applyBorder="1" applyAlignment="1">
      <alignment horizontal="center" vertical="center"/>
    </xf>
    <xf numFmtId="0" fontId="45" fillId="0" borderId="19" xfId="0" applyFont="1" applyBorder="1" applyAlignment="1" applyProtection="1">
      <alignment horizontal="center" vertical="center" wrapText="1"/>
      <protection hidden="1"/>
    </xf>
    <xf numFmtId="9" fontId="2" fillId="0" borderId="19" xfId="0" applyNumberFormat="1" applyFont="1" applyBorder="1" applyAlignment="1" applyProtection="1">
      <alignment horizontal="center" vertical="center"/>
      <protection hidden="1"/>
    </xf>
    <xf numFmtId="0" fontId="45" fillId="0" borderId="19" xfId="0" applyFont="1" applyBorder="1" applyAlignment="1" applyProtection="1">
      <alignment horizontal="center" vertical="center"/>
      <protection hidden="1"/>
    </xf>
    <xf numFmtId="165" fontId="2" fillId="0" borderId="19" xfId="0" applyNumberFormat="1" applyFont="1" applyBorder="1" applyAlignment="1">
      <alignment horizontal="center" vertical="center"/>
    </xf>
    <xf numFmtId="0" fontId="2" fillId="0" borderId="0" xfId="0" applyFont="1"/>
    <xf numFmtId="0" fontId="69" fillId="3" borderId="0" xfId="0" applyFont="1" applyFill="1"/>
    <xf numFmtId="10" fontId="2" fillId="0" borderId="19" xfId="1" applyNumberFormat="1" applyFont="1" applyBorder="1" applyAlignment="1">
      <alignment horizontal="center" vertical="center"/>
    </xf>
    <xf numFmtId="9" fontId="74" fillId="0" borderId="19" xfId="0" applyNumberFormat="1" applyFont="1" applyBorder="1" applyAlignment="1">
      <alignment vertical="center" wrapText="1"/>
    </xf>
    <xf numFmtId="0" fontId="55" fillId="0" borderId="19" xfId="0" applyFont="1" applyBorder="1" applyAlignment="1" applyProtection="1">
      <alignment vertical="center" wrapText="1"/>
      <protection hidden="1"/>
    </xf>
    <xf numFmtId="0" fontId="74" fillId="2" borderId="19" xfId="0" applyFont="1" applyFill="1" applyBorder="1" applyAlignment="1">
      <alignment horizontal="center" vertical="center" wrapText="1"/>
    </xf>
    <xf numFmtId="0" fontId="69" fillId="0" borderId="19" xfId="0" applyFont="1" applyFill="1" applyBorder="1" applyAlignment="1">
      <alignment horizontal="center" vertical="center"/>
    </xf>
    <xf numFmtId="0" fontId="71" fillId="3" borderId="0" xfId="0" applyFont="1" applyFill="1" applyAlignment="1">
      <alignment horizontal="justify" vertical="center" wrapText="1"/>
    </xf>
    <xf numFmtId="0" fontId="81" fillId="0" borderId="0" xfId="0" applyFont="1" applyAlignment="1">
      <alignment horizontal="justify" vertical="center" wrapText="1"/>
    </xf>
    <xf numFmtId="0" fontId="69" fillId="3" borderId="0" xfId="0" applyFont="1" applyFill="1" applyAlignment="1">
      <alignment horizontal="justify" vertical="center" wrapText="1"/>
    </xf>
    <xf numFmtId="0" fontId="86" fillId="3" borderId="0" xfId="0" applyFont="1" applyFill="1" applyAlignment="1">
      <alignment horizontal="justify" vertical="center" wrapText="1"/>
    </xf>
    <xf numFmtId="0" fontId="55" fillId="4" borderId="0" xfId="0" applyFont="1" applyFill="1" applyAlignment="1">
      <alignment horizontal="justify" vertical="center" wrapText="1"/>
    </xf>
    <xf numFmtId="9" fontId="68" fillId="0" borderId="19" xfId="0" applyNumberFormat="1" applyFont="1" applyBorder="1" applyAlignment="1">
      <alignment horizontal="center" vertical="center" wrapText="1"/>
    </xf>
    <xf numFmtId="0" fontId="55" fillId="0" borderId="19" xfId="0" applyFont="1" applyBorder="1" applyAlignment="1" applyProtection="1">
      <alignment horizontal="center" vertical="center" wrapText="1"/>
      <protection hidden="1"/>
    </xf>
    <xf numFmtId="9" fontId="3" fillId="0" borderId="19" xfId="0" applyNumberFormat="1" applyFont="1" applyBorder="1" applyAlignment="1" applyProtection="1">
      <alignment horizontal="center" vertical="center" wrapText="1"/>
      <protection hidden="1"/>
    </xf>
    <xf numFmtId="0" fontId="3" fillId="0" borderId="19" xfId="0" applyFont="1" applyBorder="1" applyAlignment="1" applyProtection="1">
      <alignment horizontal="center" vertical="center"/>
      <protection hidden="1"/>
    </xf>
    <xf numFmtId="0" fontId="74" fillId="25" borderId="19" xfId="4" applyFont="1" applyFill="1" applyBorder="1" applyAlignment="1" applyProtection="1">
      <alignment horizontal="center" vertical="center" wrapText="1"/>
      <protection locked="0"/>
    </xf>
    <xf numFmtId="0" fontId="69" fillId="3" borderId="19" xfId="4" applyFont="1" applyFill="1" applyBorder="1" applyAlignment="1" applyProtection="1">
      <alignment horizontal="center" vertical="center" wrapText="1"/>
      <protection locked="0"/>
    </xf>
    <xf numFmtId="0" fontId="74" fillId="3" borderId="19" xfId="4" applyFont="1" applyFill="1" applyBorder="1" applyAlignment="1" applyProtection="1">
      <alignment horizontal="center" vertical="center" wrapText="1"/>
      <protection locked="0"/>
    </xf>
    <xf numFmtId="0" fontId="3" fillId="0" borderId="19" xfId="0" applyFont="1" applyBorder="1" applyAlignment="1" applyProtection="1">
      <alignment horizontal="center" vertical="center" wrapText="1"/>
      <protection hidden="1"/>
    </xf>
    <xf numFmtId="9" fontId="1" fillId="0" borderId="19" xfId="0" applyNumberFormat="1" applyFont="1" applyBorder="1" applyAlignment="1" applyProtection="1">
      <alignment horizontal="center" vertical="center" wrapText="1"/>
      <protection locked="0"/>
    </xf>
    <xf numFmtId="0" fontId="3" fillId="0" borderId="19" xfId="0" applyFont="1" applyBorder="1" applyAlignment="1" applyProtection="1">
      <alignment horizontal="center" vertical="center"/>
      <protection hidden="1"/>
    </xf>
    <xf numFmtId="0" fontId="74" fillId="3" borderId="19" xfId="4" applyFont="1" applyFill="1" applyBorder="1" applyAlignment="1" applyProtection="1">
      <alignment horizontal="center" vertical="center" wrapText="1"/>
      <protection locked="0"/>
    </xf>
    <xf numFmtId="0" fontId="69" fillId="3" borderId="19" xfId="4" applyFont="1" applyFill="1" applyBorder="1" applyAlignment="1" applyProtection="1">
      <alignment horizontal="center" vertical="center" wrapText="1"/>
      <protection locked="0"/>
    </xf>
    <xf numFmtId="9" fontId="1" fillId="0" borderId="19" xfId="0" applyNumberFormat="1" applyFont="1" applyBorder="1" applyAlignment="1" applyProtection="1">
      <alignment horizontal="center" vertical="center" wrapText="1"/>
      <protection locked="0"/>
    </xf>
    <xf numFmtId="0" fontId="3" fillId="0" borderId="19" xfId="0" applyFont="1" applyBorder="1" applyAlignment="1" applyProtection="1">
      <alignment horizontal="center" vertical="center" wrapText="1"/>
      <protection hidden="1"/>
    </xf>
    <xf numFmtId="9" fontId="3" fillId="0" borderId="19" xfId="0" applyNumberFormat="1" applyFont="1" applyBorder="1" applyAlignment="1" applyProtection="1">
      <alignment horizontal="center" vertical="center" wrapText="1"/>
      <protection hidden="1"/>
    </xf>
    <xf numFmtId="0" fontId="74" fillId="25" borderId="19" xfId="4" applyFont="1" applyFill="1" applyBorder="1" applyAlignment="1" applyProtection="1">
      <alignment horizontal="center" vertical="center" wrapText="1"/>
      <protection locked="0"/>
    </xf>
    <xf numFmtId="9" fontId="68" fillId="0" borderId="19" xfId="0" applyNumberFormat="1" applyFont="1" applyBorder="1" applyAlignment="1">
      <alignment horizontal="center" vertical="center" wrapText="1"/>
    </xf>
    <xf numFmtId="0" fontId="55" fillId="0" borderId="19" xfId="0" applyFont="1" applyBorder="1" applyAlignment="1" applyProtection="1">
      <alignment horizontal="center" vertical="center" wrapText="1"/>
      <protection hidden="1"/>
    </xf>
    <xf numFmtId="9" fontId="68" fillId="0" borderId="19" xfId="0" applyNumberFormat="1" applyFont="1" applyBorder="1" applyAlignment="1">
      <alignment horizontal="center" vertical="center" wrapText="1"/>
    </xf>
    <xf numFmtId="0" fontId="55" fillId="0" borderId="19" xfId="0" applyFont="1" applyBorder="1" applyAlignment="1" applyProtection="1">
      <alignment horizontal="center" vertical="center" wrapText="1"/>
      <protection hidden="1"/>
    </xf>
    <xf numFmtId="9" fontId="68" fillId="0" borderId="19" xfId="0" applyNumberFormat="1" applyFont="1" applyBorder="1" applyAlignment="1">
      <alignment horizontal="center" vertical="center" wrapText="1"/>
    </xf>
    <xf numFmtId="9" fontId="68" fillId="0" borderId="20" xfId="0" applyNumberFormat="1" applyFont="1" applyBorder="1" applyAlignment="1">
      <alignment horizontal="center" vertical="center" wrapText="1"/>
    </xf>
    <xf numFmtId="0" fontId="3" fillId="0" borderId="19" xfId="0" applyFont="1" applyBorder="1" applyAlignment="1" applyProtection="1">
      <alignment horizontal="center" vertical="center"/>
      <protection hidden="1"/>
    </xf>
    <xf numFmtId="0" fontId="3" fillId="0" borderId="19" xfId="0" applyFont="1" applyBorder="1" applyAlignment="1" applyProtection="1">
      <alignment horizontal="center" vertical="center" wrapText="1"/>
      <protection hidden="1"/>
    </xf>
    <xf numFmtId="0" fontId="3" fillId="0" borderId="20" xfId="0" applyFont="1" applyBorder="1" applyAlignment="1" applyProtection="1">
      <alignment horizontal="center" vertical="center"/>
      <protection hidden="1"/>
    </xf>
    <xf numFmtId="0" fontId="3" fillId="0" borderId="20" xfId="0" applyFont="1" applyBorder="1" applyAlignment="1" applyProtection="1">
      <alignment horizontal="center" vertical="center" wrapText="1"/>
      <protection hidden="1"/>
    </xf>
    <xf numFmtId="9" fontId="68" fillId="0" borderId="19" xfId="0" applyNumberFormat="1" applyFont="1" applyBorder="1" applyAlignment="1">
      <alignment horizontal="center" vertical="center" wrapText="1"/>
    </xf>
    <xf numFmtId="10" fontId="1" fillId="0" borderId="20" xfId="1" applyNumberFormat="1" applyFont="1" applyBorder="1" applyAlignment="1">
      <alignment horizontal="center" vertical="center"/>
    </xf>
    <xf numFmtId="0" fontId="3" fillId="0" borderId="19" xfId="0" applyFont="1" applyBorder="1" applyAlignment="1" applyProtection="1">
      <alignment horizontal="center" vertical="center"/>
      <protection hidden="1"/>
    </xf>
    <xf numFmtId="0" fontId="3" fillId="0" borderId="19" xfId="0" applyFont="1" applyBorder="1" applyAlignment="1" applyProtection="1">
      <alignment horizontal="center" vertical="center" wrapText="1"/>
      <protection hidden="1"/>
    </xf>
    <xf numFmtId="0" fontId="3" fillId="0" borderId="20" xfId="0" applyFont="1" applyBorder="1" applyAlignment="1" applyProtection="1">
      <alignment horizontal="center" vertical="center" wrapText="1"/>
      <protection hidden="1"/>
    </xf>
    <xf numFmtId="9" fontId="68" fillId="0" borderId="19" xfId="0" applyNumberFormat="1" applyFont="1" applyBorder="1" applyAlignment="1">
      <alignment horizontal="center" vertical="center" wrapText="1"/>
    </xf>
    <xf numFmtId="9" fontId="68" fillId="0" borderId="19" xfId="0" applyNumberFormat="1" applyFont="1" applyBorder="1" applyAlignment="1">
      <alignment horizontal="center" vertical="center" wrapText="1"/>
    </xf>
    <xf numFmtId="0" fontId="55" fillId="0" borderId="19" xfId="0" applyFont="1" applyBorder="1" applyAlignment="1" applyProtection="1">
      <alignment horizontal="center" vertical="center" wrapText="1"/>
      <protection hidden="1"/>
    </xf>
    <xf numFmtId="0" fontId="69" fillId="3" borderId="19" xfId="4" applyFont="1" applyFill="1" applyBorder="1" applyAlignment="1" applyProtection="1">
      <alignment horizontal="center" vertical="center" wrapText="1"/>
      <protection locked="0"/>
    </xf>
    <xf numFmtId="0" fontId="3" fillId="0" borderId="19" xfId="0" applyFont="1" applyBorder="1" applyAlignment="1" applyProtection="1">
      <alignment horizontal="center" vertical="center"/>
      <protection hidden="1"/>
    </xf>
    <xf numFmtId="9" fontId="68" fillId="0" borderId="19" xfId="0" applyNumberFormat="1" applyFont="1" applyBorder="1" applyAlignment="1">
      <alignment horizontal="center" vertical="center" wrapText="1"/>
    </xf>
    <xf numFmtId="0" fontId="55" fillId="0" borderId="19" xfId="0" applyFont="1" applyBorder="1" applyAlignment="1" applyProtection="1">
      <alignment horizontal="center" vertical="center" wrapText="1"/>
      <protection hidden="1"/>
    </xf>
    <xf numFmtId="0" fontId="55" fillId="0" borderId="19" xfId="0" applyFont="1" applyBorder="1" applyAlignment="1" applyProtection="1">
      <alignment horizontal="center" vertical="center" wrapText="1"/>
      <protection locked="0"/>
    </xf>
    <xf numFmtId="0" fontId="3" fillId="0" borderId="19" xfId="0" applyFont="1" applyBorder="1" applyAlignment="1" applyProtection="1">
      <alignment horizontal="center" vertical="center" wrapText="1"/>
      <protection hidden="1"/>
    </xf>
    <xf numFmtId="0" fontId="55" fillId="13" borderId="24" xfId="0" applyFont="1" applyFill="1" applyBorder="1" applyAlignment="1">
      <alignment horizontal="left" vertical="center"/>
    </xf>
    <xf numFmtId="0" fontId="68" fillId="0" borderId="38" xfId="0" applyFont="1" applyBorder="1" applyAlignment="1">
      <alignment horizontal="center" vertical="center"/>
    </xf>
    <xf numFmtId="0" fontId="68" fillId="0" borderId="38" xfId="0" applyFont="1" applyBorder="1" applyAlignment="1">
      <alignment horizontal="center" vertical="center" wrapText="1"/>
    </xf>
    <xf numFmtId="0" fontId="55" fillId="0" borderId="38" xfId="0" applyFont="1" applyBorder="1" applyAlignment="1">
      <alignment horizontal="center" vertical="center"/>
    </xf>
    <xf numFmtId="0" fontId="1" fillId="0" borderId="38" xfId="0" applyFont="1" applyBorder="1" applyAlignment="1">
      <alignment horizontal="center" vertical="center"/>
    </xf>
    <xf numFmtId="0" fontId="69" fillId="3" borderId="19" xfId="4" applyFont="1" applyFill="1" applyBorder="1" applyAlignment="1" applyProtection="1">
      <alignment horizontal="center" vertical="center" wrapText="1"/>
      <protection locked="0"/>
    </xf>
    <xf numFmtId="0" fontId="3" fillId="0" borderId="19" xfId="0" applyFont="1" applyBorder="1" applyAlignment="1" applyProtection="1">
      <alignment horizontal="center" vertical="center"/>
      <protection hidden="1"/>
    </xf>
    <xf numFmtId="0" fontId="3" fillId="0" borderId="19" xfId="0" applyFont="1" applyBorder="1" applyAlignment="1" applyProtection="1">
      <alignment horizontal="center" vertical="center" wrapText="1"/>
      <protection hidden="1"/>
    </xf>
    <xf numFmtId="0" fontId="55" fillId="0" borderId="19" xfId="0" applyFont="1" applyBorder="1" applyAlignment="1" applyProtection="1">
      <alignment horizontal="center" vertical="center" wrapText="1"/>
      <protection locked="0"/>
    </xf>
    <xf numFmtId="0" fontId="69" fillId="0" borderId="19" xfId="4" applyFont="1" applyFill="1" applyBorder="1" applyAlignment="1" applyProtection="1">
      <alignment horizontal="center" vertical="center" wrapText="1"/>
      <protection locked="0"/>
    </xf>
    <xf numFmtId="0" fontId="69" fillId="3" borderId="19" xfId="4" applyFont="1" applyFill="1" applyBorder="1" applyAlignment="1" applyProtection="1">
      <alignment horizontal="center" vertical="center" wrapText="1"/>
      <protection locked="0"/>
    </xf>
    <xf numFmtId="0" fontId="69" fillId="3" borderId="19" xfId="4" applyFont="1" applyFill="1" applyBorder="1" applyAlignment="1" applyProtection="1">
      <alignment horizontal="center" vertical="center" wrapText="1"/>
      <protection locked="0"/>
    </xf>
    <xf numFmtId="0" fontId="3" fillId="0" borderId="19" xfId="0" applyFont="1" applyBorder="1" applyAlignment="1" applyProtection="1">
      <alignment horizontal="center" vertical="center"/>
      <protection hidden="1"/>
    </xf>
    <xf numFmtId="0" fontId="3" fillId="0" borderId="19" xfId="0" applyFont="1" applyBorder="1" applyAlignment="1" applyProtection="1">
      <alignment horizontal="center" vertical="center" wrapText="1"/>
      <protection hidden="1"/>
    </xf>
    <xf numFmtId="0" fontId="74" fillId="3" borderId="19" xfId="4" applyFont="1" applyFill="1" applyBorder="1" applyAlignment="1" applyProtection="1">
      <alignment horizontal="center" vertical="center" wrapText="1"/>
      <protection locked="0"/>
    </xf>
    <xf numFmtId="0" fontId="71" fillId="16" borderId="19" xfId="0" applyFont="1" applyFill="1" applyBorder="1" applyAlignment="1">
      <alignment horizontal="center" vertical="center" wrapText="1"/>
    </xf>
    <xf numFmtId="0" fontId="71" fillId="16" borderId="20" xfId="0" applyFont="1" applyFill="1" applyBorder="1" applyAlignment="1">
      <alignment horizontal="center" vertical="center" wrapText="1"/>
    </xf>
    <xf numFmtId="0" fontId="45" fillId="3" borderId="19" xfId="0" applyFont="1" applyFill="1" applyBorder="1" applyAlignment="1">
      <alignment horizontal="center" vertical="center" wrapText="1"/>
    </xf>
    <xf numFmtId="9" fontId="68" fillId="0" borderId="19" xfId="0" applyNumberFormat="1" applyFont="1" applyBorder="1" applyAlignment="1">
      <alignment horizontal="center" vertical="center" wrapText="1"/>
    </xf>
    <xf numFmtId="0" fontId="55" fillId="0" borderId="19" xfId="0" applyFont="1" applyBorder="1" applyAlignment="1" applyProtection="1">
      <alignment horizontal="center" vertical="center" wrapText="1"/>
      <protection locked="0"/>
    </xf>
    <xf numFmtId="0" fontId="69" fillId="0" borderId="19" xfId="0" applyFont="1" applyBorder="1" applyAlignment="1">
      <alignment horizontal="center" vertical="center" wrapText="1"/>
    </xf>
    <xf numFmtId="0" fontId="74" fillId="0" borderId="19" xfId="4" applyFont="1" applyFill="1" applyBorder="1" applyAlignment="1" applyProtection="1">
      <alignment horizontal="center" vertical="center" wrapText="1"/>
      <protection locked="0"/>
    </xf>
    <xf numFmtId="0" fontId="69" fillId="8" borderId="19" xfId="0" applyFont="1" applyFill="1" applyBorder="1" applyAlignment="1">
      <alignment horizontal="center" vertical="center"/>
    </xf>
    <xf numFmtId="0" fontId="69" fillId="5" borderId="19" xfId="0" applyFont="1" applyFill="1" applyBorder="1" applyAlignment="1">
      <alignment horizontal="center" vertical="center"/>
    </xf>
    <xf numFmtId="0" fontId="40" fillId="3" borderId="0" xfId="0" applyFont="1" applyFill="1"/>
    <xf numFmtId="0" fontId="69" fillId="3" borderId="0" xfId="0" applyFont="1" applyFill="1" applyAlignment="1">
      <alignment horizontal="justify" vertical="center"/>
    </xf>
    <xf numFmtId="0" fontId="57" fillId="0" borderId="0" xfId="0" applyFont="1" applyAlignment="1">
      <alignment horizontal="center" vertical="center" wrapText="1"/>
    </xf>
    <xf numFmtId="0" fontId="69" fillId="33" borderId="19" xfId="0" applyFont="1" applyFill="1" applyBorder="1" applyAlignment="1">
      <alignment horizontal="center" vertical="center"/>
    </xf>
    <xf numFmtId="0" fontId="69" fillId="17" borderId="19" xfId="0" applyFont="1" applyFill="1" applyBorder="1" applyAlignment="1">
      <alignment horizontal="center" vertical="center"/>
    </xf>
    <xf numFmtId="0" fontId="2" fillId="4" borderId="19" xfId="0" applyFont="1" applyFill="1" applyBorder="1"/>
    <xf numFmtId="0" fontId="69" fillId="0" borderId="19" xfId="0" applyFont="1" applyBorder="1" applyAlignment="1">
      <alignment horizontal="justify" vertical="center"/>
    </xf>
    <xf numFmtId="0" fontId="69" fillId="0" borderId="69" xfId="0" applyFont="1" applyBorder="1" applyAlignment="1">
      <alignment horizontal="justify" vertical="center" wrapText="1"/>
    </xf>
    <xf numFmtId="0" fontId="69" fillId="0" borderId="0" xfId="0" applyFont="1"/>
    <xf numFmtId="0" fontId="69" fillId="0" borderId="0" xfId="0" applyFont="1" applyAlignment="1">
      <alignment horizontal="justify" vertical="center"/>
    </xf>
    <xf numFmtId="0" fontId="74" fillId="0" borderId="0" xfId="0" applyFont="1" applyAlignment="1">
      <alignment horizontal="center" vertical="center"/>
    </xf>
    <xf numFmtId="0" fontId="74" fillId="3" borderId="0" xfId="4" applyFont="1" applyFill="1" applyAlignment="1">
      <alignment horizontal="center" vertical="center"/>
    </xf>
    <xf numFmtId="0" fontId="74" fillId="3" borderId="0" xfId="4" applyFont="1" applyFill="1" applyAlignment="1">
      <alignment horizontal="justify" vertical="center" wrapText="1"/>
    </xf>
    <xf numFmtId="0" fontId="74" fillId="0" borderId="38" xfId="0" applyFont="1" applyBorder="1" applyAlignment="1">
      <alignment horizontal="center" vertical="center"/>
    </xf>
    <xf numFmtId="0" fontId="69" fillId="0" borderId="0" xfId="0" applyFont="1" applyAlignment="1">
      <alignment horizontal="center"/>
    </xf>
    <xf numFmtId="0" fontId="74" fillId="3" borderId="0" xfId="0" applyFont="1" applyFill="1" applyAlignment="1">
      <alignment horizontal="center" vertical="center"/>
    </xf>
    <xf numFmtId="0" fontId="69" fillId="3" borderId="0" xfId="0" applyFont="1" applyFill="1" applyAlignment="1">
      <alignment horizontal="center" vertical="center"/>
    </xf>
    <xf numFmtId="0" fontId="74" fillId="0" borderId="19" xfId="0" applyFont="1" applyBorder="1" applyAlignment="1" applyProtection="1">
      <alignment horizontal="center" vertical="center"/>
      <protection locked="0"/>
    </xf>
    <xf numFmtId="0" fontId="45" fillId="0" borderId="19" xfId="0" applyFont="1" applyBorder="1" applyAlignment="1">
      <alignment horizontal="center" vertical="center"/>
    </xf>
    <xf numFmtId="0" fontId="2" fillId="0" borderId="19" xfId="0" applyFont="1" applyBorder="1" applyAlignment="1">
      <alignment horizontal="center" vertical="center"/>
    </xf>
    <xf numFmtId="0" fontId="45" fillId="4" borderId="19" xfId="0" applyFont="1" applyFill="1" applyBorder="1" applyAlignment="1">
      <alignment horizontal="center" vertical="center"/>
    </xf>
    <xf numFmtId="0" fontId="2" fillId="4" borderId="19" xfId="0" applyFont="1" applyFill="1" applyBorder="1" applyAlignment="1">
      <alignment horizontal="center" vertical="center"/>
    </xf>
    <xf numFmtId="0" fontId="69" fillId="0" borderId="0" xfId="0" applyFont="1" applyAlignment="1">
      <alignment horizontal="center" vertical="center"/>
    </xf>
    <xf numFmtId="0" fontId="69" fillId="0" borderId="19" xfId="0" applyFont="1" applyFill="1" applyBorder="1" applyAlignment="1">
      <alignment horizontal="justify" vertical="center" wrapText="1"/>
    </xf>
    <xf numFmtId="0" fontId="69" fillId="0" borderId="19" xfId="0" applyFont="1" applyFill="1" applyBorder="1" applyAlignment="1" applyProtection="1">
      <alignment horizontal="justify" vertical="center" wrapText="1"/>
      <protection locked="0"/>
    </xf>
    <xf numFmtId="0" fontId="69" fillId="0" borderId="19" xfId="4" applyFont="1" applyFill="1" applyBorder="1" applyAlignment="1" applyProtection="1">
      <alignment horizontal="justify" vertical="center" wrapText="1"/>
      <protection locked="0"/>
    </xf>
    <xf numFmtId="0" fontId="89" fillId="0" borderId="19" xfId="0" applyFont="1" applyFill="1" applyBorder="1" applyAlignment="1">
      <alignment horizontal="justify" vertical="center" wrapText="1"/>
    </xf>
    <xf numFmtId="0" fontId="69" fillId="0" borderId="69" xfId="0" applyFont="1" applyFill="1" applyBorder="1" applyAlignment="1">
      <alignment horizontal="justify" vertical="center" wrapText="1"/>
    </xf>
    <xf numFmtId="0" fontId="69" fillId="0" borderId="19" xfId="0" applyFont="1" applyFill="1" applyBorder="1" applyAlignment="1">
      <alignment horizontal="justify" vertical="center"/>
    </xf>
    <xf numFmtId="0" fontId="69" fillId="0" borderId="38" xfId="0" applyFont="1" applyFill="1" applyBorder="1" applyAlignment="1">
      <alignment horizontal="justify" vertical="center" wrapText="1"/>
    </xf>
    <xf numFmtId="0" fontId="74" fillId="0" borderId="38" xfId="0" applyFont="1" applyFill="1" applyBorder="1" applyAlignment="1">
      <alignment horizontal="justify" vertical="center" wrapText="1"/>
    </xf>
    <xf numFmtId="0" fontId="69" fillId="0" borderId="0" xfId="0" applyFont="1" applyFill="1" applyAlignment="1">
      <alignment horizontal="justify" vertical="center" wrapText="1"/>
    </xf>
    <xf numFmtId="0" fontId="74" fillId="0" borderId="0" xfId="0" applyFont="1" applyFill="1" applyAlignment="1">
      <alignment horizontal="justify" vertical="center" wrapText="1"/>
    </xf>
    <xf numFmtId="0" fontId="69" fillId="0" borderId="19" xfId="4" applyFont="1" applyFill="1" applyBorder="1" applyAlignment="1" applyProtection="1">
      <alignment horizontal="justify" vertical="center" wrapText="1"/>
      <protection locked="0"/>
    </xf>
    <xf numFmtId="0" fontId="68" fillId="0" borderId="0" xfId="0" applyFont="1" applyBorder="1" applyAlignment="1">
      <alignment horizontal="center" vertical="center"/>
    </xf>
    <xf numFmtId="0" fontId="74" fillId="0" borderId="0" xfId="0" applyFont="1" applyBorder="1" applyAlignment="1">
      <alignment horizontal="center" vertical="center"/>
    </xf>
    <xf numFmtId="0" fontId="69" fillId="0" borderId="0" xfId="0" applyFont="1" applyFill="1" applyBorder="1" applyAlignment="1">
      <alignment horizontal="justify" vertical="center" wrapText="1"/>
    </xf>
    <xf numFmtId="0" fontId="74" fillId="0" borderId="0" xfId="0" applyFont="1" applyFill="1" applyBorder="1" applyAlignment="1">
      <alignment horizontal="justify" vertical="center" wrapText="1"/>
    </xf>
    <xf numFmtId="0" fontId="68" fillId="0" borderId="0" xfId="0" applyFont="1" applyBorder="1" applyAlignment="1">
      <alignment horizontal="center" vertical="center" wrapText="1"/>
    </xf>
    <xf numFmtId="0" fontId="55" fillId="0" borderId="0" xfId="0" applyFont="1" applyBorder="1" applyAlignment="1">
      <alignment horizontal="center" vertical="center"/>
    </xf>
    <xf numFmtId="0" fontId="1" fillId="0" borderId="0" xfId="0" applyFont="1" applyBorder="1" applyAlignment="1">
      <alignment horizontal="center" vertical="center"/>
    </xf>
    <xf numFmtId="0" fontId="74" fillId="0" borderId="0" xfId="0" applyFont="1" applyBorder="1" applyAlignment="1">
      <alignment horizontal="center" vertical="center" wrapText="1"/>
    </xf>
    <xf numFmtId="0" fontId="69" fillId="3" borderId="19" xfId="4" applyFont="1" applyFill="1" applyBorder="1" applyAlignment="1" applyProtection="1">
      <alignment horizontal="center" vertical="center" wrapText="1"/>
      <protection locked="0"/>
    </xf>
    <xf numFmtId="0" fontId="69" fillId="0" borderId="19" xfId="0" applyFont="1" applyFill="1" applyBorder="1" applyAlignment="1">
      <alignment horizontal="justify" vertical="center" wrapText="1"/>
    </xf>
    <xf numFmtId="9" fontId="55" fillId="0" borderId="20" xfId="0" applyNumberFormat="1" applyFont="1" applyBorder="1" applyAlignment="1" applyProtection="1">
      <alignment vertical="center" wrapText="1"/>
      <protection hidden="1"/>
    </xf>
    <xf numFmtId="9" fontId="68" fillId="0" borderId="20" xfId="0" applyNumberFormat="1" applyFont="1" applyBorder="1" applyAlignment="1">
      <alignment vertical="center" wrapText="1"/>
    </xf>
    <xf numFmtId="0" fontId="69" fillId="0" borderId="19" xfId="4" applyFont="1" applyFill="1" applyBorder="1" applyAlignment="1" applyProtection="1">
      <alignment horizontal="justify" vertical="center" wrapText="1"/>
      <protection locked="0"/>
    </xf>
    <xf numFmtId="9" fontId="68" fillId="0" borderId="19" xfId="0" applyNumberFormat="1" applyFont="1" applyBorder="1" applyAlignment="1">
      <alignment horizontal="center" vertical="center" wrapText="1"/>
    </xf>
    <xf numFmtId="0" fontId="69" fillId="0" borderId="19" xfId="0" applyFont="1" applyFill="1" applyBorder="1" applyAlignment="1">
      <alignment horizontal="justify" vertical="center" wrapText="1"/>
    </xf>
    <xf numFmtId="0" fontId="69" fillId="0" borderId="19" xfId="4" applyFont="1" applyFill="1" applyBorder="1" applyAlignment="1" applyProtection="1">
      <alignment horizontal="justify" vertical="center" wrapText="1"/>
      <protection locked="0"/>
    </xf>
    <xf numFmtId="0" fontId="69" fillId="0" borderId="19" xfId="0" applyFont="1" applyFill="1" applyBorder="1" applyAlignment="1">
      <alignment horizontal="justify" vertical="center" wrapText="1"/>
    </xf>
    <xf numFmtId="9" fontId="68" fillId="0" borderId="19" xfId="0" applyNumberFormat="1" applyFont="1" applyBorder="1" applyAlignment="1">
      <alignment horizontal="center" vertical="center" wrapText="1"/>
    </xf>
    <xf numFmtId="0" fontId="2" fillId="0" borderId="19" xfId="0" applyFont="1" applyFill="1" applyBorder="1"/>
    <xf numFmtId="9" fontId="3" fillId="0" borderId="19" xfId="0" applyNumberFormat="1" applyFont="1" applyBorder="1" applyAlignment="1" applyProtection="1">
      <alignment vertical="center" wrapText="1"/>
      <protection hidden="1"/>
    </xf>
    <xf numFmtId="9" fontId="68" fillId="0" borderId="19" xfId="0" applyNumberFormat="1" applyFont="1" applyBorder="1" applyAlignment="1">
      <alignment horizontal="center" vertical="center" wrapText="1"/>
    </xf>
    <xf numFmtId="0" fontId="69" fillId="0" borderId="19" xfId="0" applyFont="1" applyFill="1" applyBorder="1" applyAlignment="1">
      <alignment horizontal="justify" vertical="center" wrapText="1"/>
    </xf>
    <xf numFmtId="0" fontId="69" fillId="3" borderId="19" xfId="4" applyFont="1" applyFill="1" applyBorder="1" applyAlignment="1" applyProtection="1">
      <alignment horizontal="center" vertical="center" wrapText="1"/>
      <protection locked="0"/>
    </xf>
    <xf numFmtId="9" fontId="68" fillId="0" borderId="19" xfId="0" applyNumberFormat="1" applyFont="1" applyBorder="1" applyAlignment="1">
      <alignment horizontal="center" vertical="center" wrapText="1"/>
    </xf>
    <xf numFmtId="0" fontId="55" fillId="0" borderId="19" xfId="0" applyFont="1" applyBorder="1" applyAlignment="1" applyProtection="1">
      <alignment horizontal="center" vertical="center" wrapText="1"/>
      <protection hidden="1"/>
    </xf>
    <xf numFmtId="0" fontId="74" fillId="0" borderId="0" xfId="4" applyNumberFormat="1" applyFont="1" applyAlignment="1">
      <alignment horizontal="center" vertical="center"/>
    </xf>
    <xf numFmtId="0" fontId="77" fillId="21" borderId="3" xfId="0" applyFont="1" applyFill="1" applyBorder="1" applyAlignment="1">
      <alignment horizontal="center" vertical="center"/>
    </xf>
    <xf numFmtId="0" fontId="77" fillId="21" borderId="10" xfId="0" applyFont="1" applyFill="1" applyBorder="1" applyAlignment="1">
      <alignment horizontal="center" vertical="center"/>
    </xf>
    <xf numFmtId="0" fontId="77" fillId="21" borderId="4" xfId="0" applyFont="1" applyFill="1" applyBorder="1" applyAlignment="1">
      <alignment horizontal="center" vertical="center"/>
    </xf>
    <xf numFmtId="0" fontId="77" fillId="21" borderId="5" xfId="0" applyFont="1" applyFill="1" applyBorder="1" applyAlignment="1">
      <alignment horizontal="center" vertical="center"/>
    </xf>
    <xf numFmtId="0" fontId="77" fillId="21" borderId="0" xfId="0" applyFont="1" applyFill="1" applyAlignment="1">
      <alignment horizontal="center" vertical="center"/>
    </xf>
    <xf numFmtId="0" fontId="77" fillId="21" borderId="6" xfId="0" applyFont="1" applyFill="1" applyBorder="1" applyAlignment="1">
      <alignment horizontal="center" vertical="center"/>
    </xf>
    <xf numFmtId="0" fontId="77" fillId="21" borderId="7" xfId="0" applyFont="1" applyFill="1" applyBorder="1" applyAlignment="1">
      <alignment horizontal="center" vertical="center"/>
    </xf>
    <xf numFmtId="0" fontId="77" fillId="21" borderId="9" xfId="0" applyFont="1" applyFill="1" applyBorder="1" applyAlignment="1">
      <alignment horizontal="center" vertical="center"/>
    </xf>
    <xf numFmtId="0" fontId="77" fillId="21" borderId="8" xfId="0" applyFont="1" applyFill="1" applyBorder="1" applyAlignment="1">
      <alignment horizontal="center" vertical="center"/>
    </xf>
    <xf numFmtId="0" fontId="56" fillId="16" borderId="3" xfId="6" applyFont="1" applyFill="1" applyBorder="1" applyAlignment="1">
      <alignment horizontal="center" vertical="center"/>
    </xf>
    <xf numFmtId="0" fontId="56" fillId="16" borderId="10" xfId="6" applyFont="1" applyFill="1" applyBorder="1" applyAlignment="1">
      <alignment horizontal="center" vertical="center"/>
    </xf>
    <xf numFmtId="0" fontId="56" fillId="16" borderId="4" xfId="6" applyFont="1" applyFill="1" applyBorder="1" applyAlignment="1">
      <alignment horizontal="center" vertical="center"/>
    </xf>
    <xf numFmtId="0" fontId="56" fillId="16" borderId="5" xfId="6" applyFont="1" applyFill="1" applyBorder="1" applyAlignment="1">
      <alignment horizontal="center" vertical="center"/>
    </xf>
    <xf numFmtId="0" fontId="56" fillId="16" borderId="0" xfId="6" applyFont="1" applyFill="1" applyAlignment="1">
      <alignment horizontal="center" vertical="center"/>
    </xf>
    <xf numFmtId="0" fontId="56" fillId="16" borderId="6" xfId="6" applyFont="1" applyFill="1" applyBorder="1" applyAlignment="1">
      <alignment horizontal="center" vertical="center"/>
    </xf>
    <xf numFmtId="0" fontId="56" fillId="16" borderId="7" xfId="6" applyFont="1" applyFill="1" applyBorder="1" applyAlignment="1">
      <alignment horizontal="center" vertical="center"/>
    </xf>
    <xf numFmtId="0" fontId="56" fillId="16" borderId="9" xfId="6" applyFont="1" applyFill="1" applyBorder="1" applyAlignment="1">
      <alignment horizontal="center" vertical="center"/>
    </xf>
    <xf numFmtId="0" fontId="56" fillId="16" borderId="8" xfId="6" applyFont="1" applyFill="1" applyBorder="1" applyAlignment="1">
      <alignment horizontal="center" vertical="center"/>
    </xf>
    <xf numFmtId="0" fontId="43" fillId="5" borderId="34" xfId="2" applyFont="1" applyFill="1" applyBorder="1" applyAlignment="1">
      <alignment horizontal="center" vertical="center" wrapText="1"/>
    </xf>
    <xf numFmtId="0" fontId="43" fillId="5" borderId="35" xfId="2" applyFont="1" applyFill="1" applyBorder="1" applyAlignment="1">
      <alignment horizontal="center" vertical="center" wrapText="1"/>
    </xf>
    <xf numFmtId="0" fontId="43" fillId="5" borderId="36" xfId="2" applyFont="1" applyFill="1" applyBorder="1" applyAlignment="1">
      <alignment horizontal="center" vertical="center" wrapText="1"/>
    </xf>
    <xf numFmtId="0" fontId="42" fillId="0" borderId="5" xfId="2" quotePrefix="1" applyFont="1" applyBorder="1" applyAlignment="1">
      <alignment horizontal="left" vertical="center" wrapText="1"/>
    </xf>
    <xf numFmtId="0" fontId="42" fillId="0" borderId="0" xfId="2" quotePrefix="1" applyFont="1" applyAlignment="1">
      <alignment horizontal="left" vertical="center" wrapText="1"/>
    </xf>
    <xf numFmtId="0" fontId="42" fillId="0" borderId="6" xfId="2" quotePrefix="1" applyFont="1" applyBorder="1" applyAlignment="1">
      <alignment horizontal="left" vertical="center" wrapText="1"/>
    </xf>
    <xf numFmtId="0" fontId="42" fillId="0" borderId="54" xfId="2" quotePrefix="1" applyFont="1" applyBorder="1" applyAlignment="1">
      <alignment horizontal="left" vertical="center" wrapText="1"/>
    </xf>
    <xf numFmtId="0" fontId="42" fillId="0" borderId="55" xfId="2" quotePrefix="1" applyFont="1" applyBorder="1" applyAlignment="1">
      <alignment horizontal="left" vertical="center" wrapText="1"/>
    </xf>
    <xf numFmtId="0" fontId="42" fillId="0" borderId="56" xfId="2" quotePrefix="1" applyFont="1" applyBorder="1" applyAlignment="1">
      <alignment horizontal="left" vertical="center" wrapText="1"/>
    </xf>
    <xf numFmtId="0" fontId="44" fillId="3" borderId="37" xfId="2" quotePrefix="1" applyFont="1" applyFill="1" applyBorder="1" applyAlignment="1">
      <alignment horizontal="left" vertical="top" wrapText="1"/>
    </xf>
    <xf numFmtId="0" fontId="45" fillId="3" borderId="38" xfId="2" quotePrefix="1" applyFont="1" applyFill="1" applyBorder="1" applyAlignment="1">
      <alignment horizontal="left" vertical="top" wrapText="1"/>
    </xf>
    <xf numFmtId="0" fontId="45" fillId="3" borderId="39" xfId="2" quotePrefix="1" applyFont="1" applyFill="1" applyBorder="1" applyAlignment="1">
      <alignment horizontal="left" vertical="top" wrapText="1"/>
    </xf>
    <xf numFmtId="0" fontId="42" fillId="0" borderId="5" xfId="2" quotePrefix="1" applyFont="1" applyBorder="1" applyAlignment="1">
      <alignment horizontal="left" vertical="top" wrapText="1"/>
    </xf>
    <xf numFmtId="0" fontId="42" fillId="0" borderId="0" xfId="2" quotePrefix="1" applyFont="1" applyAlignment="1">
      <alignment horizontal="left" vertical="top" wrapText="1"/>
    </xf>
    <xf numFmtId="0" fontId="42" fillId="0" borderId="6" xfId="2" quotePrefix="1" applyFont="1" applyBorder="1" applyAlignment="1">
      <alignment horizontal="left" vertical="top" wrapText="1"/>
    </xf>
    <xf numFmtId="0" fontId="47" fillId="14" borderId="40" xfId="3" applyFont="1" applyFill="1" applyBorder="1" applyAlignment="1">
      <alignment horizontal="center" vertical="center" wrapText="1"/>
    </xf>
    <xf numFmtId="0" fontId="47" fillId="14" borderId="41" xfId="3" applyFont="1" applyFill="1" applyBorder="1" applyAlignment="1">
      <alignment horizontal="center" vertical="center" wrapText="1"/>
    </xf>
    <xf numFmtId="0" fontId="47" fillId="14" borderId="42" xfId="2" applyFont="1" applyFill="1" applyBorder="1" applyAlignment="1">
      <alignment horizontal="center" vertical="center"/>
    </xf>
    <xf numFmtId="0" fontId="47" fillId="14" borderId="43" xfId="2" applyFont="1" applyFill="1" applyBorder="1" applyAlignment="1">
      <alignment horizontal="center" vertical="center"/>
    </xf>
    <xf numFmtId="0" fontId="2" fillId="3" borderId="54" xfId="2" quotePrefix="1" applyFont="1" applyFill="1" applyBorder="1" applyAlignment="1">
      <alignment horizontal="justify" vertical="center" wrapText="1"/>
    </xf>
    <xf numFmtId="0" fontId="2" fillId="3" borderId="55" xfId="2" quotePrefix="1" applyFont="1" applyFill="1" applyBorder="1" applyAlignment="1">
      <alignment horizontal="justify" vertical="center" wrapText="1"/>
    </xf>
    <xf numFmtId="0" fontId="2" fillId="3" borderId="56" xfId="2" quotePrefix="1" applyFont="1" applyFill="1" applyBorder="1" applyAlignment="1">
      <alignment horizontal="justify" vertical="center" wrapText="1"/>
    </xf>
    <xf numFmtId="0" fontId="47" fillId="3" borderId="44" xfId="3" applyFont="1" applyFill="1" applyBorder="1" applyAlignment="1">
      <alignment horizontal="left" vertical="top" wrapText="1" readingOrder="1"/>
    </xf>
    <xf numFmtId="0" fontId="47" fillId="3" borderId="45" xfId="3" applyFont="1" applyFill="1" applyBorder="1" applyAlignment="1">
      <alignment horizontal="left" vertical="top" wrapText="1" readingOrder="1"/>
    </xf>
    <xf numFmtId="0" fontId="48" fillId="3" borderId="46" xfId="2" applyFont="1" applyFill="1" applyBorder="1" applyAlignment="1">
      <alignment horizontal="justify" vertical="center" wrapText="1"/>
    </xf>
    <xf numFmtId="0" fontId="48" fillId="3" borderId="47" xfId="2" applyFont="1" applyFill="1" applyBorder="1" applyAlignment="1">
      <alignment horizontal="justify" vertical="center" wrapText="1"/>
    </xf>
    <xf numFmtId="0" fontId="47" fillId="3" borderId="48" xfId="0" applyFont="1" applyFill="1" applyBorder="1" applyAlignment="1">
      <alignment horizontal="left" vertical="center" wrapText="1"/>
    </xf>
    <xf numFmtId="0" fontId="47" fillId="3" borderId="49" xfId="0" applyFont="1" applyFill="1" applyBorder="1" applyAlignment="1">
      <alignment horizontal="left" vertical="center" wrapText="1"/>
    </xf>
    <xf numFmtId="0" fontId="48" fillId="3" borderId="50" xfId="2" applyFont="1" applyFill="1" applyBorder="1" applyAlignment="1">
      <alignment horizontal="justify" vertical="center" wrapText="1"/>
    </xf>
    <xf numFmtId="0" fontId="48" fillId="3" borderId="51" xfId="2" applyFont="1" applyFill="1" applyBorder="1" applyAlignment="1">
      <alignment horizontal="justify" vertical="center" wrapText="1"/>
    </xf>
    <xf numFmtId="0" fontId="42" fillId="3" borderId="5" xfId="2" applyFont="1" applyFill="1" applyBorder="1" applyAlignment="1">
      <alignment horizontal="left" vertical="top" wrapText="1"/>
    </xf>
    <xf numFmtId="0" fontId="42" fillId="3" borderId="0" xfId="2" applyFont="1" applyFill="1" applyAlignment="1">
      <alignment horizontal="left" vertical="top" wrapText="1"/>
    </xf>
    <xf numFmtId="0" fontId="42" fillId="3" borderId="6" xfId="2" applyFont="1" applyFill="1" applyBorder="1" applyAlignment="1">
      <alignment horizontal="left" vertical="top" wrapText="1"/>
    </xf>
    <xf numFmtId="0" fontId="47" fillId="3" borderId="57" xfId="0" applyFont="1" applyFill="1" applyBorder="1" applyAlignment="1">
      <alignment horizontal="left" vertical="center" wrapText="1"/>
    </xf>
    <xf numFmtId="0" fontId="47" fillId="3" borderId="58" xfId="0" applyFont="1" applyFill="1" applyBorder="1" applyAlignment="1">
      <alignment horizontal="left" vertical="center" wrapText="1"/>
    </xf>
    <xf numFmtId="0" fontId="47" fillId="3" borderId="59" xfId="0" applyFont="1" applyFill="1" applyBorder="1" applyAlignment="1">
      <alignment horizontal="left" vertical="center" wrapText="1"/>
    </xf>
    <xf numFmtId="0" fontId="47" fillId="3" borderId="60" xfId="0" applyFont="1" applyFill="1" applyBorder="1" applyAlignment="1">
      <alignment horizontal="left" vertical="center" wrapText="1"/>
    </xf>
    <xf numFmtId="0" fontId="48" fillId="3" borderId="52" xfId="0" applyFont="1" applyFill="1" applyBorder="1" applyAlignment="1">
      <alignment horizontal="justify" vertical="center" wrapText="1"/>
    </xf>
    <xf numFmtId="0" fontId="48" fillId="3" borderId="53" xfId="0" applyFont="1" applyFill="1" applyBorder="1" applyAlignment="1">
      <alignment horizontal="justify" vertical="center" wrapText="1"/>
    </xf>
    <xf numFmtId="0" fontId="73" fillId="32" borderId="19" xfId="0" applyFont="1" applyFill="1" applyBorder="1" applyAlignment="1">
      <alignment horizontal="center" vertical="center"/>
    </xf>
    <xf numFmtId="0" fontId="40" fillId="32" borderId="19" xfId="0" applyFont="1" applyFill="1" applyBorder="1" applyAlignment="1">
      <alignment horizontal="justify" vertical="center" wrapText="1"/>
    </xf>
    <xf numFmtId="0" fontId="73" fillId="0" borderId="19" xfId="0" applyFont="1" applyBorder="1" applyAlignment="1">
      <alignment horizontal="center" vertical="center"/>
    </xf>
    <xf numFmtId="0" fontId="40" fillId="0" borderId="19" xfId="0" applyFont="1" applyBorder="1" applyAlignment="1">
      <alignment horizontal="justify" vertical="center" wrapText="1"/>
    </xf>
    <xf numFmtId="0" fontId="65" fillId="31" borderId="0" xfId="0" applyFont="1" applyFill="1" applyAlignment="1">
      <alignment horizontal="center" vertical="center" wrapText="1"/>
    </xf>
    <xf numFmtId="0" fontId="65" fillId="31" borderId="91" xfId="0" applyFont="1" applyFill="1" applyBorder="1" applyAlignment="1">
      <alignment horizontal="center" vertical="center" wrapText="1"/>
    </xf>
    <xf numFmtId="0" fontId="74" fillId="25" borderId="66" xfId="4" applyFont="1" applyFill="1" applyBorder="1" applyAlignment="1" applyProtection="1">
      <alignment horizontal="center" vertical="center" wrapText="1"/>
      <protection locked="0"/>
    </xf>
    <xf numFmtId="0" fontId="74" fillId="25" borderId="67" xfId="4" applyFont="1" applyFill="1" applyBorder="1" applyAlignment="1" applyProtection="1">
      <alignment horizontal="center" vertical="center" wrapText="1"/>
      <protection locked="0"/>
    </xf>
    <xf numFmtId="0" fontId="74" fillId="25" borderId="20" xfId="4" applyFont="1" applyFill="1" applyBorder="1" applyAlignment="1" applyProtection="1">
      <alignment horizontal="center" vertical="center" wrapText="1"/>
      <protection locked="0"/>
    </xf>
    <xf numFmtId="0" fontId="74" fillId="3" borderId="66" xfId="4" applyFont="1" applyFill="1" applyBorder="1" applyAlignment="1" applyProtection="1">
      <alignment horizontal="center" vertical="center" wrapText="1"/>
      <protection locked="0"/>
    </xf>
    <xf numFmtId="0" fontId="74" fillId="3" borderId="67" xfId="4" applyFont="1" applyFill="1" applyBorder="1" applyAlignment="1" applyProtection="1">
      <alignment horizontal="center" vertical="center" wrapText="1"/>
      <protection locked="0"/>
    </xf>
    <xf numFmtId="0" fontId="74" fillId="3" borderId="20" xfId="4" applyFont="1" applyFill="1" applyBorder="1" applyAlignment="1" applyProtection="1">
      <alignment horizontal="center" vertical="center" wrapText="1"/>
      <protection locked="0"/>
    </xf>
    <xf numFmtId="0" fontId="74" fillId="0" borderId="66" xfId="4" applyFont="1" applyBorder="1" applyAlignment="1" applyProtection="1">
      <alignment horizontal="center" vertical="center" wrapText="1"/>
      <protection locked="0"/>
    </xf>
    <xf numFmtId="0" fontId="74" fillId="0" borderId="67" xfId="4" applyFont="1" applyBorder="1" applyAlignment="1" applyProtection="1">
      <alignment horizontal="center" vertical="center" wrapText="1"/>
      <protection locked="0"/>
    </xf>
    <xf numFmtId="0" fontId="74" fillId="0" borderId="20" xfId="4" applyFont="1" applyBorder="1" applyAlignment="1" applyProtection="1">
      <alignment horizontal="center" vertical="center" wrapText="1"/>
      <protection locked="0"/>
    </xf>
    <xf numFmtId="0" fontId="69" fillId="3" borderId="66" xfId="4" applyFont="1" applyFill="1" applyBorder="1" applyAlignment="1" applyProtection="1">
      <alignment horizontal="center" vertical="center" wrapText="1"/>
      <protection locked="0"/>
    </xf>
    <xf numFmtId="0" fontId="69" fillId="3" borderId="67" xfId="4" applyFont="1" applyFill="1" applyBorder="1" applyAlignment="1" applyProtection="1">
      <alignment horizontal="center" vertical="center" wrapText="1"/>
      <protection locked="0"/>
    </xf>
    <xf numFmtId="0" fontId="69" fillId="3" borderId="20" xfId="4" applyFont="1" applyFill="1" applyBorder="1" applyAlignment="1" applyProtection="1">
      <alignment horizontal="center" vertical="center" wrapText="1"/>
      <protection locked="0"/>
    </xf>
    <xf numFmtId="0" fontId="45" fillId="3" borderId="66" xfId="0" applyFont="1" applyFill="1" applyBorder="1" applyAlignment="1">
      <alignment horizontal="center" vertical="center" wrapText="1"/>
    </xf>
    <xf numFmtId="0" fontId="45" fillId="3" borderId="67" xfId="0" applyFont="1" applyFill="1" applyBorder="1" applyAlignment="1">
      <alignment horizontal="center" vertical="center" wrapText="1"/>
    </xf>
    <xf numFmtId="0" fontId="45" fillId="3" borderId="20" xfId="0" applyFont="1" applyFill="1" applyBorder="1" applyAlignment="1">
      <alignment horizontal="center" vertical="center" wrapText="1"/>
    </xf>
    <xf numFmtId="0" fontId="69" fillId="0" borderId="66" xfId="4" applyFont="1" applyFill="1" applyBorder="1" applyAlignment="1" applyProtection="1">
      <alignment horizontal="left" vertical="center" wrapText="1"/>
      <protection locked="0"/>
    </xf>
    <xf numFmtId="0" fontId="69" fillId="0" borderId="67" xfId="4" applyFont="1" applyFill="1" applyBorder="1" applyAlignment="1" applyProtection="1">
      <alignment horizontal="left" vertical="center" wrapText="1"/>
      <protection locked="0"/>
    </xf>
    <xf numFmtId="0" fontId="69" fillId="0" borderId="20" xfId="4" applyFont="1" applyFill="1" applyBorder="1" applyAlignment="1" applyProtection="1">
      <alignment horizontal="left" vertical="center" wrapText="1"/>
      <protection locked="0"/>
    </xf>
    <xf numFmtId="0" fontId="69" fillId="0" borderId="66" xfId="4" applyFont="1" applyFill="1" applyBorder="1" applyAlignment="1" applyProtection="1">
      <alignment horizontal="justify" vertical="center" wrapText="1"/>
      <protection locked="0"/>
    </xf>
    <xf numFmtId="0" fontId="69" fillId="0" borderId="67" xfId="4" applyFont="1" applyFill="1" applyBorder="1" applyAlignment="1" applyProtection="1">
      <alignment horizontal="justify" vertical="center" wrapText="1"/>
      <protection locked="0"/>
    </xf>
    <xf numFmtId="0" fontId="69" fillId="0" borderId="20" xfId="4" applyFont="1" applyFill="1" applyBorder="1" applyAlignment="1" applyProtection="1">
      <alignment horizontal="justify" vertical="center" wrapText="1"/>
      <protection locked="0"/>
    </xf>
    <xf numFmtId="0" fontId="3" fillId="0" borderId="19" xfId="0" applyFont="1" applyBorder="1" applyAlignment="1" applyProtection="1">
      <alignment horizontal="center" vertical="center" wrapText="1"/>
      <protection hidden="1"/>
    </xf>
    <xf numFmtId="9" fontId="3" fillId="0" borderId="19" xfId="0" applyNumberFormat="1" applyFont="1" applyBorder="1" applyAlignment="1" applyProtection="1">
      <alignment horizontal="center" vertical="center" wrapText="1"/>
      <protection hidden="1"/>
    </xf>
    <xf numFmtId="0" fontId="69" fillId="3" borderId="19" xfId="4" applyFont="1" applyFill="1" applyBorder="1" applyAlignment="1" applyProtection="1">
      <alignment horizontal="center" vertical="center" wrapText="1"/>
      <protection locked="0"/>
    </xf>
    <xf numFmtId="0" fontId="69" fillId="3" borderId="86" xfId="4" applyFont="1" applyFill="1" applyBorder="1" applyAlignment="1" applyProtection="1">
      <alignment horizontal="center" vertical="center" wrapText="1"/>
      <protection locked="0"/>
    </xf>
    <xf numFmtId="0" fontId="69" fillId="3" borderId="90" xfId="4" applyFont="1" applyFill="1" applyBorder="1" applyAlignment="1" applyProtection="1">
      <alignment horizontal="center" vertical="center" wrapText="1"/>
      <protection locked="0"/>
    </xf>
    <xf numFmtId="0" fontId="69" fillId="3" borderId="89" xfId="4" applyFont="1" applyFill="1" applyBorder="1" applyAlignment="1" applyProtection="1">
      <alignment horizontal="center" vertical="center" wrapText="1"/>
      <protection locked="0"/>
    </xf>
    <xf numFmtId="0" fontId="3" fillId="0" borderId="19" xfId="0" applyFont="1" applyBorder="1" applyAlignment="1" applyProtection="1">
      <alignment horizontal="center" vertical="center"/>
      <protection hidden="1"/>
    </xf>
    <xf numFmtId="9" fontId="68" fillId="0" borderId="66" xfId="0" applyNumberFormat="1" applyFont="1" applyBorder="1" applyAlignment="1">
      <alignment horizontal="center" vertical="center" wrapText="1"/>
    </xf>
    <xf numFmtId="9" fontId="68" fillId="0" borderId="20" xfId="0" applyNumberFormat="1" applyFont="1" applyBorder="1" applyAlignment="1">
      <alignment horizontal="center" vertical="center" wrapText="1"/>
    </xf>
    <xf numFmtId="0" fontId="74" fillId="3" borderId="19" xfId="4" applyFont="1" applyFill="1" applyBorder="1" applyAlignment="1" applyProtection="1">
      <alignment horizontal="center" vertical="center" wrapText="1"/>
      <protection locked="0"/>
    </xf>
    <xf numFmtId="0" fontId="45" fillId="3" borderId="19" xfId="0" applyFont="1" applyFill="1" applyBorder="1" applyAlignment="1">
      <alignment horizontal="center" vertical="center" wrapText="1"/>
    </xf>
    <xf numFmtId="0" fontId="74" fillId="0" borderId="19" xfId="4" applyFont="1" applyFill="1" applyBorder="1" applyAlignment="1" applyProtection="1">
      <alignment horizontal="center" vertical="center" wrapText="1"/>
      <protection locked="0"/>
    </xf>
    <xf numFmtId="0" fontId="69" fillId="0" borderId="19" xfId="4" applyFont="1" applyFill="1" applyBorder="1" applyAlignment="1" applyProtection="1">
      <alignment horizontal="justify" vertical="center" wrapText="1"/>
      <protection locked="0"/>
    </xf>
    <xf numFmtId="9" fontId="55" fillId="0" borderId="66" xfId="0" applyNumberFormat="1" applyFont="1" applyBorder="1" applyAlignment="1" applyProtection="1">
      <alignment horizontal="center" vertical="center" wrapText="1"/>
      <protection hidden="1"/>
    </xf>
    <xf numFmtId="9" fontId="55" fillId="0" borderId="67" xfId="0" applyNumberFormat="1" applyFont="1" applyBorder="1" applyAlignment="1" applyProtection="1">
      <alignment horizontal="center" vertical="center" wrapText="1"/>
      <protection hidden="1"/>
    </xf>
    <xf numFmtId="9" fontId="68" fillId="0" borderId="67" xfId="0" applyNumberFormat="1" applyFont="1" applyBorder="1" applyAlignment="1">
      <alignment horizontal="center" vertical="center" wrapText="1"/>
    </xf>
    <xf numFmtId="9" fontId="1" fillId="0" borderId="20" xfId="0" applyNumberFormat="1" applyFont="1" applyBorder="1" applyAlignment="1" applyProtection="1">
      <alignment horizontal="center" vertical="center" wrapText="1"/>
      <protection locked="0"/>
    </xf>
    <xf numFmtId="9" fontId="1" fillId="0" borderId="19" xfId="0" applyNumberFormat="1" applyFont="1" applyBorder="1" applyAlignment="1" applyProtection="1">
      <alignment horizontal="center" vertical="center" wrapText="1"/>
      <protection locked="0"/>
    </xf>
    <xf numFmtId="0" fontId="3" fillId="0" borderId="20" xfId="0" applyFont="1" applyBorder="1" applyAlignment="1" applyProtection="1">
      <alignment horizontal="center" vertical="center" wrapText="1"/>
      <protection hidden="1"/>
    </xf>
    <xf numFmtId="9" fontId="3" fillId="0" borderId="20" xfId="0" applyNumberFormat="1" applyFont="1" applyBorder="1" applyAlignment="1" applyProtection="1">
      <alignment horizontal="center" vertical="center" wrapText="1"/>
      <protection hidden="1"/>
    </xf>
    <xf numFmtId="0" fontId="3" fillId="0" borderId="20" xfId="0" applyFont="1" applyBorder="1" applyAlignment="1" applyProtection="1">
      <alignment horizontal="center" vertical="center"/>
      <protection hidden="1"/>
    </xf>
    <xf numFmtId="0" fontId="74" fillId="0" borderId="66" xfId="4" applyFont="1" applyFill="1" applyBorder="1" applyAlignment="1" applyProtection="1">
      <alignment horizontal="center" vertical="center" wrapText="1"/>
      <protection locked="0"/>
    </xf>
    <xf numFmtId="0" fontId="74" fillId="0" borderId="67" xfId="4" applyFont="1" applyFill="1" applyBorder="1" applyAlignment="1" applyProtection="1">
      <alignment horizontal="center" vertical="center" wrapText="1"/>
      <protection locked="0"/>
    </xf>
    <xf numFmtId="0" fontId="74" fillId="0" borderId="20" xfId="4" applyFont="1" applyFill="1" applyBorder="1" applyAlignment="1" applyProtection="1">
      <alignment horizontal="center" vertical="center" wrapText="1"/>
      <protection locked="0"/>
    </xf>
    <xf numFmtId="0" fontId="45" fillId="0" borderId="19" xfId="0" applyFont="1" applyBorder="1" applyAlignment="1" applyProtection="1">
      <alignment horizontal="center" vertical="center"/>
      <protection hidden="1"/>
    </xf>
    <xf numFmtId="0" fontId="3" fillId="4" borderId="19" xfId="0" applyFont="1" applyFill="1" applyBorder="1" applyAlignment="1" applyProtection="1">
      <alignment horizontal="center" vertical="center"/>
      <protection hidden="1"/>
    </xf>
    <xf numFmtId="0" fontId="83" fillId="21" borderId="3" xfId="4" applyFont="1" applyFill="1" applyBorder="1" applyAlignment="1">
      <alignment horizontal="center" vertical="center" wrapText="1"/>
    </xf>
    <xf numFmtId="0" fontId="83" fillId="21" borderId="10" xfId="4" applyFont="1" applyFill="1" applyBorder="1" applyAlignment="1">
      <alignment horizontal="center" vertical="center" wrapText="1"/>
    </xf>
    <xf numFmtId="0" fontId="84" fillId="21" borderId="4" xfId="4" applyFont="1" applyFill="1" applyBorder="1" applyAlignment="1">
      <alignment horizontal="center" vertical="center" wrapText="1"/>
    </xf>
    <xf numFmtId="0" fontId="83" fillId="21" borderId="5" xfId="4" applyFont="1" applyFill="1" applyBorder="1" applyAlignment="1">
      <alignment horizontal="center" vertical="center" wrapText="1"/>
    </xf>
    <xf numFmtId="0" fontId="83" fillId="21" borderId="0" xfId="4" applyFont="1" applyFill="1" applyAlignment="1">
      <alignment horizontal="center" vertical="center" wrapText="1"/>
    </xf>
    <xf numFmtId="0" fontId="84" fillId="21" borderId="6" xfId="4" applyFont="1" applyFill="1" applyBorder="1" applyAlignment="1">
      <alignment horizontal="center" vertical="center" wrapText="1"/>
    </xf>
    <xf numFmtId="0" fontId="83" fillId="21" borderId="7" xfId="4" applyFont="1" applyFill="1" applyBorder="1" applyAlignment="1">
      <alignment horizontal="center" vertical="center" wrapText="1"/>
    </xf>
    <xf numFmtId="0" fontId="83" fillId="21" borderId="9" xfId="4" applyFont="1" applyFill="1" applyBorder="1" applyAlignment="1">
      <alignment horizontal="center" vertical="center" wrapText="1"/>
    </xf>
    <xf numFmtId="0" fontId="84" fillId="21" borderId="8" xfId="4" applyFont="1" applyFill="1" applyBorder="1" applyAlignment="1">
      <alignment horizontal="center" vertical="center" wrapText="1"/>
    </xf>
    <xf numFmtId="0" fontId="71" fillId="16" borderId="19" xfId="0" applyFont="1" applyFill="1" applyBorder="1" applyAlignment="1">
      <alignment horizontal="center" vertical="center" wrapText="1"/>
    </xf>
    <xf numFmtId="0" fontId="71" fillId="21" borderId="19" xfId="0" applyFont="1" applyFill="1" applyBorder="1" applyAlignment="1">
      <alignment horizontal="center" vertical="center" wrapText="1"/>
    </xf>
    <xf numFmtId="9" fontId="74" fillId="23" borderId="19" xfId="4" applyNumberFormat="1" applyFont="1" applyFill="1" applyBorder="1" applyAlignment="1">
      <alignment horizontal="center" vertical="center" wrapText="1"/>
    </xf>
    <xf numFmtId="0" fontId="55" fillId="0" borderId="66" xfId="0" applyFont="1" applyBorder="1" applyAlignment="1" applyProtection="1">
      <alignment horizontal="center" vertical="center" wrapText="1"/>
      <protection locked="0"/>
    </xf>
    <xf numFmtId="0" fontId="55" fillId="0" borderId="20" xfId="0" applyFont="1" applyBorder="1" applyAlignment="1" applyProtection="1">
      <alignment horizontal="center" vertical="center" wrapText="1"/>
      <protection locked="0"/>
    </xf>
    <xf numFmtId="0" fontId="55" fillId="0" borderId="66" xfId="0" applyFont="1" applyBorder="1" applyAlignment="1" applyProtection="1">
      <alignment horizontal="center" vertical="center" wrapText="1"/>
      <protection hidden="1"/>
    </xf>
    <xf numFmtId="0" fontId="55" fillId="0" borderId="20" xfId="0" applyFont="1" applyBorder="1" applyAlignment="1" applyProtection="1">
      <alignment horizontal="center" vertical="center" wrapText="1"/>
      <protection hidden="1"/>
    </xf>
    <xf numFmtId="9" fontId="68" fillId="0" borderId="19" xfId="0" applyNumberFormat="1" applyFont="1" applyBorder="1" applyAlignment="1" applyProtection="1">
      <alignment horizontal="center" vertical="center" wrapText="1"/>
      <protection hidden="1"/>
    </xf>
    <xf numFmtId="0" fontId="69" fillId="24" borderId="19" xfId="0" applyFont="1" applyFill="1" applyBorder="1" applyAlignment="1">
      <alignment horizontal="center" vertical="center" wrapText="1"/>
    </xf>
    <xf numFmtId="165" fontId="67" fillId="23" borderId="19" xfId="0" applyNumberFormat="1" applyFont="1" applyFill="1" applyBorder="1" applyAlignment="1">
      <alignment horizontal="center" vertical="center" wrapText="1"/>
    </xf>
    <xf numFmtId="165" fontId="74" fillId="23" borderId="19" xfId="0" applyNumberFormat="1" applyFont="1" applyFill="1" applyBorder="1" applyAlignment="1">
      <alignment horizontal="center" vertical="center" wrapText="1"/>
    </xf>
    <xf numFmtId="0" fontId="82" fillId="19" borderId="19" xfId="0" applyFont="1" applyFill="1" applyBorder="1" applyAlignment="1">
      <alignment horizontal="center" vertical="center"/>
    </xf>
    <xf numFmtId="0" fontId="82" fillId="19" borderId="68" xfId="0" applyFont="1" applyFill="1" applyBorder="1" applyAlignment="1">
      <alignment horizontal="center" vertical="center"/>
    </xf>
    <xf numFmtId="0" fontId="55" fillId="0" borderId="67" xfId="0" applyFont="1" applyBorder="1" applyAlignment="1" applyProtection="1">
      <alignment horizontal="center" vertical="center" wrapText="1"/>
      <protection hidden="1"/>
    </xf>
    <xf numFmtId="9" fontId="45" fillId="0" borderId="19" xfId="0" applyNumberFormat="1" applyFont="1" applyBorder="1" applyAlignment="1" applyProtection="1">
      <alignment horizontal="center" vertical="center" wrapText="1"/>
      <protection hidden="1"/>
    </xf>
    <xf numFmtId="0" fontId="69" fillId="0" borderId="66" xfId="0" applyFont="1" applyFill="1" applyBorder="1" applyAlignment="1">
      <alignment horizontal="justify" vertical="center" wrapText="1"/>
    </xf>
    <xf numFmtId="0" fontId="69" fillId="0" borderId="67" xfId="0" applyFont="1" applyFill="1" applyBorder="1" applyAlignment="1">
      <alignment horizontal="justify" vertical="center" wrapText="1"/>
    </xf>
    <xf numFmtId="0" fontId="69" fillId="0" borderId="20" xfId="0" applyFont="1" applyFill="1" applyBorder="1" applyAlignment="1">
      <alignment horizontal="justify" vertical="center" wrapText="1"/>
    </xf>
    <xf numFmtId="0" fontId="68" fillId="2" borderId="86" xfId="0" applyFont="1" applyFill="1" applyBorder="1" applyAlignment="1">
      <alignment horizontal="center" vertical="center"/>
    </xf>
    <xf numFmtId="0" fontId="68"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68" fillId="2" borderId="87" xfId="0" applyFont="1" applyFill="1" applyBorder="1" applyAlignment="1">
      <alignment horizontal="center" vertical="center"/>
    </xf>
    <xf numFmtId="0" fontId="68" fillId="2" borderId="89" xfId="0" applyFont="1" applyFill="1" applyBorder="1" applyAlignment="1">
      <alignment horizontal="center" vertical="center"/>
    </xf>
    <xf numFmtId="0" fontId="68" fillId="2" borderId="55" xfId="0" applyFont="1" applyFill="1" applyBorder="1" applyAlignment="1">
      <alignment horizontal="center" vertical="center"/>
    </xf>
    <xf numFmtId="0" fontId="54" fillId="2" borderId="55" xfId="0" applyFont="1" applyFill="1" applyBorder="1" applyAlignment="1">
      <alignment horizontal="center" vertical="center"/>
    </xf>
    <xf numFmtId="0" fontId="68" fillId="2" borderId="88" xfId="0" applyFont="1" applyFill="1" applyBorder="1" applyAlignment="1">
      <alignment horizontal="center" vertical="center"/>
    </xf>
    <xf numFmtId="0" fontId="74" fillId="24" borderId="19" xfId="0" applyFont="1" applyFill="1" applyBorder="1" applyAlignment="1">
      <alignment horizontal="center" vertical="center"/>
    </xf>
    <xf numFmtId="0" fontId="68" fillId="0" borderId="19" xfId="0" applyFont="1" applyBorder="1" applyAlignment="1" applyProtection="1">
      <alignment horizontal="center" vertical="center" wrapText="1"/>
      <protection hidden="1"/>
    </xf>
    <xf numFmtId="0" fontId="51" fillId="20" borderId="66" xfId="0" applyFont="1" applyFill="1" applyBorder="1" applyAlignment="1">
      <alignment horizontal="center" vertical="center" wrapText="1"/>
    </xf>
    <xf numFmtId="0" fontId="51" fillId="20" borderId="20" xfId="0" applyFont="1" applyFill="1" applyBorder="1" applyAlignment="1">
      <alignment horizontal="center" vertical="center" wrapText="1"/>
    </xf>
    <xf numFmtId="165" fontId="57" fillId="23" borderId="19" xfId="4" applyNumberFormat="1" applyFont="1" applyFill="1" applyBorder="1" applyAlignment="1">
      <alignment horizontal="center" vertical="center" wrapText="1"/>
    </xf>
    <xf numFmtId="0" fontId="68" fillId="0" borderId="19" xfId="0" applyFont="1" applyBorder="1" applyAlignment="1" applyProtection="1">
      <alignment horizontal="center" vertical="center"/>
      <protection hidden="1"/>
    </xf>
    <xf numFmtId="0" fontId="71" fillId="21" borderId="23" xfId="0" applyFont="1" applyFill="1" applyBorder="1" applyAlignment="1">
      <alignment horizontal="center" vertical="center" wrapText="1"/>
    </xf>
    <xf numFmtId="9" fontId="55" fillId="0" borderId="19" xfId="0" applyNumberFormat="1" applyFont="1" applyBorder="1" applyAlignment="1" applyProtection="1">
      <alignment horizontal="center" vertical="center" wrapText="1"/>
      <protection locked="0"/>
    </xf>
    <xf numFmtId="0" fontId="55" fillId="3" borderId="19" xfId="0" applyFont="1" applyFill="1" applyBorder="1" applyAlignment="1" applyProtection="1">
      <alignment horizontal="center" vertical="center"/>
      <protection locked="0"/>
    </xf>
    <xf numFmtId="0" fontId="1" fillId="3" borderId="19" xfId="0" applyFont="1" applyFill="1" applyBorder="1" applyAlignment="1" applyProtection="1">
      <alignment horizontal="center" vertical="center"/>
      <protection locked="0"/>
    </xf>
    <xf numFmtId="0" fontId="54" fillId="19" borderId="19" xfId="0" applyFont="1" applyFill="1" applyBorder="1" applyAlignment="1">
      <alignment horizontal="center" vertical="center"/>
    </xf>
    <xf numFmtId="0" fontId="71" fillId="21" borderId="70" xfId="0" applyFont="1" applyFill="1" applyBorder="1" applyAlignment="1">
      <alignment horizontal="center" vertical="center" wrapText="1"/>
    </xf>
    <xf numFmtId="0" fontId="71" fillId="21" borderId="71" xfId="0" applyFont="1" applyFill="1" applyBorder="1" applyAlignment="1">
      <alignment horizontal="center" vertical="center" wrapText="1"/>
    </xf>
    <xf numFmtId="0" fontId="71" fillId="21" borderId="71" xfId="0" applyFont="1" applyFill="1" applyBorder="1" applyAlignment="1">
      <alignment horizontal="center" vertical="center"/>
    </xf>
    <xf numFmtId="0" fontId="71" fillId="16" borderId="66" xfId="0" applyFont="1" applyFill="1" applyBorder="1" applyAlignment="1">
      <alignment horizontal="center" vertical="center" wrapText="1"/>
    </xf>
    <xf numFmtId="0" fontId="71" fillId="16" borderId="20" xfId="0" applyFont="1" applyFill="1" applyBorder="1" applyAlignment="1">
      <alignment horizontal="center" vertical="center" wrapText="1"/>
    </xf>
    <xf numFmtId="0" fontId="74" fillId="24" borderId="19" xfId="0" applyFont="1" applyFill="1" applyBorder="1" applyAlignment="1">
      <alignment horizontal="center" vertical="center" wrapText="1"/>
    </xf>
    <xf numFmtId="164" fontId="74" fillId="24" borderId="19" xfId="0" applyNumberFormat="1" applyFont="1" applyFill="1" applyBorder="1" applyAlignment="1">
      <alignment horizontal="center" vertical="center" wrapText="1"/>
    </xf>
    <xf numFmtId="0" fontId="57" fillId="2" borderId="66" xfId="0" applyFont="1" applyFill="1" applyBorder="1" applyAlignment="1">
      <alignment horizontal="center" vertical="center" wrapText="1"/>
    </xf>
    <xf numFmtId="0" fontId="57" fillId="2" borderId="20" xfId="0" applyFont="1" applyFill="1" applyBorder="1" applyAlignment="1">
      <alignment horizontal="center" vertical="center" wrapText="1"/>
    </xf>
    <xf numFmtId="0" fontId="74" fillId="2" borderId="66" xfId="0" applyFont="1" applyFill="1" applyBorder="1" applyAlignment="1">
      <alignment horizontal="center" vertical="center" wrapText="1"/>
    </xf>
    <xf numFmtId="0" fontId="74" fillId="2" borderId="20" xfId="0" applyFont="1" applyFill="1" applyBorder="1" applyAlignment="1">
      <alignment horizontal="center" vertical="center" wrapText="1"/>
    </xf>
    <xf numFmtId="0" fontId="74" fillId="2" borderId="68" xfId="0" applyFont="1" applyFill="1" applyBorder="1" applyAlignment="1">
      <alignment horizontal="center" vertical="center" wrapText="1"/>
    </xf>
    <xf numFmtId="0" fontId="74" fillId="2" borderId="75" xfId="0" applyFont="1" applyFill="1" applyBorder="1" applyAlignment="1">
      <alignment horizontal="center" vertical="center" wrapText="1"/>
    </xf>
    <xf numFmtId="0" fontId="74" fillId="2" borderId="69" xfId="0" applyFont="1" applyFill="1" applyBorder="1" applyAlignment="1">
      <alignment horizontal="center" vertical="center" wrapText="1"/>
    </xf>
    <xf numFmtId="0" fontId="74" fillId="2" borderId="19" xfId="0" applyFont="1" applyFill="1" applyBorder="1" applyAlignment="1">
      <alignment horizontal="center" vertical="center" wrapText="1"/>
    </xf>
    <xf numFmtId="0" fontId="51" fillId="19" borderId="19" xfId="0" applyFont="1" applyFill="1" applyBorder="1" applyAlignment="1">
      <alignment horizontal="center" vertical="center" wrapText="1"/>
    </xf>
    <xf numFmtId="0" fontId="71" fillId="22" borderId="66" xfId="0" applyFont="1" applyFill="1" applyBorder="1" applyAlignment="1">
      <alignment horizontal="center" vertical="center"/>
    </xf>
    <xf numFmtId="0" fontId="51" fillId="21" borderId="75" xfId="0" applyFont="1" applyFill="1" applyBorder="1" applyAlignment="1">
      <alignment horizontal="center" vertical="center" wrapText="1"/>
    </xf>
    <xf numFmtId="0" fontId="51" fillId="21" borderId="38" xfId="0" applyFont="1" applyFill="1" applyBorder="1" applyAlignment="1">
      <alignment horizontal="center" vertical="center" wrapText="1"/>
    </xf>
    <xf numFmtId="0" fontId="74" fillId="25" borderId="19" xfId="4" applyFont="1" applyFill="1" applyBorder="1" applyAlignment="1" applyProtection="1">
      <alignment horizontal="center" vertical="center" wrapText="1"/>
      <protection locked="0"/>
    </xf>
    <xf numFmtId="0" fontId="45" fillId="0" borderId="19" xfId="0" applyFont="1" applyFill="1" applyBorder="1" applyAlignment="1">
      <alignment horizontal="center" vertical="center" wrapText="1"/>
    </xf>
    <xf numFmtId="0" fontId="45" fillId="0" borderId="19" xfId="0" applyFont="1" applyBorder="1" applyAlignment="1" applyProtection="1">
      <alignment horizontal="center" vertical="center" wrapText="1"/>
      <protection hidden="1"/>
    </xf>
    <xf numFmtId="0" fontId="74" fillId="0" borderId="19" xfId="4" applyFont="1" applyBorder="1" applyAlignment="1" applyProtection="1">
      <alignment horizontal="center" vertical="center" wrapText="1"/>
      <protection locked="0"/>
    </xf>
    <xf numFmtId="0" fontId="74" fillId="4" borderId="19" xfId="4" applyFont="1" applyFill="1" applyBorder="1" applyAlignment="1" applyProtection="1">
      <alignment horizontal="center" vertical="center" wrapText="1"/>
      <protection locked="0"/>
    </xf>
    <xf numFmtId="0" fontId="69" fillId="4" borderId="19" xfId="4" applyFont="1" applyFill="1" applyBorder="1" applyAlignment="1" applyProtection="1">
      <alignment horizontal="center" vertical="center" wrapText="1"/>
      <protection locked="0"/>
    </xf>
    <xf numFmtId="0" fontId="3" fillId="4" borderId="19" xfId="0" applyFont="1" applyFill="1" applyBorder="1" applyAlignment="1" applyProtection="1">
      <alignment horizontal="center" vertical="center" wrapText="1"/>
      <protection hidden="1"/>
    </xf>
    <xf numFmtId="0" fontId="45" fillId="0" borderId="19" xfId="0" applyFont="1" applyBorder="1" applyAlignment="1">
      <alignment horizontal="center" vertical="center" wrapText="1"/>
    </xf>
    <xf numFmtId="0" fontId="74" fillId="3" borderId="19" xfId="0" applyFont="1" applyFill="1" applyBorder="1" applyAlignment="1">
      <alignment horizontal="center" vertical="center" wrapText="1"/>
    </xf>
    <xf numFmtId="9" fontId="3" fillId="4" borderId="19" xfId="0" applyNumberFormat="1" applyFont="1" applyFill="1" applyBorder="1" applyAlignment="1" applyProtection="1">
      <alignment horizontal="center" vertical="center" wrapText="1"/>
      <protection hidden="1"/>
    </xf>
    <xf numFmtId="0" fontId="71" fillId="22" borderId="70" xfId="0" applyFont="1" applyFill="1" applyBorder="1" applyAlignment="1">
      <alignment horizontal="center" vertical="center" wrapText="1"/>
    </xf>
    <xf numFmtId="0" fontId="71" fillId="22" borderId="23" xfId="0" applyFont="1" applyFill="1" applyBorder="1" applyAlignment="1">
      <alignment horizontal="center" vertical="center" wrapText="1"/>
    </xf>
    <xf numFmtId="0" fontId="71" fillId="21" borderId="72" xfId="0" applyFont="1" applyFill="1" applyBorder="1" applyAlignment="1">
      <alignment horizontal="center" vertical="center" wrapText="1"/>
    </xf>
    <xf numFmtId="0" fontId="71" fillId="21" borderId="24" xfId="0" applyFont="1" applyFill="1" applyBorder="1" applyAlignment="1">
      <alignment horizontal="center" vertical="center" wrapText="1"/>
    </xf>
    <xf numFmtId="0" fontId="71" fillId="16" borderId="68" xfId="0" applyFont="1" applyFill="1" applyBorder="1" applyAlignment="1">
      <alignment horizontal="center" vertical="center" wrapText="1"/>
    </xf>
    <xf numFmtId="9" fontId="68" fillId="0" borderId="66" xfId="0" applyNumberFormat="1" applyFont="1" applyBorder="1" applyAlignment="1" applyProtection="1">
      <alignment horizontal="center" vertical="center" wrapText="1"/>
      <protection hidden="1"/>
    </xf>
    <xf numFmtId="9" fontId="68" fillId="0" borderId="67" xfId="0" applyNumberFormat="1" applyFont="1" applyBorder="1" applyAlignment="1" applyProtection="1">
      <alignment horizontal="center" vertical="center" wrapText="1"/>
      <protection hidden="1"/>
    </xf>
    <xf numFmtId="9" fontId="68" fillId="0" borderId="20" xfId="0" applyNumberFormat="1" applyFont="1" applyBorder="1" applyAlignment="1" applyProtection="1">
      <alignment horizontal="center" vertical="center" wrapText="1"/>
      <protection hidden="1"/>
    </xf>
    <xf numFmtId="0" fontId="74" fillId="0" borderId="19" xfId="0" applyFont="1" applyFill="1" applyBorder="1" applyAlignment="1" applyProtection="1">
      <alignment horizontal="center" vertical="center"/>
      <protection locked="0"/>
    </xf>
    <xf numFmtId="0" fontId="68" fillId="3" borderId="19"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69" fillId="0" borderId="19" xfId="0" applyFont="1" applyFill="1" applyBorder="1" applyAlignment="1">
      <alignment horizontal="justify" vertical="center" wrapText="1"/>
    </xf>
    <xf numFmtId="9" fontId="3" fillId="0" borderId="66" xfId="0" applyNumberFormat="1" applyFont="1" applyBorder="1" applyAlignment="1" applyProtection="1">
      <alignment horizontal="center" vertical="center" wrapText="1"/>
      <protection hidden="1"/>
    </xf>
    <xf numFmtId="9" fontId="2" fillId="0" borderId="19" xfId="0" applyNumberFormat="1" applyFont="1" applyBorder="1" applyAlignment="1" applyProtection="1">
      <alignment horizontal="center" vertical="center" wrapText="1"/>
      <protection locked="0"/>
    </xf>
    <xf numFmtId="9" fontId="1" fillId="4" borderId="19" xfId="0" applyNumberFormat="1" applyFont="1" applyFill="1" applyBorder="1" applyAlignment="1" applyProtection="1">
      <alignment horizontal="center" vertical="center" wrapText="1"/>
      <protection locked="0"/>
    </xf>
    <xf numFmtId="0" fontId="3" fillId="0" borderId="66" xfId="0" applyFont="1" applyBorder="1" applyAlignment="1" applyProtection="1">
      <alignment horizontal="center" vertical="center"/>
      <protection hidden="1"/>
    </xf>
    <xf numFmtId="0" fontId="3" fillId="0" borderId="67" xfId="0" applyFont="1" applyBorder="1" applyAlignment="1" applyProtection="1">
      <alignment horizontal="center" vertical="center"/>
      <protection hidden="1"/>
    </xf>
    <xf numFmtId="9" fontId="3" fillId="0" borderId="67" xfId="0" applyNumberFormat="1" applyFont="1" applyBorder="1" applyAlignment="1" applyProtection="1">
      <alignment horizontal="center" vertical="center" wrapText="1"/>
      <protection hidden="1"/>
    </xf>
    <xf numFmtId="9" fontId="68" fillId="0" borderId="19" xfId="0" applyNumberFormat="1" applyFont="1" applyBorder="1" applyAlignment="1">
      <alignment horizontal="center" vertical="center" wrapText="1"/>
    </xf>
    <xf numFmtId="0" fontId="55" fillId="0" borderId="19" xfId="0" applyFont="1" applyBorder="1" applyAlignment="1" applyProtection="1">
      <alignment horizontal="center" vertical="center" wrapText="1"/>
      <protection hidden="1"/>
    </xf>
    <xf numFmtId="0" fontId="55" fillId="0" borderId="19" xfId="0" applyFont="1" applyBorder="1" applyAlignment="1" applyProtection="1">
      <alignment horizontal="center" vertical="center" wrapText="1"/>
      <protection locked="0"/>
    </xf>
    <xf numFmtId="9" fontId="55" fillId="0" borderId="19" xfId="0" applyNumberFormat="1" applyFont="1" applyBorder="1" applyAlignment="1" applyProtection="1">
      <alignment horizontal="center" vertical="center" wrapText="1"/>
      <protection hidden="1"/>
    </xf>
    <xf numFmtId="0" fontId="55" fillId="0" borderId="67" xfId="0" applyFont="1" applyBorder="1" applyAlignment="1" applyProtection="1">
      <alignment horizontal="center" vertical="center" wrapText="1"/>
      <protection locked="0"/>
    </xf>
    <xf numFmtId="0" fontId="55" fillId="0" borderId="19" xfId="0" applyFont="1" applyBorder="1" applyAlignment="1">
      <alignment horizontal="center" vertical="center" wrapText="1"/>
    </xf>
    <xf numFmtId="0" fontId="69" fillId="0" borderId="19" xfId="0" applyFont="1" applyBorder="1" applyAlignment="1" applyProtection="1">
      <alignment horizontal="center" vertical="center" wrapText="1"/>
      <protection hidden="1"/>
    </xf>
    <xf numFmtId="9" fontId="74" fillId="0" borderId="19" xfId="0" applyNumberFormat="1" applyFont="1" applyBorder="1" applyAlignment="1">
      <alignment horizontal="center" vertical="center" wrapText="1"/>
    </xf>
    <xf numFmtId="0" fontId="69" fillId="0" borderId="19" xfId="0" applyFont="1" applyBorder="1" applyAlignment="1">
      <alignment horizontal="center" vertical="center" wrapText="1"/>
    </xf>
    <xf numFmtId="0" fontId="68" fillId="3" borderId="0" xfId="0" applyFont="1" applyFill="1" applyAlignment="1">
      <alignment horizontal="center"/>
    </xf>
    <xf numFmtId="0" fontId="68" fillId="3" borderId="55" xfId="0" applyFont="1" applyFill="1" applyBorder="1" applyAlignment="1">
      <alignment horizontal="center"/>
    </xf>
    <xf numFmtId="0" fontId="74" fillId="3" borderId="66" xfId="0" applyFont="1" applyFill="1" applyBorder="1" applyAlignment="1">
      <alignment horizontal="center" vertical="center" wrapText="1"/>
    </xf>
    <xf numFmtId="0" fontId="74" fillId="3" borderId="67" xfId="0" applyFont="1" applyFill="1" applyBorder="1" applyAlignment="1">
      <alignment horizontal="center" vertical="center" wrapText="1"/>
    </xf>
    <xf numFmtId="0" fontId="74" fillId="3" borderId="20" xfId="0" applyFont="1" applyFill="1" applyBorder="1" applyAlignment="1">
      <alignment horizontal="center" vertical="center" wrapText="1"/>
    </xf>
    <xf numFmtId="0" fontId="68" fillId="25" borderId="66" xfId="0" applyFont="1" applyFill="1" applyBorder="1" applyAlignment="1">
      <alignment horizontal="center" vertical="center" wrapText="1"/>
    </xf>
    <xf numFmtId="0" fontId="68" fillId="25" borderId="67" xfId="0" applyFont="1" applyFill="1" applyBorder="1" applyAlignment="1">
      <alignment horizontal="center" vertical="center" wrapText="1"/>
    </xf>
    <xf numFmtId="0" fontId="68" fillId="25" borderId="20" xfId="0" applyFont="1" applyFill="1" applyBorder="1" applyAlignment="1">
      <alignment horizontal="center" vertical="center" wrapText="1"/>
    </xf>
    <xf numFmtId="0" fontId="68" fillId="0" borderId="66" xfId="0" applyFont="1" applyBorder="1" applyAlignment="1" applyProtection="1">
      <alignment horizontal="center" vertical="center" wrapText="1"/>
      <protection hidden="1"/>
    </xf>
    <xf numFmtId="0" fontId="68" fillId="0" borderId="67" xfId="0" applyFont="1" applyBorder="1" applyAlignment="1" applyProtection="1">
      <alignment horizontal="center" vertical="center" wrapText="1"/>
      <protection hidden="1"/>
    </xf>
    <xf numFmtId="0" fontId="68" fillId="0" borderId="20" xfId="0" applyFont="1" applyBorder="1" applyAlignment="1" applyProtection="1">
      <alignment horizontal="center" vertical="center" wrapText="1"/>
      <protection hidden="1"/>
    </xf>
    <xf numFmtId="9" fontId="55" fillId="0" borderId="66" xfId="0" applyNumberFormat="1" applyFont="1" applyBorder="1" applyAlignment="1" applyProtection="1">
      <alignment horizontal="center" vertical="center" wrapText="1"/>
      <protection locked="0"/>
    </xf>
    <xf numFmtId="9" fontId="55" fillId="0" borderId="67" xfId="0" applyNumberFormat="1" applyFont="1" applyBorder="1" applyAlignment="1" applyProtection="1">
      <alignment horizontal="center" vertical="center" wrapText="1"/>
      <protection locked="0"/>
    </xf>
    <xf numFmtId="9" fontId="55" fillId="0" borderId="20" xfId="0" applyNumberFormat="1" applyFont="1" applyBorder="1" applyAlignment="1" applyProtection="1">
      <alignment horizontal="center" vertical="center" wrapText="1"/>
      <protection locked="0"/>
    </xf>
    <xf numFmtId="0" fontId="55" fillId="3" borderId="66" xfId="0" applyFont="1" applyFill="1" applyBorder="1" applyAlignment="1" applyProtection="1">
      <alignment horizontal="center" vertical="center"/>
      <protection locked="0"/>
    </xf>
    <xf numFmtId="0" fontId="55" fillId="3" borderId="67" xfId="0" applyFont="1" applyFill="1" applyBorder="1" applyAlignment="1" applyProtection="1">
      <alignment horizontal="center" vertical="center"/>
      <protection locked="0"/>
    </xf>
    <xf numFmtId="0" fontId="55" fillId="3" borderId="20" xfId="0" applyFont="1" applyFill="1" applyBorder="1" applyAlignment="1" applyProtection="1">
      <alignment horizontal="center" vertical="center"/>
      <protection locked="0"/>
    </xf>
    <xf numFmtId="0" fontId="68" fillId="3" borderId="66" xfId="0" applyFont="1" applyFill="1" applyBorder="1" applyAlignment="1" applyProtection="1">
      <alignment horizontal="center" vertical="center" wrapText="1"/>
      <protection locked="0"/>
    </xf>
    <xf numFmtId="0" fontId="68" fillId="3" borderId="67" xfId="0" applyFont="1" applyFill="1" applyBorder="1" applyAlignment="1" applyProtection="1">
      <alignment horizontal="center" vertical="center" wrapText="1"/>
      <protection locked="0"/>
    </xf>
    <xf numFmtId="0" fontId="68" fillId="3" borderId="20" xfId="0" applyFont="1" applyFill="1" applyBorder="1" applyAlignment="1" applyProtection="1">
      <alignment horizontal="center" vertical="center" wrapText="1"/>
      <protection locked="0"/>
    </xf>
    <xf numFmtId="0" fontId="86" fillId="3" borderId="19" xfId="4" applyFont="1" applyFill="1" applyBorder="1" applyAlignment="1" applyProtection="1">
      <alignment horizontal="center" vertical="center" wrapText="1"/>
      <protection locked="0"/>
    </xf>
    <xf numFmtId="9" fontId="1" fillId="0" borderId="66" xfId="0" applyNumberFormat="1" applyFont="1" applyBorder="1" applyAlignment="1" applyProtection="1">
      <alignment horizontal="center" vertical="center" wrapText="1"/>
      <protection locked="0"/>
    </xf>
    <xf numFmtId="9" fontId="1" fillId="0" borderId="67" xfId="0" applyNumberFormat="1" applyFont="1" applyBorder="1" applyAlignment="1" applyProtection="1">
      <alignment horizontal="center" vertical="center" wrapText="1"/>
      <protection locked="0"/>
    </xf>
    <xf numFmtId="0" fontId="3" fillId="0" borderId="66" xfId="0" applyFont="1" applyBorder="1" applyAlignment="1" applyProtection="1">
      <alignment horizontal="center" vertical="center" wrapText="1"/>
      <protection hidden="1"/>
    </xf>
    <xf numFmtId="0" fontId="3" fillId="0" borderId="67" xfId="0" applyFont="1" applyBorder="1" applyAlignment="1" applyProtection="1">
      <alignment horizontal="center" vertical="center" wrapText="1"/>
      <protection hidden="1"/>
    </xf>
    <xf numFmtId="0" fontId="74" fillId="0" borderId="66" xfId="0" applyFont="1" applyFill="1" applyBorder="1" applyAlignment="1">
      <alignment horizontal="center" vertical="center" wrapText="1"/>
    </xf>
    <xf numFmtId="0" fontId="74" fillId="0" borderId="67" xfId="0" applyFont="1" applyFill="1" applyBorder="1" applyAlignment="1">
      <alignment horizontal="center" vertical="center" wrapText="1"/>
    </xf>
    <xf numFmtId="0" fontId="74" fillId="0" borderId="20" xfId="0" applyFont="1" applyFill="1" applyBorder="1" applyAlignment="1">
      <alignment horizontal="center" vertical="center" wrapText="1"/>
    </xf>
    <xf numFmtId="0" fontId="68" fillId="0" borderId="66" xfId="0" applyFont="1" applyBorder="1" applyAlignment="1" applyProtection="1">
      <alignment horizontal="center" vertical="center"/>
      <protection hidden="1"/>
    </xf>
    <xf numFmtId="0" fontId="68" fillId="0" borderId="67" xfId="0" applyFont="1" applyBorder="1" applyAlignment="1" applyProtection="1">
      <alignment horizontal="center" vertical="center"/>
      <protection hidden="1"/>
    </xf>
    <xf numFmtId="0" fontId="68" fillId="0" borderId="20" xfId="0" applyFont="1" applyBorder="1" applyAlignment="1" applyProtection="1">
      <alignment horizontal="center" vertical="center"/>
      <protection hidden="1"/>
    </xf>
    <xf numFmtId="9" fontId="74" fillId="0" borderId="66" xfId="0" applyNumberFormat="1" applyFont="1" applyBorder="1" applyAlignment="1">
      <alignment horizontal="center" vertical="center" wrapText="1"/>
    </xf>
    <xf numFmtId="9" fontId="74" fillId="0" borderId="20" xfId="0" applyNumberFormat="1" applyFont="1" applyBorder="1" applyAlignment="1">
      <alignment horizontal="center" vertical="center" wrapText="1"/>
    </xf>
    <xf numFmtId="0" fontId="57" fillId="0" borderId="23" xfId="6" applyFont="1" applyBorder="1" applyAlignment="1">
      <alignment horizontal="center" vertical="center" textRotation="90" wrapText="1"/>
    </xf>
    <xf numFmtId="0" fontId="57" fillId="0" borderId="25" xfId="6" applyFont="1" applyBorder="1" applyAlignment="1">
      <alignment horizontal="center" vertical="center" textRotation="90" wrapText="1"/>
    </xf>
    <xf numFmtId="0" fontId="57" fillId="0" borderId="73" xfId="6" applyFont="1" applyBorder="1" applyAlignment="1">
      <alignment horizontal="center" vertical="center" textRotation="90" wrapText="1"/>
    </xf>
    <xf numFmtId="0" fontId="57" fillId="0" borderId="74" xfId="6" applyFont="1" applyBorder="1" applyAlignment="1">
      <alignment horizontal="center" vertical="center" textRotation="90" wrapText="1"/>
    </xf>
    <xf numFmtId="0" fontId="56" fillId="16" borderId="3" xfId="6" applyFont="1" applyFill="1" applyBorder="1" applyAlignment="1">
      <alignment horizontal="center" vertical="center" wrapText="1"/>
    </xf>
    <xf numFmtId="0" fontId="56" fillId="16" borderId="10" xfId="6" applyFont="1" applyFill="1" applyBorder="1" applyAlignment="1">
      <alignment horizontal="center" vertical="center" wrapText="1"/>
    </xf>
    <xf numFmtId="0" fontId="56" fillId="16" borderId="4" xfId="6" applyFont="1" applyFill="1" applyBorder="1" applyAlignment="1">
      <alignment horizontal="center" vertical="center" wrapText="1"/>
    </xf>
    <xf numFmtId="0" fontId="56" fillId="16" borderId="5" xfId="6" applyFont="1" applyFill="1" applyBorder="1" applyAlignment="1">
      <alignment horizontal="center" vertical="center" wrapText="1"/>
    </xf>
    <xf numFmtId="0" fontId="56" fillId="16" borderId="0" xfId="6" applyFont="1" applyFill="1" applyAlignment="1">
      <alignment horizontal="center" vertical="center" wrapText="1"/>
    </xf>
    <xf numFmtId="0" fontId="56" fillId="16" borderId="6" xfId="6" applyFont="1" applyFill="1" applyBorder="1" applyAlignment="1">
      <alignment horizontal="center" vertical="center" wrapText="1"/>
    </xf>
    <xf numFmtId="0" fontId="56" fillId="16" borderId="7" xfId="6" applyFont="1" applyFill="1" applyBorder="1" applyAlignment="1">
      <alignment horizontal="center" vertical="center" wrapText="1"/>
    </xf>
    <xf numFmtId="0" fontId="56" fillId="16" borderId="9" xfId="6" applyFont="1" applyFill="1" applyBorder="1" applyAlignment="1">
      <alignment horizontal="center" vertical="center" wrapText="1"/>
    </xf>
    <xf numFmtId="0" fontId="56" fillId="16" borderId="8" xfId="6" applyFont="1" applyFill="1" applyBorder="1" applyAlignment="1">
      <alignment horizontal="center" vertical="center" wrapText="1"/>
    </xf>
    <xf numFmtId="0" fontId="4" fillId="3" borderId="7" xfId="6" applyFont="1" applyFill="1" applyBorder="1" applyAlignment="1">
      <alignment horizontal="center" vertical="center"/>
    </xf>
    <xf numFmtId="0" fontId="4" fillId="3" borderId="9" xfId="6" applyFont="1" applyFill="1" applyBorder="1" applyAlignment="1">
      <alignment horizontal="center" vertical="center"/>
    </xf>
    <xf numFmtId="0" fontId="4" fillId="3" borderId="8" xfId="6" applyFont="1" applyFill="1" applyBorder="1" applyAlignment="1">
      <alignment horizontal="center" vertical="center"/>
    </xf>
    <xf numFmtId="0" fontId="67" fillId="26" borderId="21" xfId="6" applyFont="1" applyFill="1" applyBorder="1" applyAlignment="1">
      <alignment horizontal="center" vertical="center"/>
    </xf>
    <xf numFmtId="0" fontId="67" fillId="26" borderId="22" xfId="6" applyFont="1" applyFill="1" applyBorder="1" applyAlignment="1">
      <alignment horizontal="center" vertical="center"/>
    </xf>
    <xf numFmtId="0" fontId="67" fillId="26" borderId="33" xfId="6" applyFont="1" applyFill="1" applyBorder="1" applyAlignment="1">
      <alignment horizontal="center" vertical="center"/>
    </xf>
    <xf numFmtId="0" fontId="57" fillId="0" borderId="31" xfId="6" applyFont="1" applyBorder="1" applyAlignment="1">
      <alignment horizontal="center" vertical="center" wrapText="1"/>
    </xf>
    <xf numFmtId="0" fontId="57" fillId="0" borderId="32" xfId="6" applyFont="1" applyBorder="1" applyAlignment="1">
      <alignment horizontal="center" vertical="center" wrapText="1"/>
    </xf>
    <xf numFmtId="0" fontId="67" fillId="26" borderId="30" xfId="6" applyFont="1" applyFill="1" applyBorder="1" applyAlignment="1">
      <alignment horizontal="center" vertical="center" wrapText="1"/>
    </xf>
    <xf numFmtId="0" fontId="67" fillId="26" borderId="31" xfId="6" applyFont="1" applyFill="1" applyBorder="1" applyAlignment="1">
      <alignment horizontal="center" vertical="center" wrapText="1"/>
    </xf>
    <xf numFmtId="0" fontId="67" fillId="26" borderId="32" xfId="6" applyFont="1" applyFill="1" applyBorder="1" applyAlignment="1">
      <alignment horizontal="center" vertical="center" wrapText="1"/>
    </xf>
    <xf numFmtId="0" fontId="57" fillId="0" borderId="71" xfId="6" applyFont="1" applyBorder="1" applyAlignment="1">
      <alignment horizontal="center" vertical="center" wrapText="1"/>
    </xf>
    <xf numFmtId="0" fontId="57" fillId="0" borderId="72" xfId="6" applyFont="1" applyBorder="1" applyAlignment="1">
      <alignment horizontal="center" vertical="center" wrapText="1"/>
    </xf>
    <xf numFmtId="0" fontId="62" fillId="10" borderId="0" xfId="0" applyFont="1" applyFill="1" applyAlignment="1">
      <alignment horizontal="center" vertical="center" wrapText="1" readingOrder="1"/>
    </xf>
    <xf numFmtId="0" fontId="62" fillId="10" borderId="0" xfId="0" applyFont="1" applyFill="1" applyAlignment="1">
      <alignment horizontal="center" vertical="center" textRotation="90" wrapText="1" readingOrder="1"/>
    </xf>
    <xf numFmtId="0" fontId="62" fillId="10" borderId="6" xfId="0" applyFont="1" applyFill="1" applyBorder="1" applyAlignment="1">
      <alignment horizontal="center" vertical="center" textRotation="90" wrapText="1" readingOrder="1"/>
    </xf>
    <xf numFmtId="0" fontId="19" fillId="0" borderId="0" xfId="0" applyFont="1" applyAlignment="1">
      <alignment horizontal="center" vertical="center" wrapText="1"/>
    </xf>
    <xf numFmtId="0" fontId="16" fillId="5" borderId="0" xfId="0" applyFont="1" applyFill="1" applyAlignment="1" applyProtection="1">
      <alignment horizontal="center" wrapText="1" readingOrder="1"/>
      <protection hidden="1"/>
    </xf>
    <xf numFmtId="0" fontId="16" fillId="5" borderId="9" xfId="0" applyFont="1" applyFill="1" applyBorder="1" applyAlignment="1" applyProtection="1">
      <alignment horizontal="center" wrapText="1" readingOrder="1"/>
      <protection hidden="1"/>
    </xf>
    <xf numFmtId="0" fontId="16" fillId="13" borderId="0" xfId="0" applyFont="1" applyFill="1" applyAlignment="1" applyProtection="1">
      <alignment horizontal="center" wrapText="1" readingOrder="1"/>
      <protection hidden="1"/>
    </xf>
    <xf numFmtId="0" fontId="16" fillId="13" borderId="6" xfId="0" applyFont="1" applyFill="1" applyBorder="1" applyAlignment="1" applyProtection="1">
      <alignment horizontal="center" wrapText="1" readingOrder="1"/>
      <protection hidden="1"/>
    </xf>
    <xf numFmtId="0" fontId="16" fillId="13" borderId="9" xfId="0" applyFont="1" applyFill="1" applyBorder="1" applyAlignment="1" applyProtection="1">
      <alignment horizontal="center" wrapText="1" readingOrder="1"/>
      <protection hidden="1"/>
    </xf>
    <xf numFmtId="0" fontId="16" fillId="13" borderId="0" xfId="0" applyFont="1" applyFill="1" applyAlignment="1" applyProtection="1">
      <alignment horizontal="center" vertical="center" wrapText="1" readingOrder="1"/>
      <protection hidden="1"/>
    </xf>
    <xf numFmtId="0" fontId="16" fillId="13" borderId="5" xfId="0" applyFont="1" applyFill="1" applyBorder="1" applyAlignment="1" applyProtection="1">
      <alignment horizontal="center" wrapText="1" readingOrder="1"/>
      <protection hidden="1"/>
    </xf>
    <xf numFmtId="0" fontId="16" fillId="13" borderId="7" xfId="0" applyFont="1" applyFill="1" applyBorder="1" applyAlignment="1" applyProtection="1">
      <alignment horizontal="center" wrapText="1" readingOrder="1"/>
      <protection hidden="1"/>
    </xf>
    <xf numFmtId="0" fontId="16" fillId="13" borderId="3" xfId="0" applyFont="1" applyFill="1" applyBorder="1" applyAlignment="1" applyProtection="1">
      <alignment horizontal="center" wrapText="1" readingOrder="1"/>
      <protection hidden="1"/>
    </xf>
    <xf numFmtId="0" fontId="16" fillId="13" borderId="10" xfId="0" applyFont="1" applyFill="1" applyBorder="1" applyAlignment="1" applyProtection="1">
      <alignment horizontal="center" wrapText="1" readingOrder="1"/>
      <protection hidden="1"/>
    </xf>
    <xf numFmtId="0" fontId="16" fillId="13" borderId="10" xfId="0" applyFont="1" applyFill="1" applyBorder="1" applyAlignment="1" applyProtection="1">
      <alignment horizontal="center" vertical="center" wrapText="1" readingOrder="1"/>
      <protection hidden="1"/>
    </xf>
    <xf numFmtId="0" fontId="16" fillId="18" borderId="5" xfId="0" applyFont="1" applyFill="1" applyBorder="1" applyAlignment="1" applyProtection="1">
      <alignment horizontal="center" vertical="center" wrapText="1" readingOrder="1"/>
      <protection hidden="1"/>
    </xf>
    <xf numFmtId="0" fontId="16" fillId="18" borderId="0" xfId="0" applyFont="1" applyFill="1" applyAlignment="1" applyProtection="1">
      <alignment horizontal="center" vertical="center" wrapText="1" readingOrder="1"/>
      <protection hidden="1"/>
    </xf>
    <xf numFmtId="0" fontId="16" fillId="13" borderId="8" xfId="0" applyFont="1" applyFill="1" applyBorder="1" applyAlignment="1" applyProtection="1">
      <alignment horizontal="center" wrapText="1" readingOrder="1"/>
      <protection hidden="1"/>
    </xf>
    <xf numFmtId="0" fontId="16" fillId="18" borderId="7" xfId="0" applyFont="1" applyFill="1" applyBorder="1" applyAlignment="1" applyProtection="1">
      <alignment horizontal="center" vertical="center" wrapText="1" readingOrder="1"/>
      <protection hidden="1"/>
    </xf>
    <xf numFmtId="0" fontId="16" fillId="18" borderId="9" xfId="0" applyFont="1" applyFill="1" applyBorder="1" applyAlignment="1" applyProtection="1">
      <alignment horizontal="center" vertical="center" wrapText="1" readingOrder="1"/>
      <protection hidden="1"/>
    </xf>
    <xf numFmtId="0" fontId="16" fillId="17" borderId="5" xfId="0" applyFont="1" applyFill="1" applyBorder="1" applyAlignment="1" applyProtection="1">
      <alignment horizontal="center" vertical="center" wrapText="1" readingOrder="1"/>
      <protection hidden="1"/>
    </xf>
    <xf numFmtId="0" fontId="16" fillId="17" borderId="0" xfId="0" applyFont="1" applyFill="1" applyAlignment="1" applyProtection="1">
      <alignment horizontal="center" vertical="center" wrapText="1" readingOrder="1"/>
      <protection hidden="1"/>
    </xf>
    <xf numFmtId="0" fontId="16" fillId="17" borderId="6" xfId="0" applyFont="1" applyFill="1" applyBorder="1" applyAlignment="1" applyProtection="1">
      <alignment horizontal="center" vertical="center" wrapText="1" readingOrder="1"/>
      <protection hidden="1"/>
    </xf>
    <xf numFmtId="0" fontId="16" fillId="18" borderId="6" xfId="0" applyFont="1" applyFill="1" applyBorder="1" applyAlignment="1" applyProtection="1">
      <alignment horizontal="center" vertical="center" wrapText="1" readingOrder="1"/>
      <protection hidden="1"/>
    </xf>
    <xf numFmtId="0" fontId="16" fillId="18" borderId="8" xfId="0" applyFont="1" applyFill="1" applyBorder="1" applyAlignment="1" applyProtection="1">
      <alignment horizontal="center" vertical="center" wrapText="1" readingOrder="1"/>
      <protection hidden="1"/>
    </xf>
    <xf numFmtId="0" fontId="16" fillId="18" borderId="10" xfId="0" applyFont="1" applyFill="1" applyBorder="1" applyAlignment="1" applyProtection="1">
      <alignment horizontal="center" vertical="center" wrapText="1" readingOrder="1"/>
      <protection hidden="1"/>
    </xf>
    <xf numFmtId="0" fontId="16" fillId="18" borderId="4" xfId="0" applyFont="1" applyFill="1" applyBorder="1" applyAlignment="1" applyProtection="1">
      <alignment horizontal="center" vertical="center" wrapText="1" readingOrder="1"/>
      <protection hidden="1"/>
    </xf>
    <xf numFmtId="0" fontId="16" fillId="18" borderId="3" xfId="0" applyFont="1" applyFill="1" applyBorder="1" applyAlignment="1" applyProtection="1">
      <alignment horizontal="center" vertical="center" wrapText="1" readingOrder="1"/>
      <protection hidden="1"/>
    </xf>
    <xf numFmtId="0" fontId="16" fillId="17" borderId="9" xfId="0" applyFont="1" applyFill="1" applyBorder="1" applyAlignment="1" applyProtection="1">
      <alignment horizontal="center" vertical="center" wrapText="1" readingOrder="1"/>
      <protection hidden="1"/>
    </xf>
    <xf numFmtId="0" fontId="16" fillId="17" borderId="7" xfId="0" applyFont="1" applyFill="1" applyBorder="1" applyAlignment="1" applyProtection="1">
      <alignment horizontal="center" vertical="center" wrapText="1" readingOrder="1"/>
      <protection hidden="1"/>
    </xf>
    <xf numFmtId="0" fontId="16" fillId="17" borderId="8" xfId="0" applyFont="1" applyFill="1" applyBorder="1" applyAlignment="1" applyProtection="1">
      <alignment horizontal="center" vertical="center" wrapText="1" readingOrder="1"/>
      <protection hidden="1"/>
    </xf>
    <xf numFmtId="0" fontId="16" fillId="17" borderId="10" xfId="0" applyFont="1" applyFill="1" applyBorder="1" applyAlignment="1" applyProtection="1">
      <alignment horizontal="center" vertical="center" wrapText="1" readingOrder="1"/>
      <protection hidden="1"/>
    </xf>
    <xf numFmtId="0" fontId="16" fillId="17" borderId="4" xfId="0" applyFont="1" applyFill="1" applyBorder="1" applyAlignment="1" applyProtection="1">
      <alignment horizontal="center" vertical="center" wrapText="1" readingOrder="1"/>
      <protection hidden="1"/>
    </xf>
    <xf numFmtId="0" fontId="16" fillId="5" borderId="5" xfId="0" applyFont="1" applyFill="1" applyBorder="1" applyAlignment="1" applyProtection="1">
      <alignment horizontal="center" wrapText="1" readingOrder="1"/>
      <protection hidden="1"/>
    </xf>
    <xf numFmtId="0" fontId="16" fillId="5" borderId="10" xfId="0" applyFont="1" applyFill="1" applyBorder="1" applyAlignment="1" applyProtection="1">
      <alignment horizontal="center" wrapText="1" readingOrder="1"/>
      <protection hidden="1"/>
    </xf>
    <xf numFmtId="0" fontId="16" fillId="5" borderId="7" xfId="0" applyFont="1" applyFill="1" applyBorder="1" applyAlignment="1" applyProtection="1">
      <alignment horizontal="center" wrapText="1" readingOrder="1"/>
      <protection hidden="1"/>
    </xf>
    <xf numFmtId="0" fontId="16" fillId="17" borderId="3" xfId="0" applyFont="1" applyFill="1" applyBorder="1" applyAlignment="1" applyProtection="1">
      <alignment horizontal="center" vertical="center" wrapText="1" readingOrder="1"/>
      <protection hidden="1"/>
    </xf>
    <xf numFmtId="0" fontId="61" fillId="0" borderId="3" xfId="0" applyFont="1" applyBorder="1" applyAlignment="1">
      <alignment horizontal="center" vertical="center" wrapText="1"/>
    </xf>
    <xf numFmtId="0" fontId="61" fillId="0" borderId="10"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0" xfId="0" applyFont="1" applyAlignment="1">
      <alignment horizontal="center" vertical="center" wrapText="1"/>
    </xf>
    <xf numFmtId="0" fontId="61" fillId="0" borderId="7" xfId="0" applyFont="1" applyBorder="1" applyAlignment="1">
      <alignment horizontal="center" vertical="center" wrapText="1"/>
    </xf>
    <xf numFmtId="0" fontId="61" fillId="0" borderId="9" xfId="0" applyFont="1" applyBorder="1" applyAlignment="1">
      <alignment horizontal="center" vertical="center" wrapText="1"/>
    </xf>
    <xf numFmtId="0" fontId="61" fillId="0" borderId="6" xfId="0" applyFont="1" applyBorder="1" applyAlignment="1">
      <alignment horizontal="center" vertical="center" wrapText="1"/>
    </xf>
    <xf numFmtId="0" fontId="61" fillId="0" borderId="8" xfId="0" applyFont="1" applyBorder="1" applyAlignment="1">
      <alignment horizontal="center" vertical="center" wrapText="1"/>
    </xf>
    <xf numFmtId="0" fontId="62" fillId="18" borderId="11" xfId="0" applyFont="1" applyFill="1" applyBorder="1" applyAlignment="1">
      <alignment horizontal="center" vertical="center" wrapText="1" readingOrder="1"/>
    </xf>
    <xf numFmtId="0" fontId="62" fillId="18" borderId="12" xfId="0" applyFont="1" applyFill="1" applyBorder="1" applyAlignment="1">
      <alignment horizontal="center" vertical="center" wrapText="1" readingOrder="1"/>
    </xf>
    <xf numFmtId="0" fontId="62" fillId="18" borderId="13" xfId="0" applyFont="1" applyFill="1" applyBorder="1" applyAlignment="1">
      <alignment horizontal="center" vertical="center" wrapText="1" readingOrder="1"/>
    </xf>
    <xf numFmtId="0" fontId="62" fillId="18" borderId="14" xfId="0" applyFont="1" applyFill="1" applyBorder="1" applyAlignment="1">
      <alignment horizontal="center" vertical="center" wrapText="1" readingOrder="1"/>
    </xf>
    <xf numFmtId="0" fontId="62" fillId="18" borderId="0" xfId="0" applyFont="1" applyFill="1" applyAlignment="1">
      <alignment horizontal="center" vertical="center" wrapText="1" readingOrder="1"/>
    </xf>
    <xf numFmtId="0" fontId="62" fillId="18" borderId="15" xfId="0" applyFont="1" applyFill="1" applyBorder="1" applyAlignment="1">
      <alignment horizontal="center" vertical="center" wrapText="1" readingOrder="1"/>
    </xf>
    <xf numFmtId="0" fontId="62" fillId="18" borderId="16" xfId="0" applyFont="1" applyFill="1" applyBorder="1" applyAlignment="1">
      <alignment horizontal="center" vertical="center" wrapText="1" readingOrder="1"/>
    </xf>
    <xf numFmtId="0" fontId="62" fillId="18" borderId="17" xfId="0" applyFont="1" applyFill="1" applyBorder="1" applyAlignment="1">
      <alignment horizontal="center" vertical="center" wrapText="1" readingOrder="1"/>
    </xf>
    <xf numFmtId="0" fontId="62" fillId="18" borderId="18" xfId="0" applyFont="1" applyFill="1" applyBorder="1" applyAlignment="1">
      <alignment horizontal="center" vertical="center" wrapText="1" readingOrder="1"/>
    </xf>
    <xf numFmtId="0" fontId="16" fillId="5" borderId="3" xfId="0" applyFont="1" applyFill="1" applyBorder="1" applyAlignment="1" applyProtection="1">
      <alignment horizontal="center" wrapText="1" readingOrder="1"/>
      <protection hidden="1"/>
    </xf>
    <xf numFmtId="0" fontId="62" fillId="17" borderId="11" xfId="0" applyFont="1" applyFill="1" applyBorder="1" applyAlignment="1">
      <alignment horizontal="center" vertical="center" wrapText="1" readingOrder="1"/>
    </xf>
    <xf numFmtId="0" fontId="62" fillId="17" borderId="12" xfId="0" applyFont="1" applyFill="1" applyBorder="1" applyAlignment="1">
      <alignment horizontal="center" vertical="center" wrapText="1" readingOrder="1"/>
    </xf>
    <xf numFmtId="0" fontId="62" fillId="17" borderId="13" xfId="0" applyFont="1" applyFill="1" applyBorder="1" applyAlignment="1">
      <alignment horizontal="center" vertical="center" wrapText="1" readingOrder="1"/>
    </xf>
    <xf numFmtId="0" fontId="62" fillId="17" borderId="14" xfId="0" applyFont="1" applyFill="1" applyBorder="1" applyAlignment="1">
      <alignment horizontal="center" vertical="center" wrapText="1" readingOrder="1"/>
    </xf>
    <xf numFmtId="0" fontId="62" fillId="17" borderId="0" xfId="0" applyFont="1" applyFill="1" applyAlignment="1">
      <alignment horizontal="center" vertical="center" wrapText="1" readingOrder="1"/>
    </xf>
    <xf numFmtId="0" fontId="62" fillId="17" borderId="15" xfId="0" applyFont="1" applyFill="1" applyBorder="1" applyAlignment="1">
      <alignment horizontal="center" vertical="center" wrapText="1" readingOrder="1"/>
    </xf>
    <xf numFmtId="0" fontId="62" fillId="17" borderId="16" xfId="0" applyFont="1" applyFill="1" applyBorder="1" applyAlignment="1">
      <alignment horizontal="center" vertical="center" wrapText="1" readingOrder="1"/>
    </xf>
    <xf numFmtId="0" fontId="62" fillId="17" borderId="17" xfId="0" applyFont="1" applyFill="1" applyBorder="1" applyAlignment="1">
      <alignment horizontal="center" vertical="center" wrapText="1" readingOrder="1"/>
    </xf>
    <xf numFmtId="0" fontId="62" fillId="17" borderId="18" xfId="0" applyFont="1" applyFill="1" applyBorder="1" applyAlignment="1">
      <alignment horizontal="center" vertical="center" wrapText="1" readingOrder="1"/>
    </xf>
    <xf numFmtId="0" fontId="62" fillId="13" borderId="11" xfId="0" applyFont="1" applyFill="1" applyBorder="1" applyAlignment="1">
      <alignment horizontal="center" vertical="center" wrapText="1" readingOrder="1"/>
    </xf>
    <xf numFmtId="0" fontId="62" fillId="13" borderId="12" xfId="0" applyFont="1" applyFill="1" applyBorder="1" applyAlignment="1">
      <alignment horizontal="center" vertical="center" wrapText="1" readingOrder="1"/>
    </xf>
    <xf numFmtId="0" fontId="62" fillId="13" borderId="13" xfId="0" applyFont="1" applyFill="1" applyBorder="1" applyAlignment="1">
      <alignment horizontal="center" vertical="center" wrapText="1" readingOrder="1"/>
    </xf>
    <xf numFmtId="0" fontId="62" fillId="13" borderId="14" xfId="0" applyFont="1" applyFill="1" applyBorder="1" applyAlignment="1">
      <alignment horizontal="center" vertical="center" wrapText="1" readingOrder="1"/>
    </xf>
    <xf numFmtId="0" fontId="62" fillId="13" borderId="0" xfId="0" applyFont="1" applyFill="1" applyAlignment="1">
      <alignment horizontal="center" vertical="center" wrapText="1" readingOrder="1"/>
    </xf>
    <xf numFmtId="0" fontId="62" fillId="13" borderId="15" xfId="0" applyFont="1" applyFill="1" applyBorder="1" applyAlignment="1">
      <alignment horizontal="center" vertical="center" wrapText="1" readingOrder="1"/>
    </xf>
    <xf numFmtId="0" fontId="62" fillId="13" borderId="16" xfId="0" applyFont="1" applyFill="1" applyBorder="1" applyAlignment="1">
      <alignment horizontal="center" vertical="center" wrapText="1" readingOrder="1"/>
    </xf>
    <xf numFmtId="0" fontId="62" fillId="13" borderId="17" xfId="0" applyFont="1" applyFill="1" applyBorder="1" applyAlignment="1">
      <alignment horizontal="center" vertical="center" wrapText="1" readingOrder="1"/>
    </xf>
    <xf numFmtId="0" fontId="62" fillId="13" borderId="18" xfId="0" applyFont="1" applyFill="1" applyBorder="1" applyAlignment="1">
      <alignment horizontal="center" vertical="center" wrapText="1" readingOrder="1"/>
    </xf>
    <xf numFmtId="0" fontId="62" fillId="5" borderId="11" xfId="0" applyFont="1" applyFill="1" applyBorder="1" applyAlignment="1">
      <alignment horizontal="center" vertical="center" wrapText="1" readingOrder="1"/>
    </xf>
    <xf numFmtId="0" fontId="62" fillId="5" borderId="12" xfId="0" applyFont="1" applyFill="1" applyBorder="1" applyAlignment="1">
      <alignment horizontal="center" vertical="center" wrapText="1" readingOrder="1"/>
    </xf>
    <xf numFmtId="0" fontId="62" fillId="5" borderId="13" xfId="0" applyFont="1" applyFill="1" applyBorder="1" applyAlignment="1">
      <alignment horizontal="center" vertical="center" wrapText="1" readingOrder="1"/>
    </xf>
    <xf numFmtId="0" fontId="62" fillId="5" borderId="14" xfId="0" applyFont="1" applyFill="1" applyBorder="1" applyAlignment="1">
      <alignment horizontal="center" vertical="center" wrapText="1" readingOrder="1"/>
    </xf>
    <xf numFmtId="0" fontId="62" fillId="5" borderId="0" xfId="0" applyFont="1" applyFill="1" applyAlignment="1">
      <alignment horizontal="center" vertical="center" wrapText="1" readingOrder="1"/>
    </xf>
    <xf numFmtId="0" fontId="62" fillId="5" borderId="15" xfId="0" applyFont="1" applyFill="1" applyBorder="1" applyAlignment="1">
      <alignment horizontal="center" vertical="center" wrapText="1" readingOrder="1"/>
    </xf>
    <xf numFmtId="0" fontId="62" fillId="5" borderId="16" xfId="0" applyFont="1" applyFill="1" applyBorder="1" applyAlignment="1">
      <alignment horizontal="center" vertical="center" wrapText="1" readingOrder="1"/>
    </xf>
    <xf numFmtId="0" fontId="62" fillId="5" borderId="17" xfId="0" applyFont="1" applyFill="1" applyBorder="1" applyAlignment="1">
      <alignment horizontal="center" vertical="center" wrapText="1" readingOrder="1"/>
    </xf>
    <xf numFmtId="0" fontId="62" fillId="5" borderId="18" xfId="0" applyFont="1" applyFill="1" applyBorder="1" applyAlignment="1">
      <alignment horizontal="center" vertical="center" wrapText="1" readingOrder="1"/>
    </xf>
    <xf numFmtId="0" fontId="61" fillId="0" borderId="4"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10" xfId="0" applyFont="1" applyBorder="1" applyAlignment="1">
      <alignment horizontal="center" vertical="center"/>
    </xf>
    <xf numFmtId="0" fontId="36" fillId="0" borderId="5" xfId="0" applyFont="1" applyBorder="1" applyAlignment="1">
      <alignment horizontal="center" vertical="center"/>
    </xf>
    <xf numFmtId="0" fontId="36" fillId="0" borderId="0" xfId="0" applyFont="1" applyAlignment="1">
      <alignment horizontal="center" vertical="center"/>
    </xf>
    <xf numFmtId="0" fontId="36" fillId="0" borderId="7" xfId="0" applyFont="1" applyBorder="1" applyAlignment="1">
      <alignment horizontal="center" vertical="center"/>
    </xf>
    <xf numFmtId="0" fontId="36" fillId="0" borderId="9" xfId="0" applyFont="1" applyBorder="1" applyAlignment="1">
      <alignment horizontal="center" vertical="center"/>
    </xf>
    <xf numFmtId="0" fontId="36" fillId="0" borderId="4" xfId="0" applyFont="1" applyBorder="1" applyAlignment="1">
      <alignment horizontal="center" vertical="center"/>
    </xf>
    <xf numFmtId="0" fontId="36" fillId="0" borderId="6" xfId="0" applyFont="1" applyBorder="1" applyAlignment="1">
      <alignment horizontal="center" vertical="center"/>
    </xf>
    <xf numFmtId="0" fontId="36" fillId="0" borderId="8" xfId="0" applyFont="1" applyBorder="1" applyAlignment="1">
      <alignment horizontal="center" vertical="center"/>
    </xf>
    <xf numFmtId="0" fontId="35" fillId="11" borderId="11" xfId="0" applyFont="1" applyFill="1" applyBorder="1" applyAlignment="1">
      <alignment horizontal="center" vertical="center" wrapText="1" readingOrder="1"/>
    </xf>
    <xf numFmtId="0" fontId="35" fillId="11" borderId="12" xfId="0" applyFont="1" applyFill="1" applyBorder="1" applyAlignment="1">
      <alignment horizontal="center" vertical="center" wrapText="1" readingOrder="1"/>
    </xf>
    <xf numFmtId="0" fontId="35" fillId="11" borderId="13" xfId="0" applyFont="1" applyFill="1" applyBorder="1" applyAlignment="1">
      <alignment horizontal="center" vertical="center" wrapText="1" readingOrder="1"/>
    </xf>
    <xf numFmtId="0" fontId="35" fillId="11" borderId="14" xfId="0" applyFont="1" applyFill="1" applyBorder="1" applyAlignment="1">
      <alignment horizontal="center" vertical="center" wrapText="1" readingOrder="1"/>
    </xf>
    <xf numFmtId="0" fontId="35" fillId="11" borderId="0" xfId="0" applyFont="1" applyFill="1" applyAlignment="1">
      <alignment horizontal="center" vertical="center" wrapText="1" readingOrder="1"/>
    </xf>
    <xf numFmtId="0" fontId="35" fillId="11" borderId="15" xfId="0" applyFont="1" applyFill="1" applyBorder="1" applyAlignment="1">
      <alignment horizontal="center" vertical="center" wrapText="1" readingOrder="1"/>
    </xf>
    <xf numFmtId="0" fontId="35" fillId="11" borderId="16" xfId="0" applyFont="1" applyFill="1" applyBorder="1" applyAlignment="1">
      <alignment horizontal="center" vertical="center" wrapText="1" readingOrder="1"/>
    </xf>
    <xf numFmtId="0" fontId="35" fillId="11" borderId="17" xfId="0" applyFont="1" applyFill="1" applyBorder="1" applyAlignment="1">
      <alignment horizontal="center" vertical="center" wrapText="1" readingOrder="1"/>
    </xf>
    <xf numFmtId="0" fontId="35" fillId="11" borderId="18" xfId="0" applyFont="1" applyFill="1" applyBorder="1" applyAlignment="1">
      <alignment horizontal="center" vertical="center" wrapText="1" readingOrder="1"/>
    </xf>
    <xf numFmtId="0" fontId="36" fillId="0" borderId="5" xfId="0" applyFont="1" applyBorder="1" applyAlignment="1">
      <alignment horizontal="center" vertical="center" wrapText="1"/>
    </xf>
    <xf numFmtId="0" fontId="35" fillId="12" borderId="11" xfId="0" applyFont="1" applyFill="1" applyBorder="1" applyAlignment="1">
      <alignment horizontal="center" vertical="center" wrapText="1" readingOrder="1"/>
    </xf>
    <xf numFmtId="0" fontId="35" fillId="12" borderId="12" xfId="0" applyFont="1" applyFill="1" applyBorder="1" applyAlignment="1">
      <alignment horizontal="center" vertical="center" wrapText="1" readingOrder="1"/>
    </xf>
    <xf numFmtId="0" fontId="35" fillId="12" borderId="13" xfId="0" applyFont="1" applyFill="1" applyBorder="1" applyAlignment="1">
      <alignment horizontal="center" vertical="center" wrapText="1" readingOrder="1"/>
    </xf>
    <xf numFmtId="0" fontId="35" fillId="12" borderId="14" xfId="0" applyFont="1" applyFill="1" applyBorder="1" applyAlignment="1">
      <alignment horizontal="center" vertical="center" wrapText="1" readingOrder="1"/>
    </xf>
    <xf numFmtId="0" fontId="35" fillId="12" borderId="0" xfId="0" applyFont="1" applyFill="1" applyAlignment="1">
      <alignment horizontal="center" vertical="center" wrapText="1" readingOrder="1"/>
    </xf>
    <xf numFmtId="0" fontId="35" fillId="12" borderId="15" xfId="0" applyFont="1" applyFill="1" applyBorder="1" applyAlignment="1">
      <alignment horizontal="center" vertical="center" wrapText="1" readingOrder="1"/>
    </xf>
    <xf numFmtId="0" fontId="35" fillId="12" borderId="16" xfId="0" applyFont="1" applyFill="1" applyBorder="1" applyAlignment="1">
      <alignment horizontal="center" vertical="center" wrapText="1" readingOrder="1"/>
    </xf>
    <xf numFmtId="0" fontId="35" fillId="12" borderId="17" xfId="0" applyFont="1" applyFill="1" applyBorder="1" applyAlignment="1">
      <alignment horizontal="center" vertical="center" wrapText="1" readingOrder="1"/>
    </xf>
    <xf numFmtId="0" fontId="35" fillId="12" borderId="18" xfId="0" applyFont="1" applyFill="1" applyBorder="1" applyAlignment="1">
      <alignment horizontal="center" vertical="center" wrapText="1" readingOrder="1"/>
    </xf>
    <xf numFmtId="0" fontId="34" fillId="0" borderId="0" xfId="0" applyFont="1" applyAlignment="1">
      <alignment horizontal="center" vertical="center" wrapText="1"/>
    </xf>
    <xf numFmtId="0" fontId="17" fillId="0" borderId="0" xfId="0" applyFont="1" applyAlignment="1">
      <alignment horizontal="center" vertical="center" wrapText="1"/>
    </xf>
    <xf numFmtId="0" fontId="15" fillId="10" borderId="0" xfId="0" applyFont="1" applyFill="1" applyAlignment="1">
      <alignment horizontal="center" vertical="center" wrapText="1" readingOrder="1"/>
    </xf>
    <xf numFmtId="0" fontId="15" fillId="10" borderId="0" xfId="0" applyFont="1" applyFill="1" applyAlignment="1">
      <alignment horizontal="center" vertical="center" textRotation="90" wrapText="1" readingOrder="1"/>
    </xf>
    <xf numFmtId="0" fontId="15" fillId="10" borderId="6" xfId="0" applyFont="1" applyFill="1" applyBorder="1" applyAlignment="1">
      <alignment horizontal="center" vertical="center" textRotation="90" wrapText="1" readingOrder="1"/>
    </xf>
    <xf numFmtId="0" fontId="35" fillId="5" borderId="11" xfId="0" applyFont="1" applyFill="1" applyBorder="1" applyAlignment="1">
      <alignment horizontal="center" vertical="center" wrapText="1" readingOrder="1"/>
    </xf>
    <xf numFmtId="0" fontId="35" fillId="5" borderId="12" xfId="0" applyFont="1" applyFill="1" applyBorder="1" applyAlignment="1">
      <alignment horizontal="center" vertical="center" wrapText="1" readingOrder="1"/>
    </xf>
    <xf numFmtId="0" fontId="35" fillId="5" borderId="13" xfId="0" applyFont="1" applyFill="1" applyBorder="1" applyAlignment="1">
      <alignment horizontal="center" vertical="center" wrapText="1" readingOrder="1"/>
    </xf>
    <xf numFmtId="0" fontId="35" fillId="5" borderId="14" xfId="0" applyFont="1" applyFill="1" applyBorder="1" applyAlignment="1">
      <alignment horizontal="center" vertical="center" wrapText="1" readingOrder="1"/>
    </xf>
    <xf numFmtId="0" fontId="35" fillId="5" borderId="0" xfId="0" applyFont="1" applyFill="1" applyAlignment="1">
      <alignment horizontal="center" vertical="center" wrapText="1" readingOrder="1"/>
    </xf>
    <xf numFmtId="0" fontId="35" fillId="5" borderId="15" xfId="0" applyFont="1" applyFill="1" applyBorder="1" applyAlignment="1">
      <alignment horizontal="center" vertical="center" wrapText="1" readingOrder="1"/>
    </xf>
    <xf numFmtId="0" fontId="35" fillId="5" borderId="16" xfId="0" applyFont="1" applyFill="1" applyBorder="1" applyAlignment="1">
      <alignment horizontal="center" vertical="center" wrapText="1" readingOrder="1"/>
    </xf>
    <xf numFmtId="0" fontId="35" fillId="5" borderId="17" xfId="0" applyFont="1" applyFill="1" applyBorder="1" applyAlignment="1">
      <alignment horizontal="center" vertical="center" wrapText="1" readingOrder="1"/>
    </xf>
    <xf numFmtId="0" fontId="35" fillId="5" borderId="18" xfId="0" applyFont="1" applyFill="1" applyBorder="1" applyAlignment="1">
      <alignment horizontal="center" vertical="center" wrapText="1" readingOrder="1"/>
    </xf>
    <xf numFmtId="0" fontId="35" fillId="13" borderId="11" xfId="0" applyFont="1" applyFill="1" applyBorder="1" applyAlignment="1">
      <alignment horizontal="center" vertical="center" wrapText="1" readingOrder="1"/>
    </xf>
    <xf numFmtId="0" fontId="35" fillId="13" borderId="12" xfId="0" applyFont="1" applyFill="1" applyBorder="1" applyAlignment="1">
      <alignment horizontal="center" vertical="center" wrapText="1" readingOrder="1"/>
    </xf>
    <xf numFmtId="0" fontId="35" fillId="13" borderId="13" xfId="0" applyFont="1" applyFill="1" applyBorder="1" applyAlignment="1">
      <alignment horizontal="center" vertical="center" wrapText="1" readingOrder="1"/>
    </xf>
    <xf numFmtId="0" fontId="35" fillId="13" borderId="14" xfId="0" applyFont="1" applyFill="1" applyBorder="1" applyAlignment="1">
      <alignment horizontal="center" vertical="center" wrapText="1" readingOrder="1"/>
    </xf>
    <xf numFmtId="0" fontId="35" fillId="13" borderId="0" xfId="0" applyFont="1" applyFill="1" applyAlignment="1">
      <alignment horizontal="center" vertical="center" wrapText="1" readingOrder="1"/>
    </xf>
    <xf numFmtId="0" fontId="35" fillId="13" borderId="15" xfId="0" applyFont="1" applyFill="1" applyBorder="1" applyAlignment="1">
      <alignment horizontal="center" vertical="center" wrapText="1" readingOrder="1"/>
    </xf>
    <xf numFmtId="0" fontId="35" fillId="13" borderId="16" xfId="0" applyFont="1" applyFill="1" applyBorder="1" applyAlignment="1">
      <alignment horizontal="center" vertical="center" wrapText="1" readingOrder="1"/>
    </xf>
    <xf numFmtId="0" fontId="35" fillId="13" borderId="17" xfId="0" applyFont="1" applyFill="1" applyBorder="1" applyAlignment="1">
      <alignment horizontal="center" vertical="center" wrapText="1" readingOrder="1"/>
    </xf>
    <xf numFmtId="0" fontId="35" fillId="13" borderId="18" xfId="0" applyFont="1" applyFill="1" applyBorder="1" applyAlignment="1">
      <alignment horizontal="center" vertical="center" wrapText="1" readingOrder="1"/>
    </xf>
    <xf numFmtId="0" fontId="67" fillId="26" borderId="21" xfId="6" applyFont="1" applyFill="1" applyBorder="1" applyAlignment="1">
      <alignment horizontal="center"/>
    </xf>
    <xf numFmtId="0" fontId="67" fillId="26" borderId="22" xfId="6" applyFont="1" applyFill="1" applyBorder="1" applyAlignment="1">
      <alignment horizontal="center"/>
    </xf>
    <xf numFmtId="0" fontId="67" fillId="26" borderId="33" xfId="6" applyFont="1" applyFill="1" applyBorder="1" applyAlignment="1">
      <alignment horizontal="center"/>
    </xf>
    <xf numFmtId="0" fontId="54" fillId="26" borderId="21" xfId="0" applyFont="1" applyFill="1" applyBorder="1" applyAlignment="1">
      <alignment horizontal="center"/>
    </xf>
    <xf numFmtId="0" fontId="54" fillId="26" borderId="22" xfId="0" applyFont="1" applyFill="1" applyBorder="1" applyAlignment="1">
      <alignment horizontal="center"/>
    </xf>
    <xf numFmtId="0" fontId="54" fillId="26" borderId="33" xfId="0" applyFont="1" applyFill="1" applyBorder="1" applyAlignment="1">
      <alignment horizontal="center"/>
    </xf>
    <xf numFmtId="0" fontId="57" fillId="0" borderId="68" xfId="6" applyFont="1" applyBorder="1" applyAlignment="1">
      <alignment horizontal="center" vertical="center" textRotation="90" wrapText="1"/>
    </xf>
    <xf numFmtId="0" fontId="59" fillId="13" borderId="0" xfId="0" applyFont="1" applyFill="1" applyAlignment="1">
      <alignment horizontal="center"/>
    </xf>
    <xf numFmtId="0" fontId="18" fillId="0" borderId="0" xfId="0" applyFont="1" applyAlignment="1">
      <alignment horizontal="center" vertical="center"/>
    </xf>
    <xf numFmtId="0" fontId="38" fillId="0" borderId="0" xfId="0" applyFont="1" applyAlignment="1">
      <alignment horizontal="center" vertical="center"/>
    </xf>
    <xf numFmtId="0" fontId="33" fillId="15" borderId="21" xfId="0" applyFont="1" applyFill="1" applyBorder="1" applyAlignment="1">
      <alignment horizontal="center" vertical="center" wrapText="1" readingOrder="1"/>
    </xf>
    <xf numFmtId="0" fontId="33" fillId="15" borderId="22" xfId="0" applyFont="1" applyFill="1" applyBorder="1" applyAlignment="1">
      <alignment horizontal="center" vertical="center" wrapText="1" readingOrder="1"/>
    </xf>
    <xf numFmtId="0" fontId="33" fillId="15" borderId="33" xfId="0" applyFont="1" applyFill="1" applyBorder="1" applyAlignment="1">
      <alignment horizontal="center" vertical="center" wrapText="1" readingOrder="1"/>
    </xf>
    <xf numFmtId="0" fontId="28" fillId="3" borderId="0" xfId="0" applyFont="1" applyFill="1" applyAlignment="1">
      <alignment horizontal="justify" vertical="center" wrapText="1"/>
    </xf>
    <xf numFmtId="0" fontId="30" fillId="15" borderId="30" xfId="0" applyFont="1" applyFill="1" applyBorder="1" applyAlignment="1">
      <alignment horizontal="center" vertical="center" wrapText="1" readingOrder="1"/>
    </xf>
    <xf numFmtId="0" fontId="30" fillId="15" borderId="31" xfId="0" applyFont="1" applyFill="1" applyBorder="1" applyAlignment="1">
      <alignment horizontal="center" vertical="center" wrapText="1" readingOrder="1"/>
    </xf>
    <xf numFmtId="0" fontId="30" fillId="3" borderId="28" xfId="0" applyFont="1" applyFill="1" applyBorder="1" applyAlignment="1">
      <alignment horizontal="center" vertical="center" wrapText="1" readingOrder="1"/>
    </xf>
    <xf numFmtId="0" fontId="30" fillId="3" borderId="23" xfId="0" applyFont="1" applyFill="1" applyBorder="1" applyAlignment="1">
      <alignment horizontal="center" vertical="center" wrapText="1" readingOrder="1"/>
    </xf>
    <xf numFmtId="0" fontId="30" fillId="3" borderId="20" xfId="0" applyFont="1" applyFill="1" applyBorder="1" applyAlignment="1">
      <alignment horizontal="center" vertical="center" wrapText="1" readingOrder="1"/>
    </xf>
    <xf numFmtId="0" fontId="30" fillId="3" borderId="19" xfId="0" applyFont="1" applyFill="1" applyBorder="1" applyAlignment="1">
      <alignment horizontal="center" vertical="center" wrapText="1" readingOrder="1"/>
    </xf>
    <xf numFmtId="0" fontId="30" fillId="3" borderId="25" xfId="0" applyFont="1" applyFill="1" applyBorder="1" applyAlignment="1">
      <alignment horizontal="center" vertical="center" wrapText="1" readingOrder="1"/>
    </xf>
    <xf numFmtId="0" fontId="30" fillId="3" borderId="26" xfId="0" applyFont="1" applyFill="1" applyBorder="1" applyAlignment="1">
      <alignment horizontal="center" vertical="center" wrapText="1" readingOrder="1"/>
    </xf>
    <xf numFmtId="0" fontId="69" fillId="0" borderId="19" xfId="0" applyFont="1" applyBorder="1" applyAlignment="1">
      <alignment horizontal="justify" vertical="center" wrapText="1"/>
    </xf>
    <xf numFmtId="0" fontId="69" fillId="0" borderId="66" xfId="4" applyFont="1" applyFill="1" applyBorder="1" applyAlignment="1" applyProtection="1">
      <alignment horizontal="center" vertical="center" wrapText="1"/>
      <protection locked="0"/>
    </xf>
    <xf numFmtId="0" fontId="69" fillId="0" borderId="67" xfId="4" applyFont="1" applyFill="1" applyBorder="1" applyAlignment="1" applyProtection="1">
      <alignment horizontal="center" vertical="center" wrapText="1"/>
      <protection locked="0"/>
    </xf>
    <xf numFmtId="0" fontId="69" fillId="0" borderId="20" xfId="4" applyFont="1" applyFill="1" applyBorder="1" applyAlignment="1" applyProtection="1">
      <alignment horizontal="center" vertical="center" wrapText="1"/>
      <protection locked="0"/>
    </xf>
    <xf numFmtId="0" fontId="74" fillId="0" borderId="0" xfId="0" applyFont="1" applyBorder="1" applyAlignment="1">
      <alignment horizontal="left" vertical="center"/>
    </xf>
  </cellXfs>
  <cellStyles count="7">
    <cellStyle name="Hipervínculo" xfId="5" builtinId="8"/>
    <cellStyle name="Normal" xfId="0" builtinId="0"/>
    <cellStyle name="Normal - Style1 2" xfId="2" xr:uid="{00000000-0005-0000-0000-000002000000}"/>
    <cellStyle name="Normal 2" xfId="4" xr:uid="{00000000-0005-0000-0000-000003000000}"/>
    <cellStyle name="Normal 2 2" xfId="3" xr:uid="{00000000-0005-0000-0000-000004000000}"/>
    <cellStyle name="Normal 2 3" xfId="6" xr:uid="{00000000-0005-0000-0000-000005000000}"/>
    <cellStyle name="Porcentaje" xfId="1" builtinId="5"/>
  </cellStyles>
  <dxfs count="3365">
    <dxf>
      <fill>
        <patternFill>
          <bgColor rgb="FFFF0000"/>
        </patternFill>
      </fill>
    </dxf>
    <dxf>
      <fill>
        <patternFill>
          <bgColor theme="9" tint="0.39994506668294322"/>
        </patternFill>
      </fill>
    </dxf>
    <dxf>
      <fill>
        <patternFill>
          <bgColor rgb="FF00B050"/>
        </patternFill>
      </fill>
    </dxf>
    <dxf>
      <fill>
        <patternFill>
          <bgColor theme="9" tint="0.39994506668294322"/>
        </patternFill>
      </fill>
    </dxf>
    <dxf>
      <fill>
        <patternFill>
          <bgColor theme="7" tint="0.39994506668294322"/>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theme="5"/>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colors>
    <mruColors>
      <color rgb="FFFFFF66"/>
      <color rgb="FFFFCC00"/>
      <color rgb="FFFF9900"/>
      <color rgb="FF00A84C"/>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hyperlink" Target="#OPCIONE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Clasif.Riesgo!A1"/><Relationship Id="rId3" Type="http://schemas.openxmlformats.org/officeDocument/2006/relationships/hyperlink" Target="#'MAPA DE CALOR RESIDUAL'!A1"/><Relationship Id="rId7" Type="http://schemas.openxmlformats.org/officeDocument/2006/relationships/hyperlink" Target="#'Factor de Riesgo'!A1"/><Relationship Id="rId2" Type="http://schemas.openxmlformats.org/officeDocument/2006/relationships/hyperlink" Target="#'Mapa final'!A1"/><Relationship Id="rId1" Type="http://schemas.openxmlformats.org/officeDocument/2006/relationships/image" Target="../media/image2.png"/><Relationship Id="rId6" Type="http://schemas.openxmlformats.org/officeDocument/2006/relationships/hyperlink" Target="#'Procesos y Sub'!A1"/><Relationship Id="rId5" Type="http://schemas.openxmlformats.org/officeDocument/2006/relationships/hyperlink" Target="#Intructivo!A1"/><Relationship Id="rId4" Type="http://schemas.openxmlformats.org/officeDocument/2006/relationships/hyperlink" Target="#'MAPA DE CALOR INHERENTE '!A1"/></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552450</xdr:colOff>
      <xdr:row>11</xdr:row>
      <xdr:rowOff>85725</xdr:rowOff>
    </xdr:from>
    <xdr:to>
      <xdr:col>12</xdr:col>
      <xdr:colOff>647699</xdr:colOff>
      <xdr:row>36</xdr:row>
      <xdr:rowOff>9525</xdr:rowOff>
    </xdr:to>
    <xdr:pic>
      <xdr:nvPicPr>
        <xdr:cNvPr id="2" name="Imagen 1">
          <a:extLst>
            <a:ext uri="{FF2B5EF4-FFF2-40B4-BE49-F238E27FC236}">
              <a16:creationId xmlns:a16="http://schemas.microsoft.com/office/drawing/2014/main" id="{AA80063D-C769-4937-9E70-13F116E6536C}"/>
            </a:ext>
          </a:extLst>
        </xdr:cNvPr>
        <xdr:cNvPicPr>
          <a:picLocks noChangeAspect="1"/>
        </xdr:cNvPicPr>
      </xdr:nvPicPr>
      <xdr:blipFill>
        <a:blip xmlns:r="http://schemas.openxmlformats.org/officeDocument/2006/relationships" r:embed="rId1"/>
        <a:stretch>
          <a:fillRect/>
        </a:stretch>
      </xdr:blipFill>
      <xdr:spPr>
        <a:xfrm>
          <a:off x="3600450" y="2209800"/>
          <a:ext cx="6191249" cy="4686300"/>
        </a:xfrm>
        <a:prstGeom prst="rect">
          <a:avLst/>
        </a:prstGeom>
      </xdr:spPr>
    </xdr:pic>
    <xdr:clientData/>
  </xdr:twoCellAnchor>
  <xdr:twoCellAnchor>
    <xdr:from>
      <xdr:col>18</xdr:col>
      <xdr:colOff>171451</xdr:colOff>
      <xdr:row>29</xdr:row>
      <xdr:rowOff>76200</xdr:rowOff>
    </xdr:from>
    <xdr:to>
      <xdr:col>20</xdr:col>
      <xdr:colOff>561975</xdr:colOff>
      <xdr:row>35</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8E6E4B03-92C0-40CC-B68B-CF53236DEFB3}"/>
            </a:ext>
          </a:extLst>
        </xdr:cNvPr>
        <xdr:cNvSpPr/>
      </xdr:nvSpPr>
      <xdr:spPr>
        <a:xfrm>
          <a:off x="13887451" y="5629275"/>
          <a:ext cx="1914524" cy="1200150"/>
        </a:xfrm>
        <a:prstGeom prst="rect">
          <a:avLst/>
        </a:prstGeom>
        <a:solidFill>
          <a:srgbClr val="0070C0"/>
        </a:solidFill>
        <a:ln>
          <a:solidFill>
            <a:schemeClr val="tx1">
              <a:lumMod val="95000"/>
              <a:lumOff val="5000"/>
            </a:schemeClr>
          </a:solidFill>
        </a:ln>
        <a:effectLst>
          <a:outerShdw blurRad="225425" dist="50800" dir="5220000" algn="ctr">
            <a:srgbClr val="000000">
              <a:alpha val="33000"/>
            </a:srgbClr>
          </a:outerShdw>
        </a:effectLst>
        <a:scene3d>
          <a:camera prst="perspectiveHeroicExtremeLeftFacing"/>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800" b="1"/>
            <a:t>OPCIONES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19050</xdr:colOff>
      <xdr:row>2</xdr:row>
      <xdr:rowOff>38100</xdr:rowOff>
    </xdr:from>
    <xdr:to>
      <xdr:col>20</xdr:col>
      <xdr:colOff>0</xdr:colOff>
      <xdr:row>35</xdr:row>
      <xdr:rowOff>171450</xdr:rowOff>
    </xdr:to>
    <xdr:pic>
      <xdr:nvPicPr>
        <xdr:cNvPr id="3" name="Imagen 2" descr="IGAC Móvil - Apps en Google Play">
          <a:extLst>
            <a:ext uri="{FF2B5EF4-FFF2-40B4-BE49-F238E27FC236}">
              <a16:creationId xmlns:a16="http://schemas.microsoft.com/office/drawing/2014/main" id="{BF9FED5C-297D-45F0-B77E-433A8532E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53400" y="485775"/>
          <a:ext cx="6076950" cy="6419850"/>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11</xdr:row>
      <xdr:rowOff>19050</xdr:rowOff>
    </xdr:from>
    <xdr:to>
      <xdr:col>9</xdr:col>
      <xdr:colOff>742950</xdr:colOff>
      <xdr:row>13</xdr:row>
      <xdr:rowOff>171450</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5988D13B-34C8-4F89-8733-27E175C2AD3B}"/>
            </a:ext>
          </a:extLst>
        </xdr:cNvPr>
        <xdr:cNvSpPr/>
      </xdr:nvSpPr>
      <xdr:spPr>
        <a:xfrm>
          <a:off x="1457325" y="213360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chemeClr val="bg1"/>
              </a:solidFill>
            </a:rPr>
            <a:t>MAPA FINAL</a:t>
          </a:r>
        </a:p>
      </xdr:txBody>
    </xdr:sp>
    <xdr:clientData/>
  </xdr:twoCellAnchor>
  <xdr:twoCellAnchor>
    <xdr:from>
      <xdr:col>2</xdr:col>
      <xdr:colOff>409575</xdr:colOff>
      <xdr:row>18</xdr:row>
      <xdr:rowOff>123825</xdr:rowOff>
    </xdr:from>
    <xdr:to>
      <xdr:col>9</xdr:col>
      <xdr:colOff>666750</xdr:colOff>
      <xdr:row>21</xdr:row>
      <xdr:rowOff>85725</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37B02248-DEC6-442C-AE0F-A27435E6B4F6}"/>
            </a:ext>
          </a:extLst>
        </xdr:cNvPr>
        <xdr:cNvSpPr/>
      </xdr:nvSpPr>
      <xdr:spPr>
        <a:xfrm>
          <a:off x="1476375" y="361950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chemeClr val="bg1"/>
              </a:solidFill>
            </a:rPr>
            <a:t>MAPA</a:t>
          </a:r>
          <a:r>
            <a:rPr lang="es-CO" sz="3200">
              <a:solidFill>
                <a:schemeClr val="bg1"/>
              </a:solidFill>
            </a:rPr>
            <a:t> DE CALOR RESIDUAL</a:t>
          </a:r>
        </a:p>
      </xdr:txBody>
    </xdr:sp>
    <xdr:clientData/>
  </xdr:twoCellAnchor>
  <xdr:twoCellAnchor>
    <xdr:from>
      <xdr:col>2</xdr:col>
      <xdr:colOff>447675</xdr:colOff>
      <xdr:row>14</xdr:row>
      <xdr:rowOff>171450</xdr:rowOff>
    </xdr:from>
    <xdr:to>
      <xdr:col>9</xdr:col>
      <xdr:colOff>704850</xdr:colOff>
      <xdr:row>17</xdr:row>
      <xdr:rowOff>133350</xdr:rowOff>
    </xdr:to>
    <xdr:sp macro="" textlink="">
      <xdr:nvSpPr>
        <xdr:cNvPr id="8" name="Rectángulo 7">
          <a:hlinkClick xmlns:r="http://schemas.openxmlformats.org/officeDocument/2006/relationships" r:id="rId4"/>
          <a:extLst>
            <a:ext uri="{FF2B5EF4-FFF2-40B4-BE49-F238E27FC236}">
              <a16:creationId xmlns:a16="http://schemas.microsoft.com/office/drawing/2014/main" id="{ABCA9334-6D95-42E1-90CE-8F980A0AA18E}"/>
            </a:ext>
          </a:extLst>
        </xdr:cNvPr>
        <xdr:cNvSpPr/>
      </xdr:nvSpPr>
      <xdr:spPr>
        <a:xfrm>
          <a:off x="1514475" y="2905125"/>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chemeClr val="bg1"/>
              </a:solidFill>
            </a:rPr>
            <a:t> MAPA DE CALOR INHERENTE </a:t>
          </a:r>
        </a:p>
      </xdr:txBody>
    </xdr:sp>
    <xdr:clientData/>
  </xdr:twoCellAnchor>
  <xdr:twoCellAnchor>
    <xdr:from>
      <xdr:col>3</xdr:col>
      <xdr:colOff>28575</xdr:colOff>
      <xdr:row>3</xdr:row>
      <xdr:rowOff>19050</xdr:rowOff>
    </xdr:from>
    <xdr:to>
      <xdr:col>10</xdr:col>
      <xdr:colOff>9525</xdr:colOff>
      <xdr:row>5</xdr:row>
      <xdr:rowOff>171450</xdr:rowOff>
    </xdr:to>
    <xdr:sp macro="" textlink="">
      <xdr:nvSpPr>
        <xdr:cNvPr id="9" name="Rectángulo 8">
          <a:hlinkClick xmlns:r="http://schemas.openxmlformats.org/officeDocument/2006/relationships" r:id="rId5"/>
          <a:extLst>
            <a:ext uri="{FF2B5EF4-FFF2-40B4-BE49-F238E27FC236}">
              <a16:creationId xmlns:a16="http://schemas.microsoft.com/office/drawing/2014/main" id="{D47A0A0E-2E76-4D73-A439-0299367AB57D}"/>
            </a:ext>
          </a:extLst>
        </xdr:cNvPr>
        <xdr:cNvSpPr/>
      </xdr:nvSpPr>
      <xdr:spPr>
        <a:xfrm>
          <a:off x="1485900" y="60960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chemeClr val="bg1"/>
              </a:solidFill>
            </a:rPr>
            <a:t>INTRUCTIVO</a:t>
          </a:r>
        </a:p>
      </xdr:txBody>
    </xdr:sp>
    <xdr:clientData/>
  </xdr:twoCellAnchor>
  <xdr:twoCellAnchor>
    <xdr:from>
      <xdr:col>3</xdr:col>
      <xdr:colOff>0</xdr:colOff>
      <xdr:row>7</xdr:row>
      <xdr:rowOff>0</xdr:rowOff>
    </xdr:from>
    <xdr:to>
      <xdr:col>9</xdr:col>
      <xdr:colOff>742950</xdr:colOff>
      <xdr:row>9</xdr:row>
      <xdr:rowOff>152400</xdr:rowOff>
    </xdr:to>
    <xdr:sp macro="" textlink="">
      <xdr:nvSpPr>
        <xdr:cNvPr id="10" name="Rectángulo 9">
          <a:hlinkClick xmlns:r="http://schemas.openxmlformats.org/officeDocument/2006/relationships" r:id="rId6"/>
          <a:extLst>
            <a:ext uri="{FF2B5EF4-FFF2-40B4-BE49-F238E27FC236}">
              <a16:creationId xmlns:a16="http://schemas.microsoft.com/office/drawing/2014/main" id="{F8148D21-3F93-4726-859F-DC54C9BFD5E6}"/>
            </a:ext>
          </a:extLst>
        </xdr:cNvPr>
        <xdr:cNvSpPr/>
      </xdr:nvSpPr>
      <xdr:spPr>
        <a:xfrm>
          <a:off x="1457325" y="135255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chemeClr val="bg1"/>
              </a:solidFill>
            </a:rPr>
            <a:t>PROCESOS</a:t>
          </a:r>
          <a:r>
            <a:rPr lang="es-CO" sz="3200" b="1" baseline="0">
              <a:solidFill>
                <a:schemeClr val="bg1"/>
              </a:solidFill>
            </a:rPr>
            <a:t> Y SUB</a:t>
          </a:r>
        </a:p>
      </xdr:txBody>
    </xdr:sp>
    <xdr:clientData/>
  </xdr:twoCellAnchor>
  <xdr:twoCellAnchor>
    <xdr:from>
      <xdr:col>2</xdr:col>
      <xdr:colOff>390525</xdr:colOff>
      <xdr:row>22</xdr:row>
      <xdr:rowOff>28575</xdr:rowOff>
    </xdr:from>
    <xdr:to>
      <xdr:col>9</xdr:col>
      <xdr:colOff>647700</xdr:colOff>
      <xdr:row>24</xdr:row>
      <xdr:rowOff>180975</xdr:rowOff>
    </xdr:to>
    <xdr:sp macro="" textlink="">
      <xdr:nvSpPr>
        <xdr:cNvPr id="11" name="Rectángulo 10">
          <a:hlinkClick xmlns:r="http://schemas.openxmlformats.org/officeDocument/2006/relationships" r:id="rId7"/>
          <a:extLst>
            <a:ext uri="{FF2B5EF4-FFF2-40B4-BE49-F238E27FC236}">
              <a16:creationId xmlns:a16="http://schemas.microsoft.com/office/drawing/2014/main" id="{B033222F-8C77-452C-AEF1-BAE337B28374}"/>
            </a:ext>
          </a:extLst>
        </xdr:cNvPr>
        <xdr:cNvSpPr/>
      </xdr:nvSpPr>
      <xdr:spPr>
        <a:xfrm>
          <a:off x="1457325" y="428625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a:solidFill>
                <a:schemeClr val="bg1"/>
              </a:solidFill>
            </a:rPr>
            <a:t>FACTOR</a:t>
          </a:r>
          <a:r>
            <a:rPr lang="es-CO" sz="3200" baseline="0">
              <a:solidFill>
                <a:schemeClr val="bg1"/>
              </a:solidFill>
            </a:rPr>
            <a:t> DE RIESGO</a:t>
          </a:r>
          <a:endParaRPr lang="es-CO" sz="3200">
            <a:solidFill>
              <a:schemeClr val="bg1"/>
            </a:solidFill>
          </a:endParaRPr>
        </a:p>
      </xdr:txBody>
    </xdr:sp>
    <xdr:clientData/>
  </xdr:twoCellAnchor>
  <xdr:twoCellAnchor>
    <xdr:from>
      <xdr:col>2</xdr:col>
      <xdr:colOff>352425</xdr:colOff>
      <xdr:row>25</xdr:row>
      <xdr:rowOff>180975</xdr:rowOff>
    </xdr:from>
    <xdr:to>
      <xdr:col>9</xdr:col>
      <xdr:colOff>609600</xdr:colOff>
      <xdr:row>28</xdr:row>
      <xdr:rowOff>142875</xdr:rowOff>
    </xdr:to>
    <xdr:sp macro="" textlink="">
      <xdr:nvSpPr>
        <xdr:cNvPr id="12" name="Rectángulo 11">
          <a:hlinkClick xmlns:r="http://schemas.openxmlformats.org/officeDocument/2006/relationships" r:id="rId8"/>
          <a:extLst>
            <a:ext uri="{FF2B5EF4-FFF2-40B4-BE49-F238E27FC236}">
              <a16:creationId xmlns:a16="http://schemas.microsoft.com/office/drawing/2014/main" id="{B1DC3E30-951F-479E-9E00-624AD0A5C7B1}"/>
            </a:ext>
          </a:extLst>
        </xdr:cNvPr>
        <xdr:cNvSpPr/>
      </xdr:nvSpPr>
      <xdr:spPr>
        <a:xfrm>
          <a:off x="1419225" y="501015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a:solidFill>
                <a:schemeClr val="bg1"/>
              </a:solidFill>
            </a:rPr>
            <a:t>CLASF.RIESGO</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604838</xdr:colOff>
      <xdr:row>0</xdr:row>
      <xdr:rowOff>48196</xdr:rowOff>
    </xdr:from>
    <xdr:to>
      <xdr:col>1</xdr:col>
      <xdr:colOff>685800</xdr:colOff>
      <xdr:row>5</xdr:row>
      <xdr:rowOff>157956</xdr:rowOff>
    </xdr:to>
    <xdr:pic>
      <xdr:nvPicPr>
        <xdr:cNvPr id="3" name="Imagen 2">
          <a:extLst>
            <a:ext uri="{FF2B5EF4-FFF2-40B4-BE49-F238E27FC236}">
              <a16:creationId xmlns:a16="http://schemas.microsoft.com/office/drawing/2014/main" id="{83DA0D53-1683-4C45-8312-4F227FD82835}"/>
            </a:ext>
          </a:extLst>
        </xdr:cNvPr>
        <xdr:cNvPicPr>
          <a:picLocks noChangeAspect="1"/>
        </xdr:cNvPicPr>
      </xdr:nvPicPr>
      <xdr:blipFill>
        <a:blip xmlns:r="http://schemas.openxmlformats.org/officeDocument/2006/relationships" r:embed="rId1"/>
        <a:stretch>
          <a:fillRect/>
        </a:stretch>
      </xdr:blipFill>
      <xdr:spPr>
        <a:xfrm>
          <a:off x="604838" y="48196"/>
          <a:ext cx="804862" cy="986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76199</xdr:colOff>
      <xdr:row>1</xdr:row>
      <xdr:rowOff>89416</xdr:rowOff>
    </xdr:from>
    <xdr:ext cx="947498" cy="1031663"/>
    <xdr:pic>
      <xdr:nvPicPr>
        <xdr:cNvPr id="2" name="Imagen 2">
          <a:extLst>
            <a:ext uri="{FF2B5EF4-FFF2-40B4-BE49-F238E27FC236}">
              <a16:creationId xmlns:a16="http://schemas.microsoft.com/office/drawing/2014/main" id="{AE85A6FB-B945-415B-8593-FD71D8697399}"/>
            </a:ext>
          </a:extLst>
        </xdr:cNvPr>
        <xdr:cNvPicPr>
          <a:picLocks noChangeAspect="1"/>
        </xdr:cNvPicPr>
      </xdr:nvPicPr>
      <xdr:blipFill>
        <a:blip xmlns:r="http://schemas.openxmlformats.org/officeDocument/2006/relationships" r:embed="rId1"/>
        <a:stretch>
          <a:fillRect/>
        </a:stretch>
      </xdr:blipFill>
      <xdr:spPr>
        <a:xfrm>
          <a:off x="76199" y="279916"/>
          <a:ext cx="947498" cy="103166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6504</xdr:colOff>
      <xdr:row>1</xdr:row>
      <xdr:rowOff>77800</xdr:rowOff>
    </xdr:from>
    <xdr:to>
      <xdr:col>0</xdr:col>
      <xdr:colOff>736321</xdr:colOff>
      <xdr:row>4</xdr:row>
      <xdr:rowOff>243932</xdr:rowOff>
    </xdr:to>
    <xdr:pic>
      <xdr:nvPicPr>
        <xdr:cNvPr id="2" name="Imagen 2">
          <a:extLst>
            <a:ext uri="{FF2B5EF4-FFF2-40B4-BE49-F238E27FC236}">
              <a16:creationId xmlns:a16="http://schemas.microsoft.com/office/drawing/2014/main" id="{35E10841-35AE-4484-A4A8-3CA5CAB9F206}"/>
            </a:ext>
          </a:extLst>
        </xdr:cNvPr>
        <xdr:cNvPicPr>
          <a:picLocks noChangeAspect="1"/>
        </xdr:cNvPicPr>
      </xdr:nvPicPr>
      <xdr:blipFill>
        <a:blip xmlns:r="http://schemas.openxmlformats.org/officeDocument/2006/relationships" r:embed="rId1"/>
        <a:stretch>
          <a:fillRect/>
        </a:stretch>
      </xdr:blipFill>
      <xdr:spPr>
        <a:xfrm>
          <a:off x="6504" y="439750"/>
          <a:ext cx="729817" cy="8424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11429</xdr:rowOff>
    </xdr:from>
    <xdr:to>
      <xdr:col>9</xdr:col>
      <xdr:colOff>76200</xdr:colOff>
      <xdr:row>59</xdr:row>
      <xdr:rowOff>149134</xdr:rowOff>
    </xdr:to>
    <xdr:pic>
      <xdr:nvPicPr>
        <xdr:cNvPr id="2" name="Imagen 1">
          <a:extLst>
            <a:ext uri="{FF2B5EF4-FFF2-40B4-BE49-F238E27FC236}">
              <a16:creationId xmlns:a16="http://schemas.microsoft.com/office/drawing/2014/main" id="{C54557E2-A125-4339-800B-5D1D9590C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754"/>
          <a:ext cx="7067550" cy="11186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52387</xdr:rowOff>
    </xdr:from>
    <xdr:to>
      <xdr:col>10</xdr:col>
      <xdr:colOff>71437</xdr:colOff>
      <xdr:row>39</xdr:row>
      <xdr:rowOff>95249</xdr:rowOff>
    </xdr:to>
    <xdr:pic>
      <xdr:nvPicPr>
        <xdr:cNvPr id="2" name="Imagen 1">
          <a:extLst>
            <a:ext uri="{FF2B5EF4-FFF2-40B4-BE49-F238E27FC236}">
              <a16:creationId xmlns:a16="http://schemas.microsoft.com/office/drawing/2014/main" id="{D1781EB0-269B-48AD-A741-0C340E3959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7700"/>
          <a:ext cx="7929562" cy="7091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Grupo%20GC%20Consultores\Downloads\Riesgos%20IGAC%20%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DAVID\Downloads\Borrador%20Plan%20de%20Acci&#243;n%20Anual%20(PAA)%202020%20-%20IGA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atos\Downloads\Mapa_riesgos_2022_Para%20realizar%20ajustes_30_mayo%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Grupo%20GC%20Consultores\Downloads\HERRAMIENTA%20DE%20RIESGOS%20IGAC%202022%20Fi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STRUCTIVO"/>
      <sheetName val="2 CONTEXTO E IDENTIFICACIÓN"/>
      <sheetName val="3 PROBABIL E IMPACTO INHERENTE"/>
      <sheetName val="4 MAPA CALOR INHERENTE"/>
      <sheetName val="5 VALORACIÓN DEL CONTROL"/>
      <sheetName val="6 MAPA CALOR RESIDUAL"/>
      <sheetName val="7 MAPA CALOR INHEREN Y RESIDUAL"/>
      <sheetName val="8 MAPA RIESGOS"/>
      <sheetName val="9 RIESGO DEL PROCESO"/>
      <sheetName val="10 CONTROL DE CAMBIOS"/>
      <sheetName val="11 FORMULAS"/>
      <sheetName val="Hoja3"/>
    </sheetNames>
    <sheetDataSet>
      <sheetData sheetId="0" refreshError="1"/>
      <sheetData sheetId="1" refreshError="1"/>
      <sheetData sheetId="2" refreshError="1">
        <row r="9">
          <cell r="Z9" t="str">
            <v>Menor a 10 SMLMV</v>
          </cell>
          <cell r="AA9" t="str">
            <v>El riesgo afecta la imagen de algún área de la organización.</v>
          </cell>
        </row>
        <row r="10">
          <cell r="Z10" t="str">
            <v>Entre 10 y 50 SMLMV</v>
          </cell>
          <cell r="AA10" t="str">
            <v>El riesgo afecta la imagen de la entidad internamente, de conocimiento general nivel interno, de junta directiva y accionistas y/o de proveedores.</v>
          </cell>
        </row>
        <row r="11">
          <cell r="Z11" t="str">
            <v>Entre 50 y 100 SMLMV</v>
          </cell>
          <cell r="AA11" t="str">
            <v>El riesgo afecta la imagen de la entidad con algunos usuarios de relevancia frente al logro de los objetivos.</v>
          </cell>
        </row>
        <row r="12">
          <cell r="Z12" t="str">
            <v>Entre 100 y 500 SMLMV</v>
          </cell>
          <cell r="AA12" t="str">
            <v>El riesgo afecta la imagen de la entidad con efecto publicitario sostenido a nivel de sector administrativo, nivel departamental o municipal.</v>
          </cell>
        </row>
        <row r="13">
          <cell r="Z13" t="str">
            <v>Mayor a 500 SMLMV</v>
          </cell>
          <cell r="AA13" t="str">
            <v>El riesgo afecta la imagen de la entidad a nivel nacional, con efecto publicitario sostenido a nivel país</v>
          </cell>
        </row>
        <row r="14">
          <cell r="Z14" t="str">
            <v>N/A</v>
          </cell>
          <cell r="AA14" t="str">
            <v>N/A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sheetName val="PA_SERVCIUDA"/>
      <sheetName val="Listas"/>
    </sheetNames>
    <sheetDataSet>
      <sheetData sheetId="0">
        <row r="5">
          <cell r="C5" t="str">
            <v>SERVICIO_AL_CIUDADANO_Y_PARTICIPACION</v>
          </cell>
        </row>
      </sheetData>
      <sheetData sheetId="1">
        <row r="2">
          <cell r="F2" t="str">
            <v>SERVICIO_AL_CIUDADANO_Y_PARTICIPACION</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OPCIONES"/>
      <sheetName val="Intructivo"/>
      <sheetName val="Procesos y Sub"/>
      <sheetName val="Mapa final"/>
      <sheetName val="MAPA DE CALOR INHERENTE "/>
      <sheetName val="Matriz Calor Inherente"/>
      <sheetName val="Matriz Calor Residual"/>
      <sheetName val="MAPA DE CALOR RESIDUAL"/>
      <sheetName val="Factor de Riesgo"/>
      <sheetName val="Clasif.Riesgo"/>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F4" t="str">
            <v>Leve</v>
          </cell>
          <cell r="G4">
            <v>0.2</v>
          </cell>
        </row>
        <row r="5">
          <cell r="F5" t="str">
            <v>Menor</v>
          </cell>
          <cell r="G5">
            <v>0.4</v>
          </cell>
        </row>
        <row r="6">
          <cell r="F6" t="str">
            <v>Moderado</v>
          </cell>
          <cell r="G6">
            <v>0.6</v>
          </cell>
        </row>
        <row r="7">
          <cell r="F7" t="str">
            <v>Mayor</v>
          </cell>
          <cell r="G7">
            <v>0.8</v>
          </cell>
        </row>
        <row r="8">
          <cell r="F8" t="str">
            <v>Catastrófico</v>
          </cell>
          <cell r="G8">
            <v>1</v>
          </cell>
        </row>
        <row r="11">
          <cell r="C11" t="str">
            <v xml:space="preserve">     Afectación menor a 10 SMLMV .</v>
          </cell>
          <cell r="D11" t="str">
            <v xml:space="preserve">     El riesgo afecta la imagen de alguna dependencia de la entidad</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sheetData>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OPCIONES"/>
      <sheetName val="INICIO"/>
      <sheetName val="CONTEXTO E IDENTIFICACIÓN"/>
      <sheetName val="PROB E IMPACTO INHERENTE"/>
      <sheetName val="MAPA DE CALOR INHERENTE"/>
      <sheetName val="VALORACIÓN DEL CONTROL"/>
      <sheetName val="MAPA DE CALOR RESIDUAL"/>
      <sheetName val="Mapa de calor"/>
      <sheetName val="OBJ_PRO"/>
      <sheetName val="MAPAS INHERENTE Y RESIDUAL"/>
      <sheetName val="FÓRMULAS"/>
    </sheetNames>
    <sheetDataSet>
      <sheetData sheetId="0"/>
      <sheetData sheetId="1"/>
      <sheetData sheetId="2"/>
      <sheetData sheetId="3">
        <row r="2">
          <cell r="D2"/>
        </row>
        <row r="3">
          <cell r="D3"/>
        </row>
        <row r="55">
          <cell r="A55" t="str">
            <v>R1</v>
          </cell>
          <cell r="D55" t="str">
            <v>Direccionamiento Estratégico y Planeación</v>
          </cell>
          <cell r="F55" t="str">
            <v>Gestión Estratégica</v>
          </cell>
          <cell r="G55" t="str">
            <v>Estratégico</v>
          </cell>
          <cell r="N55" t="str">
            <v>Posibilidad de pérdida Económica y Reputacional por el incumplimiento en la ejecución del presupuesto de inversión y en las metas proyecto y PND 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v>
          </cell>
        </row>
        <row r="56">
          <cell r="A56" t="str">
            <v>R2</v>
          </cell>
          <cell r="D56" t="str">
            <v>Direccionamiento Estratégico y Planeación</v>
          </cell>
          <cell r="F56" t="str">
            <v>Gestión Estratégica</v>
          </cell>
          <cell r="G56" t="str">
            <v>Estratégico</v>
          </cell>
          <cell r="N56" t="str">
            <v>Posibilidad de pérdida Reputacional  por la desarticulación de los elementos del Plan Estratégico Institucional (PEI) con los planes y proyectos del IGAC 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v>
          </cell>
        </row>
        <row r="57">
          <cell r="A57" t="str">
            <v>R3</v>
          </cell>
          <cell r="D57" t="str">
            <v>Direccionamiento Estratégico y Planeación</v>
          </cell>
          <cell r="F57" t="str">
            <v>Gestión Estratégica</v>
          </cell>
          <cell r="G57" t="str">
            <v>Operativo</v>
          </cell>
          <cell r="N57" t="str">
            <v>Posibilidad de pérdida Reputacional por Ia inconsistencias en la información reportada en los aplicativos internos y externos de la entidad 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v>
          </cell>
        </row>
        <row r="58">
          <cell r="A58" t="str">
            <v>R4</v>
          </cell>
          <cell r="D58" t="str">
            <v>Direccionamiento Estratégico y Planeación</v>
          </cell>
          <cell r="F58" t="str">
            <v>Gestión del SGI</v>
          </cell>
          <cell r="G58" t="str">
            <v>Estratégico</v>
          </cell>
          <cell r="N58" t="str">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ell>
        </row>
        <row r="59">
          <cell r="A59" t="str">
            <v>R5</v>
          </cell>
          <cell r="D59" t="str">
            <v>Direccionamiento Estratégico y Planeación</v>
          </cell>
          <cell r="F59" t="str">
            <v>Gestión del SGI</v>
          </cell>
          <cell r="G59" t="str">
            <v>Ambiental</v>
          </cell>
          <cell r="N59" t="str">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ell>
        </row>
        <row r="60">
          <cell r="A60" t="str">
            <v>R6</v>
          </cell>
          <cell r="D60" t="str">
            <v>Gestión de Comunicaciones</v>
          </cell>
          <cell r="F60" t="str">
            <v>Gestión de Comunicaciones Externas
Gestión de Comunicaciones Internas</v>
          </cell>
          <cell r="G60" t="str">
            <v>Operativo</v>
          </cell>
          <cell r="N60" t="str">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ell>
        </row>
        <row r="61">
          <cell r="A61" t="str">
            <v>R7</v>
          </cell>
          <cell r="D61" t="str">
            <v>Gestión Comercial</v>
          </cell>
          <cell r="F61" t="str">
            <v>Gestión Comercial</v>
          </cell>
          <cell r="G61" t="str">
            <v>De Corrupción</v>
          </cell>
          <cell r="N61" t="str">
            <v>Posibilidad de pérdida Reputacional por manipulación y/o sustracción de la información misional que maneja el proceso, para beneficio propio y/o de un particular debido a istemas de información susceptibles de manipulación o adulteración por falta de seguridad</v>
          </cell>
        </row>
        <row r="62">
          <cell r="A62" t="str">
            <v>R8</v>
          </cell>
          <cell r="D62" t="str">
            <v>Gestión de Servicio Al Ciudadano</v>
          </cell>
          <cell r="F62" t="str">
            <v>Gestión de Atención al Ciudadano</v>
          </cell>
          <cell r="G62" t="str">
            <v>De Cumplimiento</v>
          </cell>
          <cell r="N62" t="str">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ell>
        </row>
        <row r="63">
          <cell r="A63" t="str">
            <v>R9</v>
          </cell>
          <cell r="D63" t="str">
            <v>Gestión de Servicio Al Ciudadano</v>
          </cell>
          <cell r="F63" t="str">
            <v>Gestión de Atención al Ciudadano</v>
          </cell>
          <cell r="G63" t="str">
            <v>De Corrupción</v>
          </cell>
          <cell r="N63" t="str">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ell>
        </row>
        <row r="64">
          <cell r="A64" t="str">
            <v>R10</v>
          </cell>
          <cell r="D64" t="str">
            <v>Gestión de Regulación y Habilitación</v>
          </cell>
          <cell r="F64" t="str">
            <v>Regulación</v>
          </cell>
          <cell r="G64" t="str">
            <v>De Cumplimiento</v>
          </cell>
          <cell r="N64" t="str">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ell>
        </row>
        <row r="65">
          <cell r="A65" t="str">
            <v>R11</v>
          </cell>
          <cell r="D65" t="str">
            <v>Gestión de Regulación y Habilitación</v>
          </cell>
          <cell r="F65" t="str">
            <v>Regulación</v>
          </cell>
          <cell r="G65" t="str">
            <v>De Cumplimiento</v>
          </cell>
          <cell r="N65" t="str">
            <v>Posibilidad de pérdida Reputacional por declaratoria de inaplicación de la regulación expedida por la entidad debido a que se identifica la ilegalidad del acto por parte de un ente judicial.</v>
          </cell>
        </row>
        <row r="66">
          <cell r="A66" t="str">
            <v>R12</v>
          </cell>
          <cell r="D66" t="str">
            <v>Gestión de Información Geográfica</v>
          </cell>
          <cell r="F66" t="str">
            <v>Gestión Geográfica</v>
          </cell>
          <cell r="G66"/>
          <cell r="N66" t="str">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ell>
        </row>
        <row r="67">
          <cell r="A67" t="str">
            <v>R13</v>
          </cell>
          <cell r="D67" t="str">
            <v>Gestión de Información Geográfica</v>
          </cell>
          <cell r="F67" t="str">
            <v>Gestión Geográfica</v>
          </cell>
          <cell r="G67" t="str">
            <v>De Corrupción</v>
          </cell>
          <cell r="N67" t="str">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ell>
        </row>
        <row r="68">
          <cell r="A68" t="str">
            <v>R14</v>
          </cell>
          <cell r="D68" t="str">
            <v>Gestión de Información Geográfica</v>
          </cell>
          <cell r="F68" t="str">
            <v>Gestión Geográfica</v>
          </cell>
          <cell r="G68" t="str">
            <v>De Cumplimiento</v>
          </cell>
          <cell r="N68" t="str">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ell>
        </row>
        <row r="69">
          <cell r="A69" t="str">
            <v>R15</v>
          </cell>
          <cell r="D69" t="str">
            <v>Gestión de Información Geográfica</v>
          </cell>
          <cell r="F69" t="str">
            <v>Gestión Geográfica</v>
          </cell>
          <cell r="G69" t="str">
            <v>De Cumplimiento</v>
          </cell>
          <cell r="N69" t="str">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ell>
        </row>
        <row r="70">
          <cell r="A70" t="str">
            <v>R16</v>
          </cell>
          <cell r="D70" t="str">
            <v>Gestión de Información Geográfica</v>
          </cell>
          <cell r="F70" t="str">
            <v>Gestión Geodésica</v>
          </cell>
          <cell r="G70" t="str">
            <v>De Cumplimiento</v>
          </cell>
          <cell r="N70" t="str">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ell>
        </row>
        <row r="71">
          <cell r="A71" t="str">
            <v>R17</v>
          </cell>
          <cell r="D71" t="str">
            <v>Gestión de Información Geográfica</v>
          </cell>
          <cell r="F71" t="str">
            <v>Gestión Geodésica</v>
          </cell>
          <cell r="G71" t="str">
            <v>Operativo</v>
          </cell>
          <cell r="N71" t="str">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ell>
        </row>
        <row r="72">
          <cell r="A72" t="str">
            <v>R18</v>
          </cell>
          <cell r="D72" t="str">
            <v>Gestión de Información Geográfica</v>
          </cell>
          <cell r="F72" t="str">
            <v>Gestión Geodésica</v>
          </cell>
          <cell r="G72" t="str">
            <v>De Cumplimiento</v>
          </cell>
          <cell r="N72" t="str">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ell>
        </row>
        <row r="73">
          <cell r="A73" t="str">
            <v>R19</v>
          </cell>
          <cell r="D73" t="str">
            <v>Gestión de Información Geográfica</v>
          </cell>
          <cell r="F73" t="str">
            <v>Gestión Cartográfica</v>
          </cell>
          <cell r="G73" t="str">
            <v>De Corrupción</v>
          </cell>
          <cell r="N73" t="str">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ell>
        </row>
        <row r="74">
          <cell r="A74" t="str">
            <v>R20</v>
          </cell>
          <cell r="D74" t="str">
            <v>Gestión de Información Geográfica</v>
          </cell>
          <cell r="F74" t="str">
            <v>Gestión Cartográfica</v>
          </cell>
          <cell r="G74" t="str">
            <v>De Cumplimiento</v>
          </cell>
          <cell r="N74" t="str">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ell>
        </row>
        <row r="75">
          <cell r="A75" t="str">
            <v>R21</v>
          </cell>
          <cell r="D75" t="str">
            <v>Gestión de Información Geográfica</v>
          </cell>
          <cell r="F75" t="str">
            <v>Gestión Cartográfica</v>
          </cell>
          <cell r="G75" t="str">
            <v>De Cumplimiento</v>
          </cell>
          <cell r="N75" t="str">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ell>
        </row>
        <row r="76">
          <cell r="A76" t="str">
            <v>R22</v>
          </cell>
          <cell r="D76" t="str">
            <v>Gestión de Información Geográfica</v>
          </cell>
          <cell r="F76" t="str">
            <v>Gestión Agrológica</v>
          </cell>
          <cell r="G76" t="str">
            <v>De Corrupción</v>
          </cell>
          <cell r="N76" t="str">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ell>
        </row>
        <row r="77">
          <cell r="A77" t="str">
            <v>R23</v>
          </cell>
          <cell r="D77" t="str">
            <v>Gestión de Información Geográfica</v>
          </cell>
          <cell r="F77" t="str">
            <v>Gestión Agrológica</v>
          </cell>
          <cell r="G77" t="str">
            <v>Operativo</v>
          </cell>
          <cell r="N77" t="str">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ell>
        </row>
        <row r="78">
          <cell r="A78" t="str">
            <v>R24</v>
          </cell>
          <cell r="D78" t="str">
            <v>Gestión de Información Geográfica</v>
          </cell>
          <cell r="F78" t="str">
            <v>Gestión Agrológica</v>
          </cell>
          <cell r="G78" t="str">
            <v>Operativo</v>
          </cell>
          <cell r="N78" t="str">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ell>
        </row>
        <row r="79">
          <cell r="A79" t="str">
            <v>R25</v>
          </cell>
          <cell r="D79" t="str">
            <v>Gestión de Información Geográfica</v>
          </cell>
          <cell r="F79" t="str">
            <v>Gestión Agrológica</v>
          </cell>
          <cell r="G79" t="str">
            <v>Operativo</v>
          </cell>
          <cell r="N79" t="str">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ell>
        </row>
        <row r="80">
          <cell r="A80" t="str">
            <v>R26</v>
          </cell>
          <cell r="D80" t="str">
            <v>Gestión catastral</v>
          </cell>
          <cell r="F80" t="str">
            <v>Prestación del Servicio Catastral por Excepción</v>
          </cell>
          <cell r="G80" t="str">
            <v>De Corrupción</v>
          </cell>
          <cell r="N80" t="str">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ell>
        </row>
        <row r="81">
          <cell r="A81" t="str">
            <v>R27</v>
          </cell>
          <cell r="D81" t="str">
            <v>Gestión catastral</v>
          </cell>
          <cell r="F81" t="str">
            <v>Prestación del Servicio Catastral por Excepción</v>
          </cell>
          <cell r="G81" t="str">
            <v>De Cumplimiento</v>
          </cell>
          <cell r="N81" t="str">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ell>
        </row>
        <row r="82">
          <cell r="A82" t="str">
            <v>R28</v>
          </cell>
          <cell r="D82" t="str">
            <v>Gestión catastral</v>
          </cell>
          <cell r="F82" t="str">
            <v>Formación, Actualización y Conservación Catastral</v>
          </cell>
          <cell r="G82" t="str">
            <v>De Corrupción</v>
          </cell>
          <cell r="N82" t="str">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ell>
        </row>
        <row r="83">
          <cell r="A83" t="str">
            <v>R29</v>
          </cell>
          <cell r="D83" t="str">
            <v>Gestión catastral</v>
          </cell>
          <cell r="F83" t="str">
            <v>Avalúos Comerciales</v>
          </cell>
          <cell r="G83" t="str">
            <v>Operativo</v>
          </cell>
          <cell r="N83" t="str">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ell>
        </row>
        <row r="84">
          <cell r="A84" t="str">
            <v>R30</v>
          </cell>
          <cell r="D84" t="str">
            <v>Innovación y Gestión del Conocimiento Aplicado</v>
          </cell>
          <cell r="F84" t="str">
            <v>Prospectiva</v>
          </cell>
          <cell r="G84" t="str">
            <v>Operativo</v>
          </cell>
          <cell r="N84" t="str">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ell>
        </row>
        <row r="85">
          <cell r="A85" t="str">
            <v>R31</v>
          </cell>
          <cell r="D85" t="str">
            <v>Innovación y Gestión del Conocimiento Aplicado</v>
          </cell>
          <cell r="F85" t="str">
            <v>Prospectiva</v>
          </cell>
          <cell r="G85" t="str">
            <v>Operativos</v>
          </cell>
          <cell r="N85" t="str">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ell>
        </row>
        <row r="86">
          <cell r="A86" t="str">
            <v>R32</v>
          </cell>
          <cell r="D86" t="str">
            <v>Innovación y Gestión del Conocimiento Aplicado</v>
          </cell>
          <cell r="F86" t="str">
            <v>Prospectiva</v>
          </cell>
          <cell r="G86" t="str">
            <v>De Corrupción</v>
          </cell>
          <cell r="N86" t="str">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ell>
        </row>
        <row r="87">
          <cell r="A87" t="str">
            <v>R33</v>
          </cell>
          <cell r="D87" t="str">
            <v>Gestión de Talento Humano</v>
          </cell>
          <cell r="F87" t="str">
            <v>Bienestar y Sistema de Gestión de Seguridad y Salud en el Trabajo</v>
          </cell>
          <cell r="G87" t="str">
            <v>De Cumplimiento</v>
          </cell>
          <cell r="N87" t="str">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ell>
        </row>
        <row r="88">
          <cell r="A88" t="str">
            <v>R34</v>
          </cell>
          <cell r="D88" t="str">
            <v>Gestión de Talento Humano</v>
          </cell>
          <cell r="F88" t="str">
            <v>Provisión de Empleo y Compensación</v>
          </cell>
          <cell r="G88" t="str">
            <v>Operativo</v>
          </cell>
          <cell r="N88" t="str">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ell>
        </row>
        <row r="89">
          <cell r="A89" t="str">
            <v>R35</v>
          </cell>
          <cell r="D89" t="str">
            <v>Gestión de Talento Humano</v>
          </cell>
          <cell r="F89" t="str">
            <v>Formación y Gestión del Desempeño</v>
          </cell>
          <cell r="G89" t="str">
            <v>Operativo</v>
          </cell>
          <cell r="N89" t="str">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ell>
        </row>
        <row r="90">
          <cell r="A90" t="str">
            <v>R36</v>
          </cell>
          <cell r="D90" t="str">
            <v>Gestión Financiera</v>
          </cell>
          <cell r="F90" t="str">
            <v>Gestión Presupuestal</v>
          </cell>
          <cell r="G90" t="str">
            <v>Operativo</v>
          </cell>
          <cell r="N90" t="str">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ell>
        </row>
        <row r="91">
          <cell r="A91" t="str">
            <v>R37</v>
          </cell>
          <cell r="D91" t="str">
            <v>Gestión Financiera</v>
          </cell>
          <cell r="F91" t="str">
            <v>Gestión Contable</v>
          </cell>
          <cell r="G91" t="str">
            <v>De Cumplimiento</v>
          </cell>
          <cell r="N91" t="str">
            <v>Posibilidad de pérdida Económica y Reputacional por registros presupuestales, contables y de tesorería que no coincidan con la realidad debido a utilización inadecuada de conceptos parametrizados por la entidad para el registro de hechos económicos en el SIIF Nación</v>
          </cell>
        </row>
        <row r="92">
          <cell r="A92" t="str">
            <v>R38</v>
          </cell>
          <cell r="D92" t="str">
            <v>Gestión Financiera</v>
          </cell>
          <cell r="F92" t="str">
            <v>Gestión Contable</v>
          </cell>
          <cell r="G92" t="str">
            <v>De Cumplimiento</v>
          </cell>
          <cell r="N92" t="str">
            <v>Posibilidad de pérdida Económica por manejo indebido de recursos financieros por parte de quienes los administran en la entidad, para beneficio propio o de terceros debido a manipulación de la información financiera.</v>
          </cell>
        </row>
        <row r="93">
          <cell r="A93" t="str">
            <v>R39</v>
          </cell>
          <cell r="D93" t="str">
            <v>Gestión Jurídica</v>
          </cell>
          <cell r="F93" t="str">
            <v>Judicial</v>
          </cell>
          <cell r="G93" t="str">
            <v>De Corrupción</v>
          </cell>
          <cell r="N93" t="str">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ell>
        </row>
        <row r="94">
          <cell r="A94" t="str">
            <v>R40</v>
          </cell>
          <cell r="D94" t="str">
            <v>Gestión Jurídica</v>
          </cell>
          <cell r="F94" t="str">
            <v>Judicial</v>
          </cell>
          <cell r="G94" t="str">
            <v>De Cumplimiento</v>
          </cell>
          <cell r="N94" t="str">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ell>
        </row>
        <row r="95">
          <cell r="A95" t="str">
            <v>R41</v>
          </cell>
          <cell r="D95" t="str">
            <v>Gestión Contractual</v>
          </cell>
          <cell r="F95" t="str">
            <v>Gestión Contractual</v>
          </cell>
          <cell r="G95" t="str">
            <v>De Corrupción</v>
          </cell>
          <cell r="N95" t="str">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ell>
        </row>
        <row r="96">
          <cell r="A96" t="str">
            <v>R42</v>
          </cell>
          <cell r="D96" t="str">
            <v>Gestión Contractual</v>
          </cell>
          <cell r="F96" t="str">
            <v>Gestión Contractual</v>
          </cell>
          <cell r="G96" t="str">
            <v>Operativos</v>
          </cell>
          <cell r="N96" t="str">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ell>
        </row>
        <row r="97">
          <cell r="A97" t="str">
            <v>R43</v>
          </cell>
          <cell r="D97" t="str">
            <v>Gestión Documental</v>
          </cell>
          <cell r="F97" t="str">
            <v>Gestión de Archivos</v>
          </cell>
          <cell r="G97" t="str">
            <v>De Corrupción</v>
          </cell>
          <cell r="N97" t="str">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ell>
        </row>
        <row r="98">
          <cell r="A98" t="str">
            <v>R44</v>
          </cell>
          <cell r="D98" t="str">
            <v>Gestión Documental</v>
          </cell>
          <cell r="F98" t="str">
            <v>Gestión de Archivos</v>
          </cell>
          <cell r="G98" t="str">
            <v>De Cumplimiento</v>
          </cell>
          <cell r="N98" t="str">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ell>
        </row>
        <row r="99">
          <cell r="A99" t="str">
            <v>R45</v>
          </cell>
          <cell r="D99" t="str">
            <v>Gestión Documental</v>
          </cell>
          <cell r="F99" t="str">
            <v>Gestión de Archivos</v>
          </cell>
          <cell r="G99" t="str">
            <v>Operativo</v>
          </cell>
          <cell r="N99" t="str">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ell>
        </row>
        <row r="100">
          <cell r="A100" t="str">
            <v>R46</v>
          </cell>
          <cell r="D100" t="str">
            <v>Gestión Administrativa</v>
          </cell>
          <cell r="F100" t="str">
            <v>Gestión de Inventarios</v>
          </cell>
          <cell r="G100" t="str">
            <v>De Corrupción</v>
          </cell>
          <cell r="N100" t="str">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ell>
        </row>
        <row r="101">
          <cell r="A101" t="str">
            <v>R47</v>
          </cell>
          <cell r="D101" t="str">
            <v>Gestión Administrativa</v>
          </cell>
          <cell r="F101" t="str">
            <v>Gestión de Servicios</v>
          </cell>
          <cell r="G101" t="str">
            <v>Operativos</v>
          </cell>
          <cell r="N101" t="str">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ell>
        </row>
        <row r="102">
          <cell r="A102" t="str">
            <v>R48</v>
          </cell>
          <cell r="D102" t="str">
            <v>Gestión Administrativa</v>
          </cell>
          <cell r="F102" t="str">
            <v>Gestión de Servicios</v>
          </cell>
          <cell r="G102" t="str">
            <v>Operativo</v>
          </cell>
          <cell r="N102" t="str">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ell>
        </row>
        <row r="103">
          <cell r="A103" t="str">
            <v>R49</v>
          </cell>
          <cell r="D103" t="str">
            <v>Gestión de Sistemas de Información e Infraestructura</v>
          </cell>
          <cell r="F103" t="str">
            <v>Gestión de la Infraestructura</v>
          </cell>
          <cell r="G103" t="str">
            <v>De Corrupción</v>
          </cell>
          <cell r="N103" t="str">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ell>
        </row>
        <row r="104">
          <cell r="A104" t="str">
            <v>R50</v>
          </cell>
          <cell r="D104" t="str">
            <v>Gestión de Sistemas de Información e Infraestructura</v>
          </cell>
          <cell r="F104" t="str">
            <v>Gestión de la Infraestructura</v>
          </cell>
          <cell r="G104" t="str">
            <v>Operativo</v>
          </cell>
          <cell r="N104" t="str">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ell>
        </row>
        <row r="105">
          <cell r="A105" t="str">
            <v>R51</v>
          </cell>
          <cell r="D105" t="str">
            <v>Gestión de Sistemas de Información e Infraestructura</v>
          </cell>
          <cell r="F105" t="str">
            <v>Gestión de la Infraestructura</v>
          </cell>
          <cell r="G105" t="str">
            <v>De Corrupción</v>
          </cell>
          <cell r="N105" t="str">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ell>
        </row>
        <row r="106">
          <cell r="A106" t="str">
            <v>R52</v>
          </cell>
          <cell r="D106" t="str">
            <v>Gestión de Sistemas de Información e Infraestructura</v>
          </cell>
          <cell r="F106" t="str">
            <v>Gestión de la Infraestructura</v>
          </cell>
          <cell r="G106" t="str">
            <v>Operativo</v>
          </cell>
          <cell r="N106" t="str">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ell>
        </row>
        <row r="107">
          <cell r="A107" t="str">
            <v>R53</v>
          </cell>
          <cell r="D107" t="str">
            <v>Gestión de Sistemas de Información e Infraestructura</v>
          </cell>
          <cell r="F107" t="str">
            <v>Gestión de la Infraestructura</v>
          </cell>
          <cell r="G107" t="str">
            <v>Tecnológico</v>
          </cell>
          <cell r="N107" t="str">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ell>
        </row>
        <row r="108">
          <cell r="A108" t="str">
            <v>R54</v>
          </cell>
          <cell r="D108" t="str">
            <v>Gestión de Sistemas de Información e Infraestructura</v>
          </cell>
          <cell r="F108" t="str">
            <v>Diseño y Desarrollo de Sistemas de Información</v>
          </cell>
          <cell r="G108" t="str">
            <v>De Corrupción</v>
          </cell>
          <cell r="N108" t="str">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ell>
        </row>
        <row r="109">
          <cell r="A109" t="str">
            <v>R55</v>
          </cell>
          <cell r="D109" t="str">
            <v xml:space="preserve">Gestión Disciplinaria </v>
          </cell>
          <cell r="F109" t="str">
            <v xml:space="preserve">Gestión Disciplinaria </v>
          </cell>
          <cell r="G109" t="str">
            <v>Estratégico</v>
          </cell>
          <cell r="N109" t="str">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ell>
        </row>
        <row r="110">
          <cell r="A110" t="str">
            <v>R56</v>
          </cell>
          <cell r="D110" t="str">
            <v xml:space="preserve">Gestión Disciplinaria </v>
          </cell>
          <cell r="F110" t="str">
            <v xml:space="preserve">Gestión Disciplinaria </v>
          </cell>
          <cell r="G110" t="str">
            <v>Operativo</v>
          </cell>
          <cell r="N110" t="str">
            <v xml:space="preserve">Posibilidad de pérdida Reputacional por actos indebidos por acción u omisión para favorecer a Funcionarios o exfuncionarios en el desarrollo del proceso disciplinario debido a:
1.  deficiente o inadecuado control y seguimiento de las actuaciones llevadas a cabo en curso de los procesos disciplinarios.
2. Incumplimiento de la obligaciones de los funcionarios  comisionados por la Oficina de control Interno Disciplinario. </v>
          </cell>
        </row>
        <row r="111">
          <cell r="A111" t="str">
            <v>R57</v>
          </cell>
          <cell r="D111" t="str">
            <v>Seguimiento y Evaluación</v>
          </cell>
          <cell r="F111" t="str">
            <v>Seguimiento y Evaluación</v>
          </cell>
          <cell r="G111" t="str">
            <v>De Corrupción</v>
          </cell>
          <cell r="N111" t="str">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ell>
        </row>
        <row r="112">
          <cell r="A112" t="str">
            <v>R58</v>
          </cell>
          <cell r="D112" t="str">
            <v>Seguimiento y Evaluación</v>
          </cell>
          <cell r="F112" t="str">
            <v>Seguimiento y Evaluación</v>
          </cell>
          <cell r="G112" t="str">
            <v>Operativo</v>
          </cell>
          <cell r="N112" t="str">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ell>
        </row>
        <row r="113">
          <cell r="A113" t="str">
            <v>R59</v>
          </cell>
          <cell r="D113" t="str">
            <v>Seguimiento y Evaluación</v>
          </cell>
          <cell r="F113" t="str">
            <v>Seguimiento y Evaluación</v>
          </cell>
          <cell r="G113" t="str">
            <v>De Cumplimiento</v>
          </cell>
          <cell r="N113" t="str">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ell>
        </row>
        <row r="114">
          <cell r="A114" t="str">
            <v>R60</v>
          </cell>
          <cell r="D114" t="str">
            <v>Seguimiento y Evaluación</v>
          </cell>
          <cell r="F114" t="str">
            <v>Seguimiento y Evaluación</v>
          </cell>
          <cell r="G114" t="str">
            <v>Operativo</v>
          </cell>
          <cell r="N114" t="str">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ell>
        </row>
        <row r="115">
          <cell r="A115" t="str">
            <v>R61</v>
          </cell>
          <cell r="D115" t="str">
            <v>Gestión de Sistemas de Información e Infraestructura</v>
          </cell>
          <cell r="F115" t="str">
            <v>ICDE</v>
          </cell>
          <cell r="G115"/>
          <cell r="N115" t="str">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ell>
        </row>
        <row r="116">
          <cell r="A116" t="str">
            <v>R62</v>
          </cell>
          <cell r="D116" t="str">
            <v>Gestión de Regulación y Habilitación</v>
          </cell>
          <cell r="F116"/>
          <cell r="G116"/>
          <cell r="N116" t="str">
            <v xml:space="preserve">  </v>
          </cell>
        </row>
        <row r="117">
          <cell r="A117" t="str">
            <v>R63</v>
          </cell>
          <cell r="D117"/>
          <cell r="F117" t="str">
            <v>Gestión de Comunicaciones Externas</v>
          </cell>
          <cell r="G117" t="str">
            <v>Operativo</v>
          </cell>
          <cell r="N117" t="str">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ell>
        </row>
        <row r="118">
          <cell r="A118" t="str">
            <v>R64</v>
          </cell>
          <cell r="D118" t="str">
            <v>Innovación y Gestión del Conocimiento Aplicado</v>
          </cell>
          <cell r="F118"/>
          <cell r="G118"/>
          <cell r="N118" t="str">
            <v xml:space="preserve">  </v>
          </cell>
        </row>
        <row r="119">
          <cell r="A119" t="str">
            <v>R65</v>
          </cell>
          <cell r="D119"/>
          <cell r="F119"/>
          <cell r="G119"/>
          <cell r="N119" t="str">
            <v xml:space="preserve">  </v>
          </cell>
        </row>
      </sheetData>
      <sheetData sheetId="4">
        <row r="9">
          <cell r="I9" t="str">
            <v>Baja</v>
          </cell>
          <cell r="Q9" t="str">
            <v>Catastrófico</v>
          </cell>
        </row>
        <row r="10">
          <cell r="I10" t="str">
            <v>Muy Baja</v>
          </cell>
          <cell r="Q10" t="str">
            <v>Moderado</v>
          </cell>
        </row>
        <row r="11">
          <cell r="I11" t="str">
            <v>Baja</v>
          </cell>
          <cell r="Q11" t="str">
            <v>Mayor</v>
          </cell>
        </row>
        <row r="12">
          <cell r="I12" t="str">
            <v>Media</v>
          </cell>
          <cell r="Q12" t="str">
            <v>Moderado</v>
          </cell>
        </row>
        <row r="13">
          <cell r="I13" t="str">
            <v>Baja</v>
          </cell>
          <cell r="Q13" t="str">
            <v>Moderado</v>
          </cell>
        </row>
        <row r="14">
          <cell r="I14" t="str">
            <v>Alta</v>
          </cell>
          <cell r="Q14" t="str">
            <v>Mayor</v>
          </cell>
        </row>
        <row r="15">
          <cell r="I15" t="str">
            <v>Media</v>
          </cell>
          <cell r="Q15" t="str">
            <v>Catastrófico</v>
          </cell>
        </row>
        <row r="16">
          <cell r="I16" t="str">
            <v>Muy Alta</v>
          </cell>
          <cell r="Q16" t="str">
            <v>Mayor</v>
          </cell>
        </row>
        <row r="17">
          <cell r="I17" t="str">
            <v>Muy Alta</v>
          </cell>
          <cell r="Q17" t="str">
            <v>Catastrófico</v>
          </cell>
        </row>
        <row r="18">
          <cell r="I18" t="str">
            <v>Media</v>
          </cell>
          <cell r="Q18" t="str">
            <v>Mayor</v>
          </cell>
        </row>
        <row r="19">
          <cell r="I19" t="str">
            <v>Baja</v>
          </cell>
          <cell r="Q19" t="str">
            <v>Mayor</v>
          </cell>
        </row>
        <row r="20">
          <cell r="I20" t="str">
            <v>Muy Baja</v>
          </cell>
          <cell r="Q20" t="str">
            <v>Catastrófico</v>
          </cell>
        </row>
        <row r="21">
          <cell r="I21" t="str">
            <v>Media</v>
          </cell>
          <cell r="Q21" t="str">
            <v>Catastrófico</v>
          </cell>
        </row>
        <row r="22">
          <cell r="I22" t="str">
            <v>Media</v>
          </cell>
          <cell r="Q22" t="str">
            <v>Catastrófico</v>
          </cell>
        </row>
        <row r="23">
          <cell r="I23" t="str">
            <v>Baja</v>
          </cell>
          <cell r="Q23" t="str">
            <v>Mayor</v>
          </cell>
        </row>
        <row r="24">
          <cell r="I24" t="str">
            <v>Baja</v>
          </cell>
          <cell r="Q24" t="str">
            <v>Mayor</v>
          </cell>
        </row>
        <row r="25">
          <cell r="I25" t="str">
            <v>Baja</v>
          </cell>
          <cell r="Q25" t="str">
            <v>Mayor</v>
          </cell>
        </row>
        <row r="26">
          <cell r="I26" t="str">
            <v>Muy Baja</v>
          </cell>
          <cell r="Q26" t="str">
            <v>Catastrófico</v>
          </cell>
        </row>
        <row r="27">
          <cell r="I27" t="str">
            <v>Media</v>
          </cell>
          <cell r="Q27" t="str">
            <v>Moderado</v>
          </cell>
        </row>
        <row r="28">
          <cell r="I28" t="str">
            <v>Alta</v>
          </cell>
          <cell r="Q28" t="str">
            <v>Mayor</v>
          </cell>
        </row>
        <row r="29">
          <cell r="I29" t="str">
            <v>Baja</v>
          </cell>
          <cell r="Q29" t="str">
            <v>Catastrófico</v>
          </cell>
        </row>
        <row r="30">
          <cell r="I30" t="str">
            <v>Baja</v>
          </cell>
          <cell r="Q30" t="str">
            <v>Mayor</v>
          </cell>
        </row>
        <row r="31">
          <cell r="I31" t="str">
            <v>Baja</v>
          </cell>
          <cell r="Q31" t="str">
            <v>Mayor</v>
          </cell>
        </row>
        <row r="32">
          <cell r="I32" t="str">
            <v>Baja</v>
          </cell>
          <cell r="Q32" t="str">
            <v>Mayor</v>
          </cell>
        </row>
        <row r="33">
          <cell r="I33" t="str">
            <v>Muy Baja</v>
          </cell>
          <cell r="Q33" t="str">
            <v>Moderado</v>
          </cell>
        </row>
        <row r="34">
          <cell r="I34" t="str">
            <v>Muy Alta</v>
          </cell>
          <cell r="Q34" t="str">
            <v>Moderado</v>
          </cell>
        </row>
        <row r="35">
          <cell r="I35" t="str">
            <v>Baja</v>
          </cell>
          <cell r="Q35" t="str">
            <v>Moderado</v>
          </cell>
        </row>
        <row r="36">
          <cell r="I36" t="str">
            <v>Alta</v>
          </cell>
          <cell r="Q36" t="str">
            <v>Moderado</v>
          </cell>
        </row>
        <row r="37">
          <cell r="I37" t="str">
            <v>Muy Alta</v>
          </cell>
          <cell r="Q37" t="str">
            <v>Mayor</v>
          </cell>
        </row>
        <row r="38">
          <cell r="I38" t="str">
            <v>Baja</v>
          </cell>
          <cell r="Q38" t="str">
            <v>Mayor</v>
          </cell>
        </row>
        <row r="39">
          <cell r="I39" t="str">
            <v>Muy Baja</v>
          </cell>
          <cell r="Q39" t="str">
            <v>Catastrófico</v>
          </cell>
        </row>
        <row r="40">
          <cell r="I40" t="str">
            <v>Baja</v>
          </cell>
          <cell r="Q40" t="str">
            <v>Mayor</v>
          </cell>
        </row>
        <row r="41">
          <cell r="I41" t="str">
            <v>Alta</v>
          </cell>
          <cell r="Q41" t="str">
            <v>Moderado</v>
          </cell>
        </row>
        <row r="42">
          <cell r="I42" t="str">
            <v>Media</v>
          </cell>
          <cell r="Q42" t="str">
            <v>Moderado</v>
          </cell>
        </row>
        <row r="43">
          <cell r="I43" t="str">
            <v>Baja</v>
          </cell>
          <cell r="Q43" t="str">
            <v>Moderado</v>
          </cell>
        </row>
        <row r="44">
          <cell r="I44" t="str">
            <v>Alta</v>
          </cell>
          <cell r="Q44" t="str">
            <v>Leve</v>
          </cell>
        </row>
        <row r="45">
          <cell r="I45" t="str">
            <v>Alta</v>
          </cell>
          <cell r="Q45" t="str">
            <v>Moderado</v>
          </cell>
        </row>
        <row r="46">
          <cell r="I46" t="str">
            <v>Alta</v>
          </cell>
          <cell r="Q46" t="str">
            <v>Mayor</v>
          </cell>
        </row>
        <row r="47">
          <cell r="I47" t="str">
            <v>Media</v>
          </cell>
          <cell r="Q47" t="str">
            <v>Mayor</v>
          </cell>
        </row>
        <row r="48">
          <cell r="I48" t="str">
            <v>Media</v>
          </cell>
          <cell r="Q48" t="str">
            <v>Catastrófico</v>
          </cell>
        </row>
        <row r="49">
          <cell r="I49" t="str">
            <v>Muy Alta</v>
          </cell>
          <cell r="Q49" t="str">
            <v>Moderado</v>
          </cell>
        </row>
        <row r="50">
          <cell r="I50" t="str">
            <v>Baja</v>
          </cell>
          <cell r="Q50" t="str">
            <v>Catastrófico</v>
          </cell>
        </row>
        <row r="51">
          <cell r="I51" t="str">
            <v>Media</v>
          </cell>
          <cell r="Q51" t="str">
            <v>Mayor</v>
          </cell>
        </row>
        <row r="52">
          <cell r="I52" t="str">
            <v>Media</v>
          </cell>
          <cell r="Q52" t="str">
            <v>Mayor</v>
          </cell>
        </row>
        <row r="53">
          <cell r="I53" t="str">
            <v>Media</v>
          </cell>
          <cell r="Q53" t="str">
            <v>Moderado</v>
          </cell>
        </row>
        <row r="54">
          <cell r="I54" t="str">
            <v>Baja</v>
          </cell>
          <cell r="Q54" t="str">
            <v>Moderado</v>
          </cell>
        </row>
        <row r="55">
          <cell r="I55" t="str">
            <v>Media</v>
          </cell>
          <cell r="Q55" t="str">
            <v>Mayor</v>
          </cell>
        </row>
        <row r="56">
          <cell r="I56" t="str">
            <v>Muy Baja</v>
          </cell>
          <cell r="Q56" t="str">
            <v>Moderado</v>
          </cell>
        </row>
        <row r="57">
          <cell r="I57" t="str">
            <v>Muy Alta</v>
          </cell>
          <cell r="Q57" t="str">
            <v>Moderado</v>
          </cell>
        </row>
        <row r="58">
          <cell r="I58" t="str">
            <v>Muy Baja</v>
          </cell>
          <cell r="Q58" t="str">
            <v>Mayor</v>
          </cell>
        </row>
        <row r="59">
          <cell r="I59" t="str">
            <v>Muy Baja</v>
          </cell>
          <cell r="Q59" t="str">
            <v>Mayor</v>
          </cell>
        </row>
        <row r="60">
          <cell r="I60" t="str">
            <v>Alta</v>
          </cell>
          <cell r="Q60" t="str">
            <v>Catastrófico</v>
          </cell>
        </row>
        <row r="61">
          <cell r="I61" t="str">
            <v>Muy Baja</v>
          </cell>
          <cell r="Q61" t="str">
            <v>Mayor</v>
          </cell>
        </row>
        <row r="62">
          <cell r="I62" t="str">
            <v>Media</v>
          </cell>
          <cell r="Q62" t="str">
            <v>Moderado</v>
          </cell>
        </row>
        <row r="63">
          <cell r="I63" t="str">
            <v>Media</v>
          </cell>
          <cell r="Q63" t="str">
            <v>Mayor</v>
          </cell>
        </row>
        <row r="64">
          <cell r="I64" t="str">
            <v>Alta</v>
          </cell>
          <cell r="Q64" t="str">
            <v>Mayor</v>
          </cell>
        </row>
        <row r="65">
          <cell r="I65" t="str">
            <v>Media</v>
          </cell>
          <cell r="Q65" t="str">
            <v>Mayor</v>
          </cell>
        </row>
        <row r="66">
          <cell r="I66" t="str">
            <v>Muy Baja</v>
          </cell>
          <cell r="Q66" t="str">
            <v>Moderado</v>
          </cell>
        </row>
        <row r="67">
          <cell r="I67" t="str">
            <v>Muy Alta</v>
          </cell>
          <cell r="Q67" t="str">
            <v>Mayor</v>
          </cell>
        </row>
        <row r="68">
          <cell r="I68" t="str">
            <v>Muy Baja</v>
          </cell>
          <cell r="Q68" t="str">
            <v>Catastrófico</v>
          </cell>
        </row>
        <row r="69">
          <cell r="I69" t="str">
            <v>Media</v>
          </cell>
          <cell r="Q69" t="str">
            <v>Mayor</v>
          </cell>
        </row>
        <row r="70">
          <cell r="I70" t="str">
            <v/>
          </cell>
          <cell r="Q70" t="str">
            <v/>
          </cell>
        </row>
        <row r="71">
          <cell r="I71" t="str">
            <v/>
          </cell>
          <cell r="Q71" t="str">
            <v/>
          </cell>
        </row>
        <row r="72">
          <cell r="I72" t="str">
            <v/>
          </cell>
          <cell r="Q72" t="str">
            <v/>
          </cell>
        </row>
        <row r="73">
          <cell r="I73" t="str">
            <v/>
          </cell>
          <cell r="Q73" t="str">
            <v/>
          </cell>
        </row>
      </sheetData>
      <sheetData sheetId="5"/>
      <sheetData sheetId="6">
        <row r="58">
          <cell r="Y58">
            <v>0.1008</v>
          </cell>
          <cell r="Z58">
            <v>1</v>
          </cell>
        </row>
        <row r="62">
          <cell r="Y62">
            <v>4.3199999999999995E-2</v>
          </cell>
          <cell r="Z62">
            <v>0.6</v>
          </cell>
        </row>
        <row r="66">
          <cell r="Y66">
            <v>8.6399999999999991E-2</v>
          </cell>
          <cell r="Z66">
            <v>0.8</v>
          </cell>
        </row>
        <row r="70">
          <cell r="Y70">
            <v>7.7759999999999996E-2</v>
          </cell>
          <cell r="Z70">
            <v>0.6</v>
          </cell>
        </row>
        <row r="74">
          <cell r="Y74">
            <v>8.6399999999999991E-2</v>
          </cell>
          <cell r="Z74">
            <v>0.6</v>
          </cell>
        </row>
        <row r="78">
          <cell r="Y78">
            <v>0.48</v>
          </cell>
          <cell r="Z78">
            <v>0.8</v>
          </cell>
        </row>
        <row r="82">
          <cell r="Y82">
            <v>0.36</v>
          </cell>
          <cell r="Z82">
            <v>1</v>
          </cell>
        </row>
        <row r="86">
          <cell r="Y86">
            <v>0.6</v>
          </cell>
          <cell r="Z86">
            <v>0.8</v>
          </cell>
        </row>
        <row r="90">
          <cell r="Y90">
            <v>0.36</v>
          </cell>
          <cell r="Z90">
            <v>1</v>
          </cell>
        </row>
        <row r="94">
          <cell r="Y94">
            <v>0.12959999999999999</v>
          </cell>
          <cell r="Z94">
            <v>0.8</v>
          </cell>
        </row>
        <row r="98">
          <cell r="Y98">
            <v>0.14399999999999999</v>
          </cell>
          <cell r="Z98">
            <v>0.8</v>
          </cell>
        </row>
        <row r="102">
          <cell r="Y102">
            <v>0.32</v>
          </cell>
          <cell r="Z102">
            <v>1</v>
          </cell>
        </row>
        <row r="106">
          <cell r="Y106">
            <v>0.216</v>
          </cell>
          <cell r="Z106">
            <v>1</v>
          </cell>
        </row>
        <row r="110">
          <cell r="Y110">
            <v>0.216</v>
          </cell>
          <cell r="Z110">
            <v>1</v>
          </cell>
        </row>
        <row r="114">
          <cell r="Y114">
            <v>0.14399999999999999</v>
          </cell>
          <cell r="Z114">
            <v>0.8</v>
          </cell>
        </row>
        <row r="118">
          <cell r="Y118">
            <v>8.6399999999999991E-2</v>
          </cell>
          <cell r="Z118">
            <v>0.8</v>
          </cell>
        </row>
        <row r="122">
          <cell r="Y122">
            <v>8.6399999999999991E-2</v>
          </cell>
          <cell r="Z122">
            <v>0.8</v>
          </cell>
        </row>
        <row r="126">
          <cell r="Y126">
            <v>0.12</v>
          </cell>
          <cell r="Z126">
            <v>1</v>
          </cell>
        </row>
        <row r="130">
          <cell r="Y130">
            <v>0.12959999999999999</v>
          </cell>
          <cell r="Z130">
            <v>0.6</v>
          </cell>
        </row>
        <row r="134">
          <cell r="Y134">
            <v>0.28799999999999998</v>
          </cell>
          <cell r="Z134">
            <v>0.8</v>
          </cell>
        </row>
        <row r="138">
          <cell r="Y138">
            <v>0.14399999999999999</v>
          </cell>
          <cell r="Z138">
            <v>1</v>
          </cell>
        </row>
        <row r="142">
          <cell r="Y142">
            <v>0.24</v>
          </cell>
          <cell r="Z142">
            <v>0.8</v>
          </cell>
        </row>
        <row r="146">
          <cell r="Y146">
            <v>0.14399999999999999</v>
          </cell>
          <cell r="Z146">
            <v>0.8</v>
          </cell>
        </row>
        <row r="150">
          <cell r="Y150">
            <v>0.14399999999999999</v>
          </cell>
          <cell r="Z150">
            <v>0.8</v>
          </cell>
        </row>
        <row r="154">
          <cell r="Y154">
            <v>2.5919999999999995E-2</v>
          </cell>
          <cell r="Z154">
            <v>0.6</v>
          </cell>
        </row>
        <row r="158">
          <cell r="Y158">
            <v>0.6</v>
          </cell>
          <cell r="Z158">
            <v>0.6</v>
          </cell>
        </row>
        <row r="162">
          <cell r="Y162">
            <v>0.24</v>
          </cell>
          <cell r="Z162">
            <v>0.6</v>
          </cell>
        </row>
        <row r="166">
          <cell r="Y166">
            <v>0.48</v>
          </cell>
          <cell r="Z166">
            <v>0.6</v>
          </cell>
        </row>
        <row r="170">
          <cell r="Y170">
            <v>0.6</v>
          </cell>
          <cell r="Z170">
            <v>0.8</v>
          </cell>
        </row>
        <row r="174">
          <cell r="Y174">
            <v>0.14399999999999999</v>
          </cell>
          <cell r="Z174">
            <v>0.8</v>
          </cell>
        </row>
        <row r="178">
          <cell r="Y178">
            <v>7.1999999999999995E-2</v>
          </cell>
          <cell r="Z178">
            <v>1</v>
          </cell>
        </row>
        <row r="182">
          <cell r="Y182">
            <v>5.183999999999999E-2</v>
          </cell>
          <cell r="Z182">
            <v>0.8</v>
          </cell>
        </row>
        <row r="186">
          <cell r="Y186">
            <v>0.48</v>
          </cell>
          <cell r="Z186">
            <v>0.6</v>
          </cell>
        </row>
        <row r="190">
          <cell r="Y190">
            <v>0.36</v>
          </cell>
          <cell r="Z190">
            <v>0.6</v>
          </cell>
        </row>
        <row r="194">
          <cell r="Y194">
            <v>0.24</v>
          </cell>
          <cell r="Z194">
            <v>0.6</v>
          </cell>
        </row>
        <row r="198">
          <cell r="Y198">
            <v>0.28799999999999998</v>
          </cell>
          <cell r="Z198">
            <v>0.2</v>
          </cell>
        </row>
        <row r="202">
          <cell r="Y202">
            <v>0.48</v>
          </cell>
          <cell r="Z202">
            <v>0.6</v>
          </cell>
        </row>
        <row r="206">
          <cell r="Y206">
            <v>0.17279999999999998</v>
          </cell>
          <cell r="Z206">
            <v>0.8</v>
          </cell>
        </row>
        <row r="210">
          <cell r="Y210">
            <v>0.6</v>
          </cell>
          <cell r="Z210">
            <v>0.8</v>
          </cell>
        </row>
        <row r="214">
          <cell r="Y214">
            <v>9.0719999999999995E-2</v>
          </cell>
          <cell r="Z214">
            <v>1</v>
          </cell>
        </row>
        <row r="218">
          <cell r="Y218">
            <v>0.36</v>
          </cell>
          <cell r="Z218">
            <v>0.6</v>
          </cell>
        </row>
        <row r="222">
          <cell r="Y222">
            <v>0.14399999999999999</v>
          </cell>
          <cell r="Z222">
            <v>1</v>
          </cell>
        </row>
        <row r="226">
          <cell r="Y226">
            <v>0.216</v>
          </cell>
          <cell r="Z226">
            <v>0.8</v>
          </cell>
        </row>
        <row r="230">
          <cell r="Y230">
            <v>0.12959999999999999</v>
          </cell>
          <cell r="Z230">
            <v>0.8</v>
          </cell>
        </row>
        <row r="234">
          <cell r="Y234">
            <v>0.12959999999999999</v>
          </cell>
          <cell r="Z234">
            <v>0.6</v>
          </cell>
        </row>
        <row r="238">
          <cell r="Y238">
            <v>8.6399999999999991E-2</v>
          </cell>
          <cell r="Z238">
            <v>0.6</v>
          </cell>
        </row>
        <row r="242">
          <cell r="Y242">
            <v>0.12959999999999999</v>
          </cell>
          <cell r="Z242">
            <v>0.8</v>
          </cell>
        </row>
        <row r="246">
          <cell r="Y246">
            <v>7.1999999999999995E-2</v>
          </cell>
          <cell r="Z246">
            <v>0.6</v>
          </cell>
        </row>
        <row r="250">
          <cell r="Y250">
            <v>0.6</v>
          </cell>
          <cell r="Z250">
            <v>0.6</v>
          </cell>
        </row>
        <row r="254">
          <cell r="Y254">
            <v>7.1999999999999995E-2</v>
          </cell>
          <cell r="Z254">
            <v>0.8</v>
          </cell>
        </row>
        <row r="258">
          <cell r="Y258">
            <v>0.2</v>
          </cell>
          <cell r="Z258">
            <v>0.8</v>
          </cell>
        </row>
        <row r="262">
          <cell r="Y262">
            <v>0.48</v>
          </cell>
          <cell r="Z262">
            <v>1</v>
          </cell>
        </row>
        <row r="266">
          <cell r="Y266">
            <v>7.1999999999999995E-2</v>
          </cell>
          <cell r="Z266">
            <v>0.8</v>
          </cell>
        </row>
        <row r="270">
          <cell r="Y270">
            <v>0.36</v>
          </cell>
          <cell r="Z270">
            <v>0.6</v>
          </cell>
        </row>
        <row r="274">
          <cell r="Y274">
            <v>0.36</v>
          </cell>
          <cell r="Z274">
            <v>0.8</v>
          </cell>
        </row>
        <row r="278">
          <cell r="Y278">
            <v>0.48</v>
          </cell>
          <cell r="Z278">
            <v>0.8</v>
          </cell>
        </row>
        <row r="282">
          <cell r="Y282">
            <v>0.216</v>
          </cell>
          <cell r="Z282">
            <v>0.8</v>
          </cell>
        </row>
        <row r="286">
          <cell r="Y286">
            <v>4.3199999999999995E-2</v>
          </cell>
          <cell r="Z286">
            <v>0.6</v>
          </cell>
        </row>
        <row r="290">
          <cell r="Y290">
            <v>0.6</v>
          </cell>
          <cell r="Z290">
            <v>0.8</v>
          </cell>
        </row>
        <row r="294">
          <cell r="Y294">
            <v>0.12</v>
          </cell>
          <cell r="Z294">
            <v>1</v>
          </cell>
        </row>
        <row r="298">
          <cell r="Y298">
            <v>0.252</v>
          </cell>
          <cell r="Z298">
            <v>1</v>
          </cell>
        </row>
        <row r="302">
          <cell r="Y302"/>
          <cell r="Z302"/>
        </row>
        <row r="306">
          <cell r="Y306"/>
          <cell r="Z306"/>
        </row>
        <row r="310">
          <cell r="Y310"/>
          <cell r="Z310"/>
        </row>
        <row r="314">
          <cell r="Y314"/>
          <cell r="Z314"/>
        </row>
      </sheetData>
      <sheetData sheetId="7"/>
      <sheetData sheetId="8"/>
      <sheetData sheetId="9"/>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1" cacheId="3"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n="El riesgo afecta la imagen de alguna dependencia de la entidad"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09:C219" totalsRowShown="0" headerRowDxfId="3364" dataDxfId="3363">
  <autoFilter ref="B209:C219" xr:uid="{00000000-0009-0000-0100-000001000000}"/>
  <tableColumns count="2">
    <tableColumn id="1" xr3:uid="{00000000-0010-0000-0000-000001000000}" name="Criterios" dataDxfId="3362"/>
    <tableColumn id="2" xr3:uid="{00000000-0010-0000-0000-000002000000}" name="Subcriterios" dataDxfId="3361"/>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U37"/>
  <sheetViews>
    <sheetView showGridLines="0" zoomScale="90" zoomScaleNormal="90" workbookViewId="0">
      <selection activeCell="N14" sqref="N14"/>
    </sheetView>
  </sheetViews>
  <sheetFormatPr baseColWidth="10" defaultColWidth="11.42578125" defaultRowHeight="15" x14ac:dyDescent="0.25"/>
  <sheetData>
    <row r="1" spans="2:21" ht="15.75" thickBot="1" x14ac:dyDescent="0.3"/>
    <row r="2" spans="2:21" ht="15.75" thickBot="1" x14ac:dyDescent="0.3">
      <c r="B2" s="256"/>
      <c r="C2" s="257"/>
      <c r="D2" s="257"/>
      <c r="E2" s="257"/>
      <c r="F2" s="257"/>
      <c r="G2" s="257"/>
      <c r="H2" s="257"/>
      <c r="I2" s="257"/>
      <c r="J2" s="257"/>
      <c r="K2" s="257"/>
      <c r="L2" s="257"/>
      <c r="M2" s="257"/>
      <c r="N2" s="257"/>
      <c r="O2" s="257"/>
      <c r="P2" s="257"/>
      <c r="Q2" s="257"/>
      <c r="R2" s="257"/>
      <c r="S2" s="257"/>
      <c r="T2" s="257"/>
      <c r="U2" s="258"/>
    </row>
    <row r="3" spans="2:21" ht="15" customHeight="1" x14ac:dyDescent="0.25">
      <c r="B3" s="259"/>
      <c r="C3" s="540" t="s">
        <v>0</v>
      </c>
      <c r="D3" s="541"/>
      <c r="E3" s="541"/>
      <c r="F3" s="541"/>
      <c r="G3" s="541"/>
      <c r="H3" s="541"/>
      <c r="I3" s="541"/>
      <c r="J3" s="541"/>
      <c r="K3" s="541"/>
      <c r="L3" s="541"/>
      <c r="M3" s="541"/>
      <c r="N3" s="541"/>
      <c r="O3" s="542"/>
      <c r="U3" s="260"/>
    </row>
    <row r="4" spans="2:21" ht="15" customHeight="1" x14ac:dyDescent="0.25">
      <c r="B4" s="259"/>
      <c r="C4" s="543"/>
      <c r="D4" s="544"/>
      <c r="E4" s="544"/>
      <c r="F4" s="544"/>
      <c r="G4" s="544"/>
      <c r="H4" s="544"/>
      <c r="I4" s="544"/>
      <c r="J4" s="544"/>
      <c r="K4" s="544"/>
      <c r="L4" s="544"/>
      <c r="M4" s="544"/>
      <c r="N4" s="544"/>
      <c r="O4" s="545"/>
      <c r="U4" s="260"/>
    </row>
    <row r="5" spans="2:21" ht="15" customHeight="1" x14ac:dyDescent="0.25">
      <c r="B5" s="259"/>
      <c r="C5" s="543"/>
      <c r="D5" s="544"/>
      <c r="E5" s="544"/>
      <c r="F5" s="544"/>
      <c r="G5" s="544"/>
      <c r="H5" s="544"/>
      <c r="I5" s="544"/>
      <c r="J5" s="544"/>
      <c r="K5" s="544"/>
      <c r="L5" s="544"/>
      <c r="M5" s="544"/>
      <c r="N5" s="544"/>
      <c r="O5" s="545"/>
      <c r="U5" s="260"/>
    </row>
    <row r="6" spans="2:21" ht="15" customHeight="1" thickBot="1" x14ac:dyDescent="0.3">
      <c r="B6" s="259"/>
      <c r="C6" s="546"/>
      <c r="D6" s="547"/>
      <c r="E6" s="547"/>
      <c r="F6" s="547"/>
      <c r="G6" s="547"/>
      <c r="H6" s="547"/>
      <c r="I6" s="547"/>
      <c r="J6" s="547"/>
      <c r="K6" s="547"/>
      <c r="L6" s="547"/>
      <c r="M6" s="547"/>
      <c r="N6" s="547"/>
      <c r="O6" s="548"/>
      <c r="U6" s="260"/>
    </row>
    <row r="7" spans="2:21" ht="15.75" thickBot="1" x14ac:dyDescent="0.3">
      <c r="B7" s="259"/>
      <c r="U7" s="260"/>
    </row>
    <row r="8" spans="2:21" ht="15" customHeight="1" x14ac:dyDescent="0.25">
      <c r="B8" s="259"/>
      <c r="D8" s="531" t="s">
        <v>1</v>
      </c>
      <c r="E8" s="532"/>
      <c r="F8" s="532"/>
      <c r="G8" s="532"/>
      <c r="H8" s="532"/>
      <c r="I8" s="532"/>
      <c r="J8" s="532"/>
      <c r="K8" s="532"/>
      <c r="L8" s="532"/>
      <c r="M8" s="532"/>
      <c r="N8" s="533"/>
      <c r="U8" s="260"/>
    </row>
    <row r="9" spans="2:21" ht="15" customHeight="1" x14ac:dyDescent="0.25">
      <c r="B9" s="259"/>
      <c r="D9" s="534"/>
      <c r="E9" s="535"/>
      <c r="F9" s="535"/>
      <c r="G9" s="535"/>
      <c r="H9" s="535"/>
      <c r="I9" s="535"/>
      <c r="J9" s="535"/>
      <c r="K9" s="535"/>
      <c r="L9" s="535"/>
      <c r="M9" s="535"/>
      <c r="N9" s="536"/>
      <c r="U9" s="260"/>
    </row>
    <row r="10" spans="2:21" ht="15" customHeight="1" x14ac:dyDescent="0.25">
      <c r="B10" s="259"/>
      <c r="D10" s="534"/>
      <c r="E10" s="535"/>
      <c r="F10" s="535"/>
      <c r="G10" s="535"/>
      <c r="H10" s="535"/>
      <c r="I10" s="535"/>
      <c r="J10" s="535"/>
      <c r="K10" s="535"/>
      <c r="L10" s="535"/>
      <c r="M10" s="535"/>
      <c r="N10" s="536"/>
      <c r="U10" s="260"/>
    </row>
    <row r="11" spans="2:21" ht="15" customHeight="1" thickBot="1" x14ac:dyDescent="0.3">
      <c r="B11" s="259"/>
      <c r="D11" s="537"/>
      <c r="E11" s="538"/>
      <c r="F11" s="538"/>
      <c r="G11" s="538"/>
      <c r="H11" s="538"/>
      <c r="I11" s="538"/>
      <c r="J11" s="538"/>
      <c r="K11" s="538"/>
      <c r="L11" s="538"/>
      <c r="M11" s="538"/>
      <c r="N11" s="539"/>
      <c r="U11" s="260"/>
    </row>
    <row r="12" spans="2:21" ht="15" customHeight="1" x14ac:dyDescent="0.25">
      <c r="B12" s="259"/>
      <c r="U12" s="260"/>
    </row>
    <row r="13" spans="2:21" x14ac:dyDescent="0.25">
      <c r="B13" s="259"/>
      <c r="U13" s="260"/>
    </row>
    <row r="14" spans="2:21" x14ac:dyDescent="0.25">
      <c r="B14" s="259"/>
      <c r="U14" s="260"/>
    </row>
    <row r="15" spans="2:21" x14ac:dyDescent="0.25">
      <c r="B15" s="259"/>
      <c r="U15" s="260"/>
    </row>
    <row r="16" spans="2:21" x14ac:dyDescent="0.25">
      <c r="B16" s="259"/>
      <c r="U16" s="260"/>
    </row>
    <row r="17" spans="2:21" x14ac:dyDescent="0.25">
      <c r="B17" s="259"/>
      <c r="U17" s="260"/>
    </row>
    <row r="18" spans="2:21" x14ac:dyDescent="0.25">
      <c r="B18" s="259"/>
      <c r="U18" s="260"/>
    </row>
    <row r="19" spans="2:21" x14ac:dyDescent="0.25">
      <c r="B19" s="259"/>
      <c r="U19" s="260"/>
    </row>
    <row r="20" spans="2:21" x14ac:dyDescent="0.25">
      <c r="B20" s="259"/>
      <c r="U20" s="260"/>
    </row>
    <row r="21" spans="2:21" x14ac:dyDescent="0.25">
      <c r="B21" s="259"/>
      <c r="U21" s="260"/>
    </row>
    <row r="22" spans="2:21" x14ac:dyDescent="0.25">
      <c r="B22" s="259"/>
      <c r="U22" s="260"/>
    </row>
    <row r="23" spans="2:21" x14ac:dyDescent="0.25">
      <c r="B23" s="259"/>
      <c r="U23" s="260"/>
    </row>
    <row r="24" spans="2:21" x14ac:dyDescent="0.25">
      <c r="B24" s="259"/>
      <c r="U24" s="260"/>
    </row>
    <row r="25" spans="2:21" x14ac:dyDescent="0.25">
      <c r="B25" s="259"/>
      <c r="U25" s="260"/>
    </row>
    <row r="26" spans="2:21" x14ac:dyDescent="0.25">
      <c r="B26" s="259"/>
      <c r="U26" s="260"/>
    </row>
    <row r="27" spans="2:21" x14ac:dyDescent="0.25">
      <c r="B27" s="259"/>
      <c r="U27" s="260"/>
    </row>
    <row r="28" spans="2:21" x14ac:dyDescent="0.25">
      <c r="B28" s="259"/>
      <c r="U28" s="260"/>
    </row>
    <row r="29" spans="2:21" x14ac:dyDescent="0.25">
      <c r="B29" s="259"/>
      <c r="U29" s="260"/>
    </row>
    <row r="30" spans="2:21" x14ac:dyDescent="0.25">
      <c r="B30" s="259"/>
      <c r="U30" s="260"/>
    </row>
    <row r="31" spans="2:21" x14ac:dyDescent="0.25">
      <c r="B31" s="259"/>
      <c r="U31" s="260"/>
    </row>
    <row r="32" spans="2:21" x14ac:dyDescent="0.25">
      <c r="B32" s="259"/>
      <c r="U32" s="260"/>
    </row>
    <row r="33" spans="2:21" x14ac:dyDescent="0.25">
      <c r="B33" s="259"/>
      <c r="U33" s="260"/>
    </row>
    <row r="34" spans="2:21" x14ac:dyDescent="0.25">
      <c r="B34" s="259"/>
      <c r="U34" s="260"/>
    </row>
    <row r="35" spans="2:21" x14ac:dyDescent="0.25">
      <c r="B35" s="259"/>
      <c r="U35" s="260"/>
    </row>
    <row r="36" spans="2:21" x14ac:dyDescent="0.25">
      <c r="B36" s="259"/>
      <c r="U36" s="260"/>
    </row>
    <row r="37" spans="2:21" ht="15.75" thickBot="1" x14ac:dyDescent="0.3">
      <c r="B37" s="261"/>
      <c r="C37" s="262"/>
      <c r="D37" s="262"/>
      <c r="E37" s="262"/>
      <c r="F37" s="262"/>
      <c r="G37" s="262"/>
      <c r="H37" s="262"/>
      <c r="I37" s="262"/>
      <c r="J37" s="262"/>
      <c r="K37" s="262"/>
      <c r="L37" s="262"/>
      <c r="M37" s="262"/>
      <c r="N37" s="262"/>
      <c r="O37" s="262"/>
      <c r="P37" s="262"/>
      <c r="Q37" s="262"/>
      <c r="R37" s="262"/>
      <c r="S37" s="262"/>
      <c r="T37" s="262"/>
      <c r="U37" s="263"/>
    </row>
  </sheetData>
  <mergeCells count="2">
    <mergeCell ref="D8:N11"/>
    <mergeCell ref="C3:O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42578125" defaultRowHeight="15" x14ac:dyDescent="0.25"/>
  <cols>
    <col min="1" max="1" width="13.42578125" customWidth="1"/>
  </cols>
  <sheetData>
    <row r="1" spans="1:1" ht="24.75" customHeight="1" thickBot="1" x14ac:dyDescent="0.3">
      <c r="A1" s="266" t="s">
        <v>668</v>
      </c>
    </row>
  </sheetData>
  <hyperlinks>
    <hyperlink ref="A1" location="OPCIONES!A1" display="OBCIONES"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2"/>
  <sheetViews>
    <sheetView topLeftCell="A8" zoomScale="80" zoomScaleNormal="80" workbookViewId="0"/>
  </sheetViews>
  <sheetFormatPr baseColWidth="10" defaultColWidth="11.42578125" defaultRowHeight="15" x14ac:dyDescent="0.25"/>
  <cols>
    <col min="1" max="1" width="15" customWidth="1"/>
  </cols>
  <sheetData>
    <row r="1" spans="1:10" ht="28.5" customHeight="1" thickBot="1" x14ac:dyDescent="0.3">
      <c r="A1" s="265" t="s">
        <v>3</v>
      </c>
    </row>
    <row r="2" spans="1:10" ht="18.75" x14ac:dyDescent="0.3">
      <c r="A2" s="944" t="s">
        <v>669</v>
      </c>
      <c r="B2" s="944"/>
      <c r="C2" s="944"/>
      <c r="D2" s="944"/>
      <c r="E2" s="944"/>
      <c r="F2" s="944"/>
      <c r="G2" s="944"/>
      <c r="H2" s="944"/>
      <c r="I2" s="944"/>
      <c r="J2" s="944"/>
    </row>
  </sheetData>
  <mergeCells count="1">
    <mergeCell ref="A2:J2"/>
  </mergeCells>
  <hyperlinks>
    <hyperlink ref="A1" location="OPCIONES!A1" display="OPCIONES"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AK55"/>
  <sheetViews>
    <sheetView zoomScale="90" zoomScaleNormal="90" workbookViewId="0">
      <selection activeCell="C4" sqref="C4"/>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22"/>
      <c r="B1" s="945" t="s">
        <v>670</v>
      </c>
      <c r="C1" s="945"/>
      <c r="D1" s="945"/>
      <c r="E1" s="22"/>
      <c r="F1" s="22"/>
      <c r="G1" s="22"/>
      <c r="H1" s="22"/>
      <c r="I1" s="22"/>
      <c r="J1" s="22"/>
      <c r="K1" s="22"/>
      <c r="L1" s="22"/>
      <c r="M1" s="22"/>
      <c r="N1" s="22"/>
      <c r="O1" s="22"/>
      <c r="P1" s="22"/>
      <c r="Q1" s="22"/>
      <c r="R1" s="22"/>
      <c r="S1" s="22"/>
      <c r="T1" s="22"/>
      <c r="U1" s="22"/>
      <c r="V1" s="22"/>
      <c r="W1" s="22"/>
      <c r="X1" s="22"/>
      <c r="Y1" s="22"/>
      <c r="Z1" s="22"/>
      <c r="AA1" s="22"/>
      <c r="AB1" s="22"/>
      <c r="AC1" s="22"/>
      <c r="AD1" s="22"/>
      <c r="AE1" s="22"/>
    </row>
    <row r="2" spans="1:37" x14ac:dyDescent="0.25">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row>
    <row r="3" spans="1:37" ht="25.5" x14ac:dyDescent="0.25">
      <c r="A3" s="22"/>
      <c r="B3" s="3"/>
      <c r="C3" s="4" t="s">
        <v>671</v>
      </c>
      <c r="D3" s="4" t="s">
        <v>640</v>
      </c>
      <c r="E3" s="22"/>
      <c r="F3" s="22"/>
      <c r="G3" s="22"/>
      <c r="H3" s="22"/>
      <c r="I3" s="22"/>
      <c r="J3" s="22"/>
      <c r="K3" s="22"/>
      <c r="L3" s="22"/>
      <c r="M3" s="22"/>
      <c r="N3" s="22"/>
      <c r="O3" s="22"/>
      <c r="P3" s="22"/>
      <c r="Q3" s="22"/>
      <c r="R3" s="22"/>
      <c r="S3" s="22"/>
      <c r="T3" s="22"/>
      <c r="U3" s="22"/>
      <c r="V3" s="22"/>
      <c r="W3" s="22"/>
      <c r="X3" s="22"/>
      <c r="Y3" s="22"/>
      <c r="Z3" s="22"/>
      <c r="AA3" s="22"/>
      <c r="AB3" s="22"/>
      <c r="AC3" s="22"/>
      <c r="AD3" s="22"/>
      <c r="AE3" s="22"/>
    </row>
    <row r="4" spans="1:37" ht="51" x14ac:dyDescent="0.25">
      <c r="A4" s="22"/>
      <c r="B4" s="5" t="s">
        <v>648</v>
      </c>
      <c r="C4" s="6" t="s">
        <v>672</v>
      </c>
      <c r="D4" s="7">
        <v>0.2</v>
      </c>
      <c r="E4" s="22"/>
      <c r="F4" s="22"/>
      <c r="G4" s="22"/>
      <c r="H4" s="22"/>
      <c r="I4" s="22"/>
      <c r="J4" s="22"/>
      <c r="K4" s="22"/>
      <c r="L4" s="22"/>
      <c r="M4" s="22"/>
      <c r="N4" s="22"/>
      <c r="O4" s="22"/>
      <c r="P4" s="22"/>
      <c r="Q4" s="22"/>
      <c r="R4" s="22"/>
      <c r="S4" s="22"/>
      <c r="T4" s="22"/>
      <c r="U4" s="22"/>
      <c r="V4" s="22"/>
      <c r="W4" s="22"/>
      <c r="X4" s="22"/>
      <c r="Y4" s="22"/>
      <c r="Z4" s="22"/>
      <c r="AA4" s="22"/>
      <c r="AB4" s="22"/>
      <c r="AC4" s="22"/>
      <c r="AD4" s="22"/>
      <c r="AE4" s="22"/>
    </row>
    <row r="5" spans="1:37" ht="51" x14ac:dyDescent="0.25">
      <c r="A5" s="22"/>
      <c r="B5" s="8" t="s">
        <v>646</v>
      </c>
      <c r="C5" s="9" t="s">
        <v>673</v>
      </c>
      <c r="D5" s="10">
        <v>0.4</v>
      </c>
      <c r="E5" s="22"/>
      <c r="F5" s="22"/>
      <c r="G5" s="22"/>
      <c r="H5" s="22"/>
      <c r="I5" s="22"/>
      <c r="J5" s="22"/>
      <c r="K5" s="22"/>
      <c r="L5" s="22"/>
      <c r="M5" s="22"/>
      <c r="N5" s="22"/>
      <c r="O5" s="22"/>
      <c r="P5" s="22"/>
      <c r="Q5" s="22"/>
      <c r="R5" s="22"/>
      <c r="S5" s="22"/>
      <c r="T5" s="22"/>
      <c r="U5" s="22"/>
      <c r="V5" s="22"/>
      <c r="W5" s="22"/>
      <c r="X5" s="22"/>
      <c r="Y5" s="22"/>
      <c r="Z5" s="22"/>
      <c r="AA5" s="22"/>
      <c r="AB5" s="22"/>
      <c r="AC5" s="22"/>
      <c r="AD5" s="22"/>
      <c r="AE5" s="22"/>
    </row>
    <row r="6" spans="1:37" ht="51" x14ac:dyDescent="0.25">
      <c r="A6" s="22"/>
      <c r="B6" s="11" t="s">
        <v>645</v>
      </c>
      <c r="C6" s="9" t="s">
        <v>674</v>
      </c>
      <c r="D6" s="10">
        <v>0.6</v>
      </c>
      <c r="E6" s="22"/>
      <c r="F6" s="22"/>
      <c r="G6" s="22"/>
      <c r="H6" s="22"/>
      <c r="I6" s="22"/>
      <c r="J6" s="22"/>
      <c r="K6" s="22"/>
      <c r="L6" s="22"/>
      <c r="M6" s="22"/>
      <c r="N6" s="22"/>
      <c r="O6" s="22"/>
      <c r="P6" s="22"/>
      <c r="Q6" s="22"/>
      <c r="R6" s="22"/>
      <c r="S6" s="22"/>
      <c r="T6" s="22"/>
      <c r="U6" s="22"/>
      <c r="V6" s="22"/>
      <c r="W6" s="22"/>
      <c r="X6" s="22"/>
      <c r="Y6" s="22"/>
      <c r="Z6" s="22"/>
      <c r="AA6" s="22"/>
      <c r="AB6" s="22"/>
      <c r="AC6" s="22"/>
      <c r="AD6" s="22"/>
      <c r="AE6" s="22"/>
    </row>
    <row r="7" spans="1:37" ht="76.5" x14ac:dyDescent="0.25">
      <c r="A7" s="22"/>
      <c r="B7" s="12" t="s">
        <v>644</v>
      </c>
      <c r="C7" s="9" t="s">
        <v>675</v>
      </c>
      <c r="D7" s="10">
        <v>0.8</v>
      </c>
      <c r="E7" s="22"/>
      <c r="F7" s="22"/>
      <c r="G7" s="22"/>
      <c r="H7" s="22"/>
      <c r="I7" s="22"/>
      <c r="J7" s="22"/>
      <c r="K7" s="22"/>
      <c r="L7" s="22"/>
      <c r="M7" s="22"/>
      <c r="N7" s="22"/>
      <c r="O7" s="22"/>
      <c r="P7" s="22"/>
      <c r="Q7" s="22"/>
      <c r="R7" s="22"/>
      <c r="S7" s="22"/>
      <c r="T7" s="22"/>
      <c r="U7" s="22"/>
      <c r="V7" s="22"/>
      <c r="W7" s="22"/>
      <c r="X7" s="22"/>
      <c r="Y7" s="22"/>
      <c r="Z7" s="22"/>
      <c r="AA7" s="22"/>
      <c r="AB7" s="22"/>
      <c r="AC7" s="22"/>
      <c r="AD7" s="22"/>
      <c r="AE7" s="22"/>
    </row>
    <row r="8" spans="1:37" ht="51" x14ac:dyDescent="0.25">
      <c r="A8" s="22"/>
      <c r="B8" s="13" t="s">
        <v>641</v>
      </c>
      <c r="C8" s="9" t="s">
        <v>676</v>
      </c>
      <c r="D8" s="10">
        <v>1</v>
      </c>
      <c r="E8" s="22"/>
      <c r="F8" s="22"/>
      <c r="G8" s="22"/>
      <c r="H8" s="22"/>
      <c r="I8" s="22"/>
      <c r="J8" s="22"/>
      <c r="K8" s="22"/>
      <c r="L8" s="22"/>
      <c r="M8" s="22"/>
      <c r="N8" s="22"/>
      <c r="O8" s="22"/>
      <c r="P8" s="22"/>
      <c r="Q8" s="22"/>
      <c r="R8" s="22"/>
      <c r="S8" s="22"/>
      <c r="T8" s="22"/>
      <c r="U8" s="22"/>
      <c r="V8" s="22"/>
      <c r="W8" s="22"/>
      <c r="X8" s="22"/>
      <c r="Y8" s="22"/>
      <c r="Z8" s="22"/>
      <c r="AA8" s="22"/>
      <c r="AB8" s="22"/>
      <c r="AC8" s="22"/>
      <c r="AD8" s="22"/>
      <c r="AE8" s="22"/>
    </row>
    <row r="9" spans="1:37" x14ac:dyDescent="0.25">
      <c r="A9" s="22"/>
      <c r="B9" s="45"/>
      <c r="C9" s="45"/>
      <c r="D9" s="45"/>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row>
    <row r="10" spans="1:37" ht="16.5" x14ac:dyDescent="0.25">
      <c r="A10" s="22"/>
      <c r="B10" s="46"/>
      <c r="C10" s="45"/>
      <c r="D10" s="45"/>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row>
    <row r="11" spans="1:37" x14ac:dyDescent="0.25">
      <c r="A11" s="22"/>
      <c r="B11" s="45"/>
      <c r="C11" s="45"/>
      <c r="D11" s="4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row>
    <row r="12" spans="1:37" x14ac:dyDescent="0.25">
      <c r="A12" s="22"/>
      <c r="B12" s="45"/>
      <c r="C12" s="45"/>
      <c r="D12" s="45"/>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row>
    <row r="13" spans="1:37" x14ac:dyDescent="0.25">
      <c r="A13" s="22"/>
      <c r="B13" s="45"/>
      <c r="C13" s="45"/>
      <c r="D13" s="45"/>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row>
    <row r="14" spans="1:37" x14ac:dyDescent="0.25">
      <c r="A14" s="22"/>
      <c r="B14" s="45"/>
      <c r="C14" s="45"/>
      <c r="D14" s="45"/>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row>
    <row r="15" spans="1:37" x14ac:dyDescent="0.25">
      <c r="A15" s="22"/>
      <c r="B15" s="45"/>
      <c r="C15" s="45"/>
      <c r="D15" s="45"/>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row>
    <row r="16" spans="1:37" x14ac:dyDescent="0.25">
      <c r="A16" s="22"/>
      <c r="B16" s="45"/>
      <c r="C16" s="45"/>
      <c r="D16" s="45"/>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row>
    <row r="17" spans="1:37" x14ac:dyDescent="0.25">
      <c r="A17" s="22"/>
      <c r="B17" s="45"/>
      <c r="C17" s="45"/>
      <c r="D17" s="45"/>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row>
    <row r="18" spans="1:37" x14ac:dyDescent="0.25">
      <c r="A18" s="22"/>
      <c r="B18" s="45"/>
      <c r="C18" s="45"/>
      <c r="D18" s="45"/>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row>
    <row r="19" spans="1:37" x14ac:dyDescent="0.25">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row>
    <row r="20" spans="1:37" x14ac:dyDescent="0.25">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row>
    <row r="21" spans="1:37" x14ac:dyDescent="0.25">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row>
    <row r="22" spans="1:37" x14ac:dyDescent="0.2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row>
    <row r="23" spans="1:37" x14ac:dyDescent="0.25">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row>
    <row r="24" spans="1:37" x14ac:dyDescent="0.25">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row>
    <row r="25" spans="1:37" x14ac:dyDescent="0.25">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row>
    <row r="26" spans="1:37" x14ac:dyDescent="0.25">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row>
    <row r="27" spans="1:37" x14ac:dyDescent="0.25">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row>
    <row r="28" spans="1:37" x14ac:dyDescent="0.25">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row>
    <row r="29" spans="1:37" x14ac:dyDescent="0.2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row>
    <row r="30" spans="1:37" x14ac:dyDescent="0.25">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row>
    <row r="31" spans="1:37" x14ac:dyDescent="0.2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row>
    <row r="32" spans="1:37" x14ac:dyDescent="0.2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row>
    <row r="33" spans="1:31" x14ac:dyDescent="0.25">
      <c r="A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row>
    <row r="34" spans="1:31" x14ac:dyDescent="0.25">
      <c r="A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row>
    <row r="35" spans="1:31" x14ac:dyDescent="0.25">
      <c r="A35" s="22"/>
    </row>
    <row r="36" spans="1:31" x14ac:dyDescent="0.25">
      <c r="A36" s="22"/>
    </row>
    <row r="37" spans="1:31" x14ac:dyDescent="0.25">
      <c r="A37" s="22"/>
    </row>
    <row r="38" spans="1:31" x14ac:dyDescent="0.25">
      <c r="A38" s="22"/>
    </row>
    <row r="39" spans="1:31" x14ac:dyDescent="0.25">
      <c r="A39" s="22"/>
    </row>
    <row r="40" spans="1:31" x14ac:dyDescent="0.25">
      <c r="A40" s="22"/>
    </row>
    <row r="41" spans="1:31" x14ac:dyDescent="0.25">
      <c r="A41" s="22"/>
    </row>
    <row r="42" spans="1:31" x14ac:dyDescent="0.25">
      <c r="A42" s="22"/>
    </row>
    <row r="43" spans="1:31" x14ac:dyDescent="0.25">
      <c r="A43" s="22"/>
    </row>
    <row r="44" spans="1:31" x14ac:dyDescent="0.25">
      <c r="A44" s="22"/>
    </row>
    <row r="45" spans="1:31" x14ac:dyDescent="0.25">
      <c r="A45" s="22"/>
    </row>
    <row r="46" spans="1:31" x14ac:dyDescent="0.25">
      <c r="A46" s="22"/>
    </row>
    <row r="47" spans="1:31" x14ac:dyDescent="0.25">
      <c r="A47" s="22"/>
    </row>
    <row r="48" spans="1:31" x14ac:dyDescent="0.25">
      <c r="A48" s="22"/>
    </row>
    <row r="49" spans="1:1" x14ac:dyDescent="0.25">
      <c r="A49" s="22"/>
    </row>
    <row r="50" spans="1:1" x14ac:dyDescent="0.25">
      <c r="A50" s="22"/>
    </row>
    <row r="51" spans="1:1" x14ac:dyDescent="0.25">
      <c r="A51" s="22"/>
    </row>
    <row r="52" spans="1:1" x14ac:dyDescent="0.25">
      <c r="A52" s="22"/>
    </row>
    <row r="53" spans="1:1" x14ac:dyDescent="0.25">
      <c r="A53" s="22"/>
    </row>
    <row r="54" spans="1:1" x14ac:dyDescent="0.25">
      <c r="A54" s="22"/>
    </row>
    <row r="55" spans="1:1" x14ac:dyDescent="0.25">
      <c r="A55" s="22"/>
    </row>
  </sheetData>
  <mergeCells count="1">
    <mergeCell ref="B1:D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249977111117893"/>
  </sheetPr>
  <dimension ref="A1:U232"/>
  <sheetViews>
    <sheetView topLeftCell="C1" zoomScale="60" zoomScaleNormal="60" workbookViewId="0">
      <selection activeCell="D16" sqref="D16"/>
    </sheetView>
  </sheetViews>
  <sheetFormatPr baseColWidth="10" defaultColWidth="11.42578125" defaultRowHeight="15" x14ac:dyDescent="0.25"/>
  <cols>
    <col min="2" max="2" width="40.42578125" customWidth="1"/>
    <col min="3" max="3" width="74.85546875" customWidth="1"/>
    <col min="4" max="4" width="135" bestFit="1" customWidth="1"/>
    <col min="5" max="5" width="39" customWidth="1"/>
    <col min="6" max="6" width="29.85546875" customWidth="1"/>
  </cols>
  <sheetData>
    <row r="1" spans="1:21" ht="33.75" x14ac:dyDescent="0.25">
      <c r="A1" s="22"/>
      <c r="B1" s="946" t="s">
        <v>677</v>
      </c>
      <c r="C1" s="946"/>
      <c r="D1" s="946"/>
      <c r="E1" s="22"/>
      <c r="F1" s="22"/>
      <c r="G1" s="22"/>
      <c r="H1" s="22"/>
      <c r="I1" s="22"/>
      <c r="J1" s="22"/>
      <c r="K1" s="22"/>
      <c r="L1" s="22"/>
      <c r="M1" s="22"/>
      <c r="N1" s="22"/>
      <c r="O1" s="22"/>
      <c r="P1" s="22"/>
      <c r="Q1" s="22"/>
      <c r="R1" s="22"/>
      <c r="S1" s="22"/>
      <c r="T1" s="22"/>
      <c r="U1" s="22"/>
    </row>
    <row r="2" spans="1:21" ht="15.75" thickBot="1" x14ac:dyDescent="0.3">
      <c r="A2" s="22"/>
      <c r="B2" s="22"/>
      <c r="C2" s="22"/>
      <c r="D2" s="22"/>
      <c r="E2" s="22"/>
      <c r="F2" s="22"/>
      <c r="G2" s="22"/>
      <c r="H2" s="22"/>
      <c r="I2" s="22"/>
      <c r="J2" s="22"/>
      <c r="K2" s="22"/>
      <c r="L2" s="22"/>
      <c r="M2" s="22"/>
      <c r="N2" s="22"/>
      <c r="O2" s="22"/>
      <c r="P2" s="22"/>
      <c r="Q2" s="22"/>
      <c r="R2" s="22"/>
      <c r="S2" s="22"/>
      <c r="T2" s="22"/>
      <c r="U2" s="22"/>
    </row>
    <row r="3" spans="1:21" ht="32.25" thickBot="1" x14ac:dyDescent="0.3">
      <c r="A3" s="22"/>
      <c r="B3" s="43"/>
      <c r="C3" s="110" t="s">
        <v>219</v>
      </c>
      <c r="D3" s="110" t="s">
        <v>220</v>
      </c>
      <c r="E3" s="22"/>
      <c r="F3" s="130" t="s">
        <v>263</v>
      </c>
      <c r="G3" s="131" t="s">
        <v>264</v>
      </c>
      <c r="H3" s="22"/>
      <c r="I3" s="22"/>
      <c r="J3" s="22"/>
      <c r="K3" s="22"/>
      <c r="L3" s="22"/>
      <c r="M3" s="22"/>
      <c r="N3" s="22"/>
      <c r="O3" s="22"/>
      <c r="P3" s="22"/>
      <c r="Q3" s="22"/>
      <c r="R3" s="22"/>
      <c r="S3" s="22"/>
      <c r="T3" s="22"/>
      <c r="U3" s="22"/>
    </row>
    <row r="4" spans="1:21" ht="33.75" x14ac:dyDescent="0.25">
      <c r="A4" s="42" t="s">
        <v>678</v>
      </c>
      <c r="B4" s="111" t="s">
        <v>679</v>
      </c>
      <c r="C4" s="104" t="s">
        <v>680</v>
      </c>
      <c r="D4" s="107" t="s">
        <v>681</v>
      </c>
      <c r="E4" s="22"/>
      <c r="F4" s="116" t="s">
        <v>635</v>
      </c>
      <c r="G4" s="117">
        <v>0.2</v>
      </c>
      <c r="H4" s="22"/>
      <c r="I4" s="22"/>
      <c r="J4" s="22"/>
      <c r="K4" s="22"/>
      <c r="L4" s="22"/>
      <c r="M4" s="22"/>
      <c r="N4" s="22"/>
      <c r="O4" s="22"/>
      <c r="P4" s="22"/>
      <c r="Q4" s="22"/>
      <c r="R4" s="22"/>
      <c r="S4" s="22"/>
      <c r="T4" s="22"/>
      <c r="U4" s="22"/>
    </row>
    <row r="5" spans="1:21" ht="67.5" x14ac:dyDescent="0.25">
      <c r="A5" s="42" t="s">
        <v>636</v>
      </c>
      <c r="B5" s="112" t="s">
        <v>682</v>
      </c>
      <c r="C5" s="105" t="s">
        <v>683</v>
      </c>
      <c r="D5" s="108" t="s">
        <v>684</v>
      </c>
      <c r="E5" s="22"/>
      <c r="F5" s="118" t="s">
        <v>636</v>
      </c>
      <c r="G5" s="117">
        <v>0.4</v>
      </c>
      <c r="H5" s="22"/>
      <c r="I5" s="22"/>
      <c r="J5" s="22"/>
      <c r="K5" s="22"/>
      <c r="L5" s="22"/>
      <c r="M5" s="22"/>
      <c r="N5" s="22"/>
      <c r="O5" s="22"/>
      <c r="P5" s="22"/>
      <c r="Q5" s="22"/>
      <c r="R5" s="22"/>
      <c r="S5" s="22"/>
      <c r="T5" s="22"/>
      <c r="U5" s="22"/>
    </row>
    <row r="6" spans="1:21" ht="67.5" x14ac:dyDescent="0.25">
      <c r="A6" s="42" t="s">
        <v>637</v>
      </c>
      <c r="B6" s="113" t="s">
        <v>685</v>
      </c>
      <c r="C6" s="105" t="s">
        <v>686</v>
      </c>
      <c r="D6" s="108" t="s">
        <v>687</v>
      </c>
      <c r="E6" s="22"/>
      <c r="F6" s="119" t="s">
        <v>637</v>
      </c>
      <c r="G6" s="117">
        <v>0.6</v>
      </c>
      <c r="H6" s="22"/>
      <c r="I6" s="22"/>
      <c r="J6" s="22"/>
      <c r="K6" s="22"/>
      <c r="L6" s="22"/>
      <c r="M6" s="22"/>
      <c r="N6" s="22"/>
      <c r="O6" s="22"/>
      <c r="P6" s="22"/>
      <c r="Q6" s="22"/>
      <c r="R6" s="22"/>
      <c r="S6" s="22"/>
      <c r="T6" s="22"/>
      <c r="U6" s="22"/>
    </row>
    <row r="7" spans="1:21" ht="101.25" x14ac:dyDescent="0.25">
      <c r="A7" s="42" t="s">
        <v>638</v>
      </c>
      <c r="B7" s="114" t="s">
        <v>688</v>
      </c>
      <c r="C7" s="105" t="s">
        <v>689</v>
      </c>
      <c r="D7" s="108" t="s">
        <v>690</v>
      </c>
      <c r="E7" s="22"/>
      <c r="F7" s="120" t="s">
        <v>638</v>
      </c>
      <c r="G7" s="117">
        <v>0.8</v>
      </c>
      <c r="H7" s="22"/>
      <c r="I7" s="22"/>
      <c r="J7" s="22"/>
      <c r="K7" s="22"/>
      <c r="L7" s="22"/>
      <c r="M7" s="22"/>
      <c r="N7" s="22"/>
      <c r="O7" s="22"/>
      <c r="P7" s="22"/>
      <c r="Q7" s="22"/>
      <c r="R7" s="22"/>
      <c r="S7" s="22"/>
      <c r="T7" s="22"/>
      <c r="U7" s="22"/>
    </row>
    <row r="8" spans="1:21" ht="68.25" thickBot="1" x14ac:dyDescent="0.3">
      <c r="A8" s="42" t="s">
        <v>639</v>
      </c>
      <c r="B8" s="115" t="s">
        <v>691</v>
      </c>
      <c r="C8" s="106" t="s">
        <v>692</v>
      </c>
      <c r="D8" s="109" t="s">
        <v>693</v>
      </c>
      <c r="E8" s="22"/>
      <c r="F8" s="121" t="s">
        <v>639</v>
      </c>
      <c r="G8" s="117">
        <v>1</v>
      </c>
      <c r="H8" s="22"/>
      <c r="I8" s="22"/>
      <c r="J8" s="22"/>
      <c r="K8" s="22"/>
      <c r="L8" s="22"/>
      <c r="M8" s="22"/>
      <c r="N8" s="22"/>
      <c r="O8" s="22"/>
      <c r="P8" s="22"/>
      <c r="Q8" s="22"/>
      <c r="R8" s="22"/>
      <c r="S8" s="22"/>
      <c r="T8" s="22"/>
      <c r="U8" s="22"/>
    </row>
    <row r="9" spans="1:21" ht="20.25" x14ac:dyDescent="0.25">
      <c r="A9" s="42"/>
      <c r="B9" s="42"/>
      <c r="C9" s="44"/>
      <c r="D9" s="44"/>
      <c r="E9" s="22"/>
      <c r="F9" s="22"/>
      <c r="G9" s="22"/>
      <c r="H9" s="22"/>
      <c r="I9" s="22"/>
      <c r="J9" s="22"/>
      <c r="K9" s="22"/>
      <c r="L9" s="22"/>
      <c r="M9" s="22"/>
      <c r="N9" s="22"/>
      <c r="O9" s="22"/>
      <c r="P9" s="22"/>
      <c r="Q9" s="22"/>
      <c r="R9" s="22"/>
      <c r="S9" s="22"/>
      <c r="T9" s="22"/>
      <c r="U9" s="22"/>
    </row>
    <row r="10" spans="1:21" s="14" customFormat="1" ht="16.5" hidden="1" x14ac:dyDescent="0.25">
      <c r="A10" s="45"/>
      <c r="B10" s="128"/>
      <c r="C10" s="128"/>
      <c r="D10" s="128"/>
      <c r="E10" s="45"/>
      <c r="F10" s="45"/>
      <c r="G10" s="45"/>
      <c r="H10" s="45"/>
      <c r="I10" s="45"/>
      <c r="J10" s="45"/>
      <c r="K10" s="45"/>
      <c r="L10" s="45"/>
      <c r="M10" s="45"/>
      <c r="N10" s="45"/>
      <c r="O10" s="45"/>
      <c r="P10" s="45"/>
      <c r="Q10" s="45"/>
      <c r="R10" s="45"/>
      <c r="S10" s="45"/>
      <c r="T10" s="45"/>
      <c r="U10" s="45"/>
    </row>
    <row r="11" spans="1:21" s="14" customFormat="1" hidden="1" x14ac:dyDescent="0.25">
      <c r="A11" s="45"/>
      <c r="B11" s="45" t="s">
        <v>694</v>
      </c>
      <c r="C11" s="45" t="s">
        <v>327</v>
      </c>
      <c r="D11" s="45" t="s">
        <v>491</v>
      </c>
      <c r="E11" s="45"/>
      <c r="F11" s="45"/>
      <c r="G11" s="45"/>
      <c r="H11" s="45"/>
      <c r="I11" s="45"/>
      <c r="J11" s="45"/>
      <c r="K11" s="45"/>
      <c r="L11" s="45"/>
      <c r="M11" s="45"/>
      <c r="N11" s="45"/>
      <c r="O11" s="45"/>
      <c r="P11" s="45"/>
      <c r="Q11" s="45"/>
      <c r="R11" s="45"/>
      <c r="S11" s="45"/>
      <c r="T11" s="45"/>
      <c r="U11" s="45"/>
    </row>
    <row r="12" spans="1:21" s="14" customFormat="1" hidden="1" x14ac:dyDescent="0.25">
      <c r="A12" s="45"/>
      <c r="B12" s="45" t="s">
        <v>695</v>
      </c>
      <c r="C12" s="45" t="s">
        <v>458</v>
      </c>
      <c r="D12" s="45" t="s">
        <v>696</v>
      </c>
      <c r="E12" s="45"/>
      <c r="F12" s="45"/>
      <c r="G12" s="45"/>
      <c r="H12" s="45"/>
      <c r="I12" s="45"/>
      <c r="J12" s="45"/>
      <c r="K12" s="45"/>
      <c r="L12" s="45"/>
      <c r="M12" s="45"/>
      <c r="N12" s="45"/>
      <c r="O12" s="45"/>
      <c r="P12" s="45"/>
      <c r="Q12" s="45"/>
      <c r="R12" s="45"/>
      <c r="S12" s="45"/>
      <c r="T12" s="45"/>
      <c r="U12" s="45"/>
    </row>
    <row r="13" spans="1:21" s="14" customFormat="1" hidden="1" x14ac:dyDescent="0.25">
      <c r="A13" s="45"/>
      <c r="B13" s="45"/>
      <c r="C13" s="45" t="s">
        <v>320</v>
      </c>
      <c r="D13" s="45" t="s">
        <v>288</v>
      </c>
      <c r="E13" s="45"/>
      <c r="F13" s="45"/>
      <c r="G13" s="45"/>
      <c r="H13" s="45"/>
      <c r="I13" s="45"/>
      <c r="J13" s="45"/>
      <c r="K13" s="45"/>
      <c r="L13" s="45"/>
      <c r="M13" s="45"/>
      <c r="N13" s="45"/>
      <c r="O13" s="45"/>
      <c r="P13" s="45"/>
      <c r="Q13" s="45"/>
      <c r="R13" s="45"/>
      <c r="S13" s="45"/>
      <c r="T13" s="45"/>
      <c r="U13" s="45"/>
    </row>
    <row r="14" spans="1:21" s="14" customFormat="1" hidden="1" x14ac:dyDescent="0.25">
      <c r="A14" s="45"/>
      <c r="B14" s="45"/>
      <c r="C14" s="45" t="s">
        <v>333</v>
      </c>
      <c r="D14" s="45" t="s">
        <v>300</v>
      </c>
      <c r="E14" s="45"/>
      <c r="F14" s="45"/>
      <c r="G14" s="45"/>
      <c r="H14" s="45"/>
      <c r="I14" s="45"/>
      <c r="J14" s="45"/>
      <c r="K14" s="45"/>
      <c r="L14" s="45"/>
      <c r="M14" s="45"/>
      <c r="N14" s="45"/>
      <c r="O14" s="45"/>
      <c r="P14" s="45"/>
      <c r="Q14" s="45"/>
      <c r="R14" s="45"/>
      <c r="S14" s="45"/>
      <c r="T14" s="45"/>
      <c r="U14" s="45"/>
    </row>
    <row r="15" spans="1:21" s="14" customFormat="1" hidden="1" x14ac:dyDescent="0.25">
      <c r="A15" s="45"/>
      <c r="B15" s="45"/>
      <c r="C15" s="45" t="s">
        <v>275</v>
      </c>
      <c r="D15" s="45" t="s">
        <v>276</v>
      </c>
      <c r="E15" s="45"/>
      <c r="F15" s="45"/>
      <c r="G15" s="45"/>
      <c r="H15" s="45"/>
      <c r="I15" s="45"/>
      <c r="J15" s="45"/>
      <c r="K15" s="45"/>
      <c r="L15" s="45"/>
      <c r="M15" s="45"/>
      <c r="N15" s="45"/>
      <c r="O15" s="45"/>
      <c r="P15" s="45"/>
      <c r="Q15" s="45"/>
      <c r="R15" s="45"/>
      <c r="S15" s="45"/>
      <c r="T15" s="45"/>
      <c r="U15" s="45"/>
    </row>
    <row r="16" spans="1:21" s="14" customFormat="1" x14ac:dyDescent="0.25">
      <c r="A16" s="45"/>
      <c r="B16" s="45"/>
      <c r="C16" s="45"/>
      <c r="D16" s="45"/>
      <c r="E16" s="45"/>
      <c r="F16" s="45"/>
      <c r="G16" s="45"/>
      <c r="H16" s="45"/>
      <c r="I16" s="45"/>
      <c r="J16" s="45"/>
      <c r="K16" s="45"/>
      <c r="L16" s="45"/>
      <c r="M16" s="45"/>
      <c r="N16" s="45"/>
      <c r="O16" s="45"/>
    </row>
    <row r="17" spans="1:15" s="14" customFormat="1" x14ac:dyDescent="0.25">
      <c r="A17" s="45"/>
      <c r="B17" s="45"/>
      <c r="C17" s="45"/>
      <c r="D17" s="45"/>
      <c r="E17" s="45"/>
      <c r="F17" s="45"/>
      <c r="G17" s="45"/>
      <c r="H17" s="45"/>
      <c r="I17" s="45"/>
      <c r="J17" s="45"/>
      <c r="K17" s="45"/>
      <c r="L17" s="45"/>
      <c r="M17" s="45"/>
      <c r="N17" s="45"/>
      <c r="O17" s="45"/>
    </row>
    <row r="18" spans="1:15" s="14" customFormat="1" x14ac:dyDescent="0.25">
      <c r="A18" s="45"/>
      <c r="B18" s="45"/>
      <c r="C18" s="45"/>
      <c r="D18" s="45"/>
      <c r="E18" s="45"/>
      <c r="F18" s="45"/>
      <c r="G18" s="45"/>
      <c r="H18" s="45"/>
      <c r="I18" s="45"/>
      <c r="J18" s="45"/>
      <c r="K18" s="45"/>
      <c r="L18" s="45"/>
      <c r="M18" s="45"/>
      <c r="N18" s="45"/>
      <c r="O18" s="45"/>
    </row>
    <row r="19" spans="1:15" s="14" customFormat="1" x14ac:dyDescent="0.25">
      <c r="A19" s="45"/>
      <c r="B19" s="45"/>
      <c r="C19" s="45"/>
      <c r="D19" s="45"/>
      <c r="E19" s="45"/>
      <c r="F19" s="45"/>
      <c r="G19" s="45"/>
      <c r="H19" s="45"/>
      <c r="I19" s="45"/>
      <c r="J19" s="45"/>
      <c r="K19" s="45"/>
      <c r="L19" s="45"/>
      <c r="M19" s="45"/>
      <c r="N19" s="45"/>
      <c r="O19" s="45"/>
    </row>
    <row r="20" spans="1:15" s="14" customFormat="1" x14ac:dyDescent="0.25">
      <c r="A20" s="45"/>
      <c r="B20" s="45"/>
      <c r="C20" s="45"/>
      <c r="D20" s="45"/>
      <c r="E20" s="45"/>
      <c r="F20" s="45"/>
      <c r="G20" s="45"/>
      <c r="H20" s="45"/>
      <c r="I20" s="45"/>
      <c r="J20" s="45"/>
      <c r="K20" s="45"/>
      <c r="L20" s="45"/>
      <c r="M20" s="45"/>
      <c r="N20" s="45"/>
      <c r="O20" s="45"/>
    </row>
    <row r="21" spans="1:15" s="14" customFormat="1" x14ac:dyDescent="0.25">
      <c r="A21" s="45"/>
      <c r="B21" s="45"/>
      <c r="C21" s="45"/>
      <c r="D21" s="45"/>
      <c r="E21" s="45"/>
      <c r="F21" s="45"/>
      <c r="G21" s="45"/>
      <c r="H21" s="45"/>
      <c r="I21" s="45"/>
      <c r="J21" s="45"/>
      <c r="K21" s="45"/>
      <c r="L21" s="45"/>
      <c r="M21" s="45"/>
      <c r="N21" s="45"/>
      <c r="O21" s="45"/>
    </row>
    <row r="22" spans="1:15" s="14" customFormat="1" ht="20.25" x14ac:dyDescent="0.25">
      <c r="A22" s="45"/>
      <c r="B22" s="45"/>
      <c r="C22" s="129"/>
      <c r="D22" s="129"/>
      <c r="E22" s="45"/>
      <c r="F22" s="45"/>
      <c r="G22" s="45"/>
      <c r="H22" s="45"/>
      <c r="I22" s="45"/>
      <c r="J22" s="45"/>
      <c r="K22" s="45"/>
      <c r="L22" s="45"/>
      <c r="M22" s="45"/>
      <c r="N22" s="45"/>
      <c r="O22" s="45"/>
    </row>
    <row r="23" spans="1:15" s="14" customFormat="1" ht="20.25" x14ac:dyDescent="0.25">
      <c r="A23" s="45"/>
      <c r="B23" s="45"/>
      <c r="C23" s="129"/>
      <c r="D23" s="129"/>
      <c r="E23" s="45"/>
      <c r="F23" s="45"/>
      <c r="G23" s="45"/>
      <c r="H23" s="45"/>
      <c r="I23" s="45"/>
      <c r="J23" s="45"/>
      <c r="K23" s="45"/>
      <c r="L23" s="45"/>
      <c r="M23" s="45"/>
      <c r="N23" s="45"/>
      <c r="O23" s="45"/>
    </row>
    <row r="24" spans="1:15" ht="20.25" x14ac:dyDescent="0.25">
      <c r="A24" s="42"/>
      <c r="B24" s="42"/>
      <c r="C24" s="44"/>
      <c r="D24" s="44"/>
      <c r="E24" s="22"/>
      <c r="F24" s="22"/>
      <c r="G24" s="22"/>
      <c r="H24" s="22"/>
      <c r="I24" s="22"/>
      <c r="J24" s="22"/>
      <c r="K24" s="22"/>
      <c r="L24" s="22"/>
      <c r="M24" s="22"/>
      <c r="N24" s="22"/>
      <c r="O24" s="22"/>
    </row>
    <row r="25" spans="1:15" ht="20.25" x14ac:dyDescent="0.25">
      <c r="A25" s="42"/>
      <c r="B25" s="42"/>
      <c r="C25" s="44"/>
      <c r="D25" s="44"/>
      <c r="E25" s="22"/>
      <c r="F25" s="22"/>
      <c r="G25" s="22"/>
      <c r="H25" s="22"/>
      <c r="I25" s="22"/>
      <c r="J25" s="22"/>
      <c r="K25" s="22"/>
      <c r="L25" s="22"/>
      <c r="M25" s="22"/>
      <c r="N25" s="22"/>
      <c r="O25" s="22"/>
    </row>
    <row r="26" spans="1:15" ht="20.25" x14ac:dyDescent="0.25">
      <c r="A26" s="42"/>
      <c r="B26" s="42"/>
      <c r="C26" s="44"/>
      <c r="D26" s="44"/>
      <c r="E26" s="22"/>
      <c r="F26" s="22"/>
      <c r="G26" s="22"/>
      <c r="H26" s="22"/>
      <c r="I26" s="22"/>
      <c r="J26" s="22"/>
      <c r="K26" s="22"/>
      <c r="L26" s="22"/>
      <c r="M26" s="22"/>
      <c r="N26" s="22"/>
      <c r="O26" s="22"/>
    </row>
    <row r="27" spans="1:15" ht="20.25" x14ac:dyDescent="0.25">
      <c r="A27" s="42"/>
      <c r="B27" s="42"/>
      <c r="C27" s="44"/>
      <c r="D27" s="44"/>
      <c r="E27" s="22"/>
      <c r="F27" s="22"/>
      <c r="G27" s="22"/>
      <c r="H27" s="22"/>
      <c r="I27" s="22"/>
      <c r="J27" s="22"/>
      <c r="K27" s="22"/>
      <c r="L27" s="22"/>
      <c r="M27" s="22"/>
      <c r="N27" s="22"/>
      <c r="O27" s="22"/>
    </row>
    <row r="28" spans="1:15" ht="20.25" x14ac:dyDescent="0.25">
      <c r="A28" s="42"/>
      <c r="B28" s="42"/>
      <c r="C28" s="44"/>
      <c r="D28" s="44"/>
      <c r="E28" s="22"/>
      <c r="F28" s="22"/>
      <c r="G28" s="22"/>
      <c r="H28" s="22"/>
      <c r="I28" s="22"/>
      <c r="J28" s="22"/>
      <c r="K28" s="22"/>
      <c r="L28" s="22"/>
      <c r="M28" s="22"/>
      <c r="N28" s="22"/>
      <c r="O28" s="22"/>
    </row>
    <row r="29" spans="1:15" ht="20.25" x14ac:dyDescent="0.25">
      <c r="A29" s="42"/>
      <c r="B29" s="42"/>
      <c r="C29" s="44"/>
      <c r="D29" s="44"/>
      <c r="E29" s="22"/>
      <c r="F29" s="22"/>
      <c r="G29" s="22"/>
      <c r="H29" s="22"/>
      <c r="I29" s="22"/>
      <c r="J29" s="22"/>
      <c r="K29" s="22"/>
      <c r="L29" s="22"/>
      <c r="M29" s="22"/>
      <c r="N29" s="22"/>
      <c r="O29" s="22"/>
    </row>
    <row r="30" spans="1:15" ht="20.25" x14ac:dyDescent="0.25">
      <c r="A30" s="42"/>
      <c r="B30" s="42"/>
      <c r="C30" s="44"/>
      <c r="D30" s="44"/>
      <c r="E30" s="22"/>
      <c r="F30" s="22"/>
      <c r="G30" s="22"/>
      <c r="H30" s="22"/>
      <c r="I30" s="22"/>
      <c r="J30" s="22"/>
      <c r="K30" s="22"/>
      <c r="L30" s="22"/>
      <c r="M30" s="22"/>
      <c r="N30" s="22"/>
      <c r="O30" s="22"/>
    </row>
    <row r="31" spans="1:15" ht="20.25" x14ac:dyDescent="0.25">
      <c r="A31" s="42"/>
      <c r="B31" s="42"/>
      <c r="C31" s="44"/>
      <c r="D31" s="44"/>
      <c r="E31" s="22"/>
      <c r="F31" s="22"/>
      <c r="G31" s="22"/>
      <c r="H31" s="22"/>
      <c r="I31" s="22"/>
      <c r="J31" s="22"/>
      <c r="K31" s="22"/>
      <c r="L31" s="22"/>
      <c r="M31" s="22"/>
      <c r="N31" s="22"/>
      <c r="O31" s="22"/>
    </row>
    <row r="32" spans="1:15" ht="20.25" x14ac:dyDescent="0.25">
      <c r="A32" s="42"/>
      <c r="B32" s="42"/>
      <c r="C32" s="44"/>
      <c r="D32" s="44"/>
      <c r="E32" s="22"/>
      <c r="F32" s="22"/>
      <c r="G32" s="22"/>
      <c r="H32" s="22"/>
      <c r="I32" s="22"/>
      <c r="J32" s="22"/>
      <c r="K32" s="22"/>
      <c r="L32" s="22"/>
      <c r="M32" s="22"/>
      <c r="N32" s="22"/>
      <c r="O32" s="22"/>
    </row>
    <row r="33" spans="1:15" ht="20.25" x14ac:dyDescent="0.25">
      <c r="A33" s="42"/>
      <c r="B33" s="42"/>
      <c r="C33" s="44"/>
      <c r="D33" s="44"/>
      <c r="E33" s="22"/>
      <c r="F33" s="22"/>
      <c r="G33" s="22"/>
      <c r="H33" s="22"/>
      <c r="I33" s="22"/>
      <c r="J33" s="22"/>
      <c r="K33" s="22"/>
      <c r="L33" s="22"/>
      <c r="M33" s="22"/>
      <c r="N33" s="22"/>
      <c r="O33" s="22"/>
    </row>
    <row r="34" spans="1:15" ht="20.25" x14ac:dyDescent="0.25">
      <c r="A34" s="42"/>
      <c r="B34" s="42"/>
      <c r="C34" s="44"/>
      <c r="D34" s="44"/>
      <c r="E34" s="22"/>
      <c r="F34" s="22"/>
      <c r="G34" s="22"/>
      <c r="H34" s="22"/>
      <c r="I34" s="22"/>
      <c r="J34" s="22"/>
      <c r="K34" s="22"/>
      <c r="L34" s="22"/>
      <c r="M34" s="22"/>
      <c r="N34" s="22"/>
      <c r="O34" s="22"/>
    </row>
    <row r="35" spans="1:15" ht="20.25" x14ac:dyDescent="0.25">
      <c r="A35" s="42"/>
      <c r="B35" s="42"/>
      <c r="C35" s="44"/>
      <c r="D35" s="44"/>
      <c r="E35" s="22"/>
      <c r="F35" s="22"/>
      <c r="G35" s="22"/>
      <c r="H35" s="22"/>
      <c r="I35" s="22"/>
      <c r="J35" s="22"/>
      <c r="K35" s="22"/>
      <c r="L35" s="22"/>
      <c r="M35" s="22"/>
      <c r="N35" s="22"/>
      <c r="O35" s="22"/>
    </row>
    <row r="36" spans="1:15" ht="20.25" x14ac:dyDescent="0.25">
      <c r="A36" s="42"/>
      <c r="B36" s="42"/>
      <c r="C36" s="44"/>
      <c r="D36" s="44"/>
      <c r="E36" s="22"/>
      <c r="F36" s="22"/>
      <c r="G36" s="22"/>
      <c r="H36" s="22"/>
      <c r="I36" s="22"/>
      <c r="J36" s="22"/>
      <c r="K36" s="22"/>
      <c r="L36" s="22"/>
      <c r="M36" s="22"/>
      <c r="N36" s="22"/>
      <c r="O36" s="22"/>
    </row>
    <row r="37" spans="1:15" ht="20.25" x14ac:dyDescent="0.25">
      <c r="A37" s="42"/>
      <c r="B37" s="42"/>
      <c r="C37" s="44"/>
      <c r="D37" s="44"/>
      <c r="E37" s="22"/>
      <c r="F37" s="22"/>
      <c r="G37" s="22"/>
      <c r="H37" s="22"/>
      <c r="I37" s="22"/>
      <c r="J37" s="22"/>
      <c r="K37" s="22"/>
      <c r="L37" s="22"/>
      <c r="M37" s="22"/>
      <c r="N37" s="22"/>
      <c r="O37" s="22"/>
    </row>
    <row r="38" spans="1:15" ht="20.25" x14ac:dyDescent="0.25">
      <c r="A38" s="42"/>
      <c r="B38" s="42"/>
      <c r="C38" s="44"/>
      <c r="D38" s="44"/>
      <c r="E38" s="22"/>
      <c r="F38" s="22"/>
      <c r="G38" s="22"/>
      <c r="H38" s="22"/>
      <c r="I38" s="22"/>
      <c r="J38" s="22"/>
      <c r="K38" s="22"/>
      <c r="L38" s="22"/>
      <c r="M38" s="22"/>
      <c r="N38" s="22"/>
      <c r="O38" s="22"/>
    </row>
    <row r="39" spans="1:15" ht="20.25" x14ac:dyDescent="0.25">
      <c r="A39" s="42"/>
      <c r="B39" s="42"/>
      <c r="C39" s="44"/>
      <c r="D39" s="44"/>
      <c r="E39" s="22"/>
      <c r="F39" s="22"/>
      <c r="G39" s="22"/>
      <c r="H39" s="22"/>
      <c r="I39" s="22"/>
      <c r="J39" s="22"/>
      <c r="K39" s="22"/>
      <c r="L39" s="22"/>
      <c r="M39" s="22"/>
      <c r="N39" s="22"/>
      <c r="O39" s="22"/>
    </row>
    <row r="40" spans="1:15" ht="20.25" x14ac:dyDescent="0.25">
      <c r="A40" s="42"/>
      <c r="B40" s="42"/>
      <c r="C40" s="44"/>
      <c r="D40" s="44"/>
      <c r="E40" s="22"/>
      <c r="F40" s="22"/>
      <c r="G40" s="22"/>
      <c r="H40" s="22"/>
      <c r="I40" s="22"/>
      <c r="J40" s="22"/>
      <c r="K40" s="22"/>
      <c r="L40" s="22"/>
      <c r="M40" s="22"/>
      <c r="N40" s="22"/>
      <c r="O40" s="22"/>
    </row>
    <row r="41" spans="1:15" ht="20.25" x14ac:dyDescent="0.25">
      <c r="A41" s="42"/>
      <c r="B41" s="42"/>
      <c r="C41" s="44"/>
      <c r="D41" s="44"/>
      <c r="E41" s="22"/>
      <c r="F41" s="22"/>
      <c r="G41" s="22"/>
      <c r="H41" s="22"/>
      <c r="I41" s="22"/>
      <c r="J41" s="22"/>
      <c r="K41" s="22"/>
      <c r="L41" s="22"/>
      <c r="M41" s="22"/>
      <c r="N41" s="22"/>
      <c r="O41" s="22"/>
    </row>
    <row r="42" spans="1:15" ht="20.25" x14ac:dyDescent="0.25">
      <c r="A42" s="42"/>
      <c r="B42" s="42"/>
      <c r="C42" s="44"/>
      <c r="D42" s="44"/>
      <c r="E42" s="22"/>
      <c r="F42" s="22"/>
      <c r="G42" s="22"/>
      <c r="H42" s="22"/>
      <c r="I42" s="22"/>
      <c r="J42" s="22"/>
      <c r="K42" s="22"/>
      <c r="L42" s="22"/>
      <c r="M42" s="22"/>
      <c r="N42" s="22"/>
      <c r="O42" s="22"/>
    </row>
    <row r="43" spans="1:15" ht="20.25" x14ac:dyDescent="0.25">
      <c r="A43" s="42"/>
      <c r="B43" s="42"/>
      <c r="C43" s="44"/>
      <c r="D43" s="44"/>
      <c r="E43" s="22"/>
      <c r="F43" s="22"/>
      <c r="G43" s="22"/>
      <c r="H43" s="22"/>
      <c r="I43" s="22"/>
      <c r="J43" s="22"/>
      <c r="K43" s="22"/>
      <c r="L43" s="22"/>
      <c r="M43" s="22"/>
      <c r="N43" s="22"/>
      <c r="O43" s="22"/>
    </row>
    <row r="44" spans="1:15" ht="20.25" x14ac:dyDescent="0.25">
      <c r="A44" s="42"/>
      <c r="B44" s="42"/>
      <c r="C44" s="44"/>
      <c r="D44" s="44"/>
      <c r="E44" s="22"/>
      <c r="F44" s="22"/>
      <c r="G44" s="22"/>
      <c r="H44" s="22"/>
      <c r="I44" s="22"/>
      <c r="J44" s="22"/>
      <c r="K44" s="22"/>
      <c r="L44" s="22"/>
      <c r="M44" s="22"/>
      <c r="N44" s="22"/>
      <c r="O44" s="22"/>
    </row>
    <row r="45" spans="1:15" ht="20.25" x14ac:dyDescent="0.25">
      <c r="A45" s="42"/>
      <c r="B45" s="42"/>
      <c r="C45" s="44"/>
      <c r="D45" s="44"/>
      <c r="E45" s="22"/>
      <c r="F45" s="22"/>
      <c r="G45" s="22"/>
      <c r="H45" s="22"/>
      <c r="I45" s="22"/>
      <c r="J45" s="22"/>
      <c r="K45" s="22"/>
      <c r="L45" s="22"/>
      <c r="M45" s="22"/>
      <c r="N45" s="22"/>
      <c r="O45" s="22"/>
    </row>
    <row r="46" spans="1:15" ht="20.25" x14ac:dyDescent="0.25">
      <c r="A46" s="42"/>
      <c r="B46" s="42"/>
      <c r="C46" s="44"/>
      <c r="D46" s="44"/>
      <c r="E46" s="22"/>
      <c r="F46" s="22"/>
      <c r="G46" s="22"/>
      <c r="H46" s="22"/>
      <c r="I46" s="22"/>
      <c r="J46" s="22"/>
      <c r="K46" s="22"/>
      <c r="L46" s="22"/>
      <c r="M46" s="22"/>
      <c r="N46" s="22"/>
      <c r="O46" s="22"/>
    </row>
    <row r="47" spans="1:15" ht="20.25" x14ac:dyDescent="0.25">
      <c r="A47" s="42"/>
      <c r="B47" s="42"/>
      <c r="C47" s="44"/>
      <c r="D47" s="44"/>
      <c r="E47" s="22"/>
      <c r="F47" s="22"/>
      <c r="G47" s="22"/>
      <c r="H47" s="22"/>
      <c r="I47" s="22"/>
      <c r="J47" s="22"/>
      <c r="K47" s="22"/>
      <c r="L47" s="22"/>
      <c r="M47" s="22"/>
      <c r="N47" s="22"/>
      <c r="O47" s="22"/>
    </row>
    <row r="48" spans="1:15" ht="20.25" x14ac:dyDescent="0.25">
      <c r="A48" s="42"/>
      <c r="B48" s="42"/>
      <c r="C48" s="44"/>
      <c r="D48" s="44"/>
      <c r="E48" s="22"/>
      <c r="F48" s="22"/>
      <c r="G48" s="22"/>
      <c r="H48" s="22"/>
      <c r="I48" s="22"/>
      <c r="J48" s="22"/>
      <c r="K48" s="22"/>
      <c r="L48" s="22"/>
      <c r="M48" s="22"/>
      <c r="N48" s="22"/>
      <c r="O48" s="22"/>
    </row>
    <row r="49" spans="1:15" ht="20.25" x14ac:dyDescent="0.25">
      <c r="A49" s="42"/>
      <c r="B49" s="42"/>
      <c r="C49" s="44"/>
      <c r="D49" s="44"/>
      <c r="E49" s="22"/>
      <c r="F49" s="22"/>
      <c r="G49" s="22"/>
      <c r="H49" s="22"/>
      <c r="I49" s="22"/>
      <c r="J49" s="22"/>
      <c r="K49" s="22"/>
      <c r="L49" s="22"/>
      <c r="M49" s="22"/>
      <c r="N49" s="22"/>
      <c r="O49" s="22"/>
    </row>
    <row r="50" spans="1:15" ht="20.25" x14ac:dyDescent="0.25">
      <c r="A50" s="42"/>
      <c r="B50" s="42"/>
      <c r="C50" s="44"/>
      <c r="D50" s="44"/>
      <c r="E50" s="22"/>
      <c r="F50" s="22"/>
      <c r="G50" s="22"/>
      <c r="H50" s="22"/>
      <c r="I50" s="22"/>
      <c r="J50" s="22"/>
      <c r="K50" s="22"/>
      <c r="L50" s="22"/>
      <c r="M50" s="22"/>
      <c r="N50" s="22"/>
      <c r="O50" s="22"/>
    </row>
    <row r="51" spans="1:15" ht="20.25" x14ac:dyDescent="0.25">
      <c r="A51" s="42"/>
      <c r="B51" s="42"/>
      <c r="C51" s="44"/>
      <c r="D51" s="44"/>
      <c r="E51" s="22"/>
      <c r="F51" s="22"/>
      <c r="G51" s="22"/>
      <c r="H51" s="22"/>
      <c r="I51" s="22"/>
      <c r="J51" s="22"/>
      <c r="K51" s="22"/>
      <c r="L51" s="22"/>
      <c r="M51" s="22"/>
      <c r="N51" s="22"/>
      <c r="O51" s="22"/>
    </row>
    <row r="52" spans="1:15" ht="20.25" x14ac:dyDescent="0.25">
      <c r="A52" s="42"/>
      <c r="B52" s="15"/>
      <c r="C52" s="20"/>
      <c r="D52" s="20"/>
    </row>
    <row r="53" spans="1:15" ht="20.25" x14ac:dyDescent="0.25">
      <c r="A53" s="42"/>
      <c r="B53" s="15"/>
      <c r="C53" s="20"/>
      <c r="D53" s="20"/>
    </row>
    <row r="54" spans="1:15" ht="20.25" x14ac:dyDescent="0.25">
      <c r="A54" s="42"/>
      <c r="B54" s="15"/>
      <c r="C54" s="20"/>
      <c r="D54" s="20"/>
    </row>
    <row r="55" spans="1:15" ht="20.25" x14ac:dyDescent="0.25">
      <c r="A55" s="42"/>
      <c r="B55" s="15"/>
      <c r="C55" s="20"/>
      <c r="D55" s="20"/>
    </row>
    <row r="56" spans="1:15" ht="20.25" x14ac:dyDescent="0.25">
      <c r="A56" s="42"/>
      <c r="B56" s="15"/>
      <c r="C56" s="20"/>
      <c r="D56" s="20"/>
    </row>
    <row r="57" spans="1:15" ht="20.25" x14ac:dyDescent="0.25">
      <c r="A57" s="42"/>
      <c r="B57" s="15"/>
      <c r="C57" s="20"/>
      <c r="D57" s="20"/>
    </row>
    <row r="58" spans="1:15" ht="20.25" x14ac:dyDescent="0.25">
      <c r="A58" s="42"/>
      <c r="B58" s="15"/>
      <c r="C58" s="20"/>
      <c r="D58" s="20"/>
    </row>
    <row r="59" spans="1:15" ht="20.25" x14ac:dyDescent="0.25">
      <c r="A59" s="42"/>
      <c r="B59" s="15"/>
      <c r="C59" s="20"/>
      <c r="D59" s="20"/>
    </row>
    <row r="60" spans="1:15" ht="20.25" x14ac:dyDescent="0.25">
      <c r="A60" s="42"/>
      <c r="B60" s="15"/>
      <c r="C60" s="20"/>
      <c r="D60" s="20"/>
    </row>
    <row r="61" spans="1:15" ht="20.25" x14ac:dyDescent="0.25">
      <c r="A61" s="42"/>
      <c r="B61" s="15"/>
      <c r="C61" s="20"/>
      <c r="D61" s="20"/>
    </row>
    <row r="62" spans="1:15" ht="20.25" x14ac:dyDescent="0.25">
      <c r="A62" s="42"/>
      <c r="B62" s="15"/>
      <c r="C62" s="20"/>
      <c r="D62" s="20"/>
    </row>
    <row r="63" spans="1:15" ht="20.25" x14ac:dyDescent="0.25">
      <c r="A63" s="42"/>
      <c r="B63" s="15"/>
      <c r="C63" s="20"/>
      <c r="D63" s="20"/>
    </row>
    <row r="64" spans="1:15" ht="20.25" x14ac:dyDescent="0.25">
      <c r="A64" s="42"/>
      <c r="B64" s="15"/>
      <c r="C64" s="20"/>
      <c r="D64" s="20"/>
    </row>
    <row r="65" spans="1:4" ht="20.25" x14ac:dyDescent="0.25">
      <c r="A65" s="42"/>
      <c r="B65" s="15"/>
      <c r="C65" s="20"/>
      <c r="D65" s="20"/>
    </row>
    <row r="66" spans="1:4" ht="20.25" x14ac:dyDescent="0.25">
      <c r="A66" s="42"/>
      <c r="B66" s="15"/>
      <c r="C66" s="20"/>
      <c r="D66" s="20"/>
    </row>
    <row r="67" spans="1:4" ht="20.25" x14ac:dyDescent="0.25">
      <c r="A67" s="42"/>
      <c r="B67" s="15"/>
      <c r="C67" s="20"/>
      <c r="D67" s="20"/>
    </row>
    <row r="68" spans="1:4" ht="20.25" x14ac:dyDescent="0.25">
      <c r="A68" s="42"/>
      <c r="B68" s="15"/>
      <c r="C68" s="20"/>
      <c r="D68" s="20"/>
    </row>
    <row r="69" spans="1:4" ht="20.25" x14ac:dyDescent="0.25">
      <c r="A69" s="42"/>
      <c r="B69" s="15"/>
      <c r="C69" s="20"/>
      <c r="D69" s="20"/>
    </row>
    <row r="70" spans="1:4" ht="20.25" x14ac:dyDescent="0.25">
      <c r="A70" s="42"/>
      <c r="B70" s="15"/>
      <c r="C70" s="20"/>
      <c r="D70" s="20"/>
    </row>
    <row r="71" spans="1:4" ht="20.25" x14ac:dyDescent="0.25">
      <c r="A71" s="42"/>
      <c r="B71" s="15"/>
      <c r="C71" s="20"/>
      <c r="D71" s="20"/>
    </row>
    <row r="72" spans="1:4" ht="20.25" x14ac:dyDescent="0.25">
      <c r="A72" s="42"/>
      <c r="B72" s="15"/>
      <c r="C72" s="20"/>
      <c r="D72" s="20"/>
    </row>
    <row r="73" spans="1:4" ht="20.25" x14ac:dyDescent="0.25">
      <c r="A73" s="42"/>
      <c r="B73" s="15"/>
      <c r="C73" s="20"/>
      <c r="D73" s="20"/>
    </row>
    <row r="74" spans="1:4" ht="20.25" x14ac:dyDescent="0.25">
      <c r="A74" s="42"/>
      <c r="B74" s="15"/>
      <c r="C74" s="20"/>
      <c r="D74" s="20"/>
    </row>
    <row r="75" spans="1:4" ht="20.25" x14ac:dyDescent="0.25">
      <c r="A75" s="42"/>
      <c r="B75" s="15"/>
      <c r="C75" s="20"/>
      <c r="D75" s="20"/>
    </row>
    <row r="76" spans="1:4" ht="20.25" x14ac:dyDescent="0.25">
      <c r="A76" s="42"/>
      <c r="B76" s="15"/>
      <c r="C76" s="20"/>
      <c r="D76" s="20"/>
    </row>
    <row r="77" spans="1:4" ht="20.25" x14ac:dyDescent="0.25">
      <c r="A77" s="42"/>
      <c r="B77" s="15"/>
      <c r="C77" s="20"/>
      <c r="D77" s="20"/>
    </row>
    <row r="78" spans="1:4" ht="20.25" x14ac:dyDescent="0.25">
      <c r="A78" s="42"/>
      <c r="B78" s="15"/>
      <c r="C78" s="20"/>
      <c r="D78" s="20"/>
    </row>
    <row r="79" spans="1:4" ht="20.25" x14ac:dyDescent="0.25">
      <c r="A79" s="42"/>
      <c r="B79" s="15"/>
      <c r="C79" s="20"/>
      <c r="D79" s="20"/>
    </row>
    <row r="80" spans="1:4" ht="20.25" x14ac:dyDescent="0.25">
      <c r="A80" s="42"/>
      <c r="B80" s="15"/>
      <c r="C80" s="20"/>
      <c r="D80" s="20"/>
    </row>
    <row r="81" spans="1:4" ht="20.25" x14ac:dyDescent="0.25">
      <c r="A81" s="42"/>
      <c r="B81" s="15"/>
      <c r="C81" s="20"/>
      <c r="D81" s="20"/>
    </row>
    <row r="82" spans="1:4" ht="20.25" x14ac:dyDescent="0.25">
      <c r="A82" s="42"/>
      <c r="B82" s="15"/>
      <c r="C82" s="20"/>
      <c r="D82" s="20"/>
    </row>
    <row r="83" spans="1:4" ht="20.25" x14ac:dyDescent="0.25">
      <c r="A83" s="42"/>
      <c r="B83" s="15"/>
      <c r="C83" s="20"/>
      <c r="D83" s="20"/>
    </row>
    <row r="84" spans="1:4" ht="20.25" x14ac:dyDescent="0.25">
      <c r="A84" s="42"/>
      <c r="B84" s="15"/>
      <c r="C84" s="20"/>
      <c r="D84" s="20"/>
    </row>
    <row r="85" spans="1:4" ht="20.25" x14ac:dyDescent="0.25">
      <c r="A85" s="42"/>
      <c r="B85" s="15"/>
      <c r="C85" s="20"/>
      <c r="D85" s="20"/>
    </row>
    <row r="86" spans="1:4" ht="20.25" x14ac:dyDescent="0.25">
      <c r="A86" s="42"/>
      <c r="B86" s="15"/>
      <c r="C86" s="20"/>
      <c r="D86" s="20"/>
    </row>
    <row r="87" spans="1:4" ht="20.25" x14ac:dyDescent="0.25">
      <c r="A87" s="42"/>
      <c r="B87" s="15"/>
      <c r="C87" s="20"/>
      <c r="D87" s="20"/>
    </row>
    <row r="88" spans="1:4" ht="20.25" x14ac:dyDescent="0.25">
      <c r="A88" s="42"/>
      <c r="B88" s="15"/>
      <c r="C88" s="20"/>
      <c r="D88" s="20"/>
    </row>
    <row r="89" spans="1:4" ht="20.25" x14ac:dyDescent="0.25">
      <c r="A89" s="42"/>
      <c r="B89" s="15"/>
      <c r="C89" s="20"/>
      <c r="D89" s="20"/>
    </row>
    <row r="90" spans="1:4" ht="20.25" x14ac:dyDescent="0.25">
      <c r="A90" s="42"/>
      <c r="B90" s="15"/>
      <c r="C90" s="20"/>
      <c r="D90" s="20"/>
    </row>
    <row r="91" spans="1:4" ht="20.25" x14ac:dyDescent="0.25">
      <c r="A91" s="42"/>
      <c r="B91" s="15"/>
      <c r="C91" s="20"/>
      <c r="D91" s="20"/>
    </row>
    <row r="92" spans="1:4" ht="20.25" x14ac:dyDescent="0.25">
      <c r="A92" s="42"/>
      <c r="B92" s="15"/>
      <c r="C92" s="20"/>
      <c r="D92" s="20"/>
    </row>
    <row r="93" spans="1:4" ht="20.25" x14ac:dyDescent="0.25">
      <c r="A93" s="42"/>
      <c r="B93" s="15"/>
      <c r="C93" s="20"/>
      <c r="D93" s="20"/>
    </row>
    <row r="94" spans="1:4" ht="20.25" x14ac:dyDescent="0.25">
      <c r="A94" s="42"/>
      <c r="B94" s="15"/>
      <c r="C94" s="20"/>
      <c r="D94" s="20"/>
    </row>
    <row r="95" spans="1:4" ht="20.25" x14ac:dyDescent="0.25">
      <c r="A95" s="42"/>
      <c r="B95" s="15"/>
      <c r="C95" s="20"/>
      <c r="D95" s="20"/>
    </row>
    <row r="96" spans="1:4" ht="20.25" x14ac:dyDescent="0.25">
      <c r="A96" s="42"/>
      <c r="B96" s="15"/>
      <c r="C96" s="20"/>
      <c r="D96" s="20"/>
    </row>
    <row r="97" spans="1:4" ht="20.25" x14ac:dyDescent="0.25">
      <c r="A97" s="42"/>
      <c r="B97" s="15"/>
      <c r="C97" s="20"/>
      <c r="D97" s="20"/>
    </row>
    <row r="98" spans="1:4" ht="20.25" x14ac:dyDescent="0.25">
      <c r="A98" s="42"/>
      <c r="B98" s="15"/>
      <c r="C98" s="20"/>
      <c r="D98" s="20"/>
    </row>
    <row r="99" spans="1:4" ht="20.25" x14ac:dyDescent="0.25">
      <c r="A99" s="42"/>
      <c r="B99" s="15"/>
      <c r="C99" s="20"/>
      <c r="D99" s="20"/>
    </row>
    <row r="100" spans="1:4" ht="20.25" x14ac:dyDescent="0.25">
      <c r="A100" s="42"/>
      <c r="B100" s="15"/>
      <c r="C100" s="20"/>
      <c r="D100" s="20"/>
    </row>
    <row r="101" spans="1:4" ht="20.25" x14ac:dyDescent="0.25">
      <c r="A101" s="42"/>
      <c r="B101" s="15"/>
      <c r="C101" s="20"/>
      <c r="D101" s="20"/>
    </row>
    <row r="102" spans="1:4" ht="20.25" x14ac:dyDescent="0.25">
      <c r="A102" s="42"/>
      <c r="B102" s="15"/>
      <c r="C102" s="20"/>
      <c r="D102" s="20"/>
    </row>
    <row r="103" spans="1:4" ht="20.25" x14ac:dyDescent="0.25">
      <c r="A103" s="42"/>
      <c r="B103" s="15"/>
      <c r="C103" s="20"/>
      <c r="D103" s="20"/>
    </row>
    <row r="104" spans="1:4" ht="20.25" x14ac:dyDescent="0.25">
      <c r="A104" s="42"/>
      <c r="B104" s="15"/>
      <c r="C104" s="20"/>
      <c r="D104" s="20"/>
    </row>
    <row r="105" spans="1:4" ht="20.25" x14ac:dyDescent="0.25">
      <c r="A105" s="42"/>
      <c r="B105" s="15"/>
      <c r="C105" s="20"/>
      <c r="D105" s="20"/>
    </row>
    <row r="106" spans="1:4" ht="20.25" x14ac:dyDescent="0.25">
      <c r="A106" s="42"/>
      <c r="B106" s="15"/>
      <c r="C106" s="20"/>
      <c r="D106" s="20"/>
    </row>
    <row r="107" spans="1:4" ht="20.25" x14ac:dyDescent="0.25">
      <c r="A107" s="42"/>
      <c r="B107" s="15"/>
      <c r="C107" s="20"/>
      <c r="D107" s="20"/>
    </row>
    <row r="108" spans="1:4" ht="20.25" x14ac:dyDescent="0.25">
      <c r="A108" s="42"/>
      <c r="B108" s="15"/>
      <c r="C108" s="20"/>
      <c r="D108" s="20"/>
    </row>
    <row r="109" spans="1:4" ht="20.25" x14ac:dyDescent="0.25">
      <c r="A109" s="42"/>
      <c r="B109" s="15"/>
      <c r="C109" s="20"/>
      <c r="D109" s="20"/>
    </row>
    <row r="110" spans="1:4" ht="20.25" x14ac:dyDescent="0.25">
      <c r="A110" s="42"/>
      <c r="B110" s="15"/>
      <c r="C110" s="20"/>
      <c r="D110" s="20"/>
    </row>
    <row r="111" spans="1:4" ht="20.25" x14ac:dyDescent="0.25">
      <c r="A111" s="42"/>
      <c r="B111" s="15"/>
      <c r="C111" s="20"/>
      <c r="D111" s="20"/>
    </row>
    <row r="112" spans="1:4" ht="20.25" x14ac:dyDescent="0.25">
      <c r="A112" s="42"/>
      <c r="B112" s="15"/>
      <c r="C112" s="20"/>
      <c r="D112" s="20"/>
    </row>
    <row r="113" spans="1:4" ht="20.25" x14ac:dyDescent="0.25">
      <c r="A113" s="42"/>
      <c r="B113" s="15"/>
      <c r="C113" s="20"/>
      <c r="D113" s="20"/>
    </row>
    <row r="114" spans="1:4" ht="20.25" x14ac:dyDescent="0.25">
      <c r="A114" s="42"/>
      <c r="B114" s="15"/>
      <c r="C114" s="20"/>
      <c r="D114" s="20"/>
    </row>
    <row r="115" spans="1:4" ht="20.25" x14ac:dyDescent="0.25">
      <c r="A115" s="42"/>
      <c r="B115" s="15"/>
      <c r="C115" s="20"/>
      <c r="D115" s="20"/>
    </row>
    <row r="116" spans="1:4" ht="20.25" x14ac:dyDescent="0.25">
      <c r="A116" s="42"/>
      <c r="B116" s="15"/>
      <c r="C116" s="20"/>
      <c r="D116" s="20"/>
    </row>
    <row r="117" spans="1:4" ht="20.25" x14ac:dyDescent="0.25">
      <c r="A117" s="42"/>
      <c r="B117" s="15"/>
      <c r="C117" s="20"/>
      <c r="D117" s="20"/>
    </row>
    <row r="118" spans="1:4" ht="20.25" x14ac:dyDescent="0.25">
      <c r="A118" s="42"/>
      <c r="B118" s="15"/>
      <c r="C118" s="20"/>
      <c r="D118" s="20"/>
    </row>
    <row r="119" spans="1:4" ht="20.25" x14ac:dyDescent="0.25">
      <c r="A119" s="42"/>
      <c r="B119" s="15"/>
      <c r="C119" s="20"/>
      <c r="D119" s="20"/>
    </row>
    <row r="120" spans="1:4" ht="20.25" x14ac:dyDescent="0.25">
      <c r="A120" s="42"/>
      <c r="B120" s="15"/>
      <c r="C120" s="20"/>
      <c r="D120" s="20"/>
    </row>
    <row r="121" spans="1:4" ht="20.25" x14ac:dyDescent="0.25">
      <c r="A121" s="42"/>
      <c r="B121" s="15"/>
      <c r="C121" s="20"/>
      <c r="D121" s="20"/>
    </row>
    <row r="122" spans="1:4" ht="20.25" x14ac:dyDescent="0.25">
      <c r="A122" s="42"/>
      <c r="B122" s="15"/>
      <c r="C122" s="20"/>
      <c r="D122" s="20"/>
    </row>
    <row r="123" spans="1:4" ht="20.25" x14ac:dyDescent="0.25">
      <c r="A123" s="42"/>
      <c r="B123" s="15"/>
      <c r="C123" s="20"/>
      <c r="D123" s="20"/>
    </row>
    <row r="124" spans="1:4" ht="20.25" x14ac:dyDescent="0.25">
      <c r="A124" s="42"/>
      <c r="B124" s="15"/>
      <c r="C124" s="20"/>
      <c r="D124" s="20"/>
    </row>
    <row r="125" spans="1:4" ht="20.25" x14ac:dyDescent="0.25">
      <c r="A125" s="42"/>
      <c r="B125" s="15"/>
      <c r="C125" s="20"/>
      <c r="D125" s="20"/>
    </row>
    <row r="126" spans="1:4" ht="20.25" x14ac:dyDescent="0.25">
      <c r="A126" s="42"/>
      <c r="B126" s="15"/>
      <c r="C126" s="20"/>
      <c r="D126" s="20"/>
    </row>
    <row r="127" spans="1:4" ht="20.25" x14ac:dyDescent="0.25">
      <c r="A127" s="42"/>
      <c r="B127" s="15"/>
      <c r="C127" s="20"/>
      <c r="D127" s="20"/>
    </row>
    <row r="128" spans="1:4" ht="20.25" x14ac:dyDescent="0.25">
      <c r="A128" s="42"/>
      <c r="B128" s="15"/>
      <c r="C128" s="20"/>
      <c r="D128" s="20"/>
    </row>
    <row r="129" spans="1:4" ht="20.25" x14ac:dyDescent="0.25">
      <c r="A129" s="42"/>
      <c r="B129" s="15"/>
      <c r="C129" s="20"/>
      <c r="D129" s="20"/>
    </row>
    <row r="130" spans="1:4" ht="20.25" x14ac:dyDescent="0.25">
      <c r="A130" s="42"/>
      <c r="B130" s="15"/>
      <c r="C130" s="20"/>
      <c r="D130" s="20"/>
    </row>
    <row r="131" spans="1:4" ht="20.25" x14ac:dyDescent="0.25">
      <c r="A131" s="42"/>
      <c r="B131" s="15"/>
      <c r="C131" s="20"/>
      <c r="D131" s="20"/>
    </row>
    <row r="132" spans="1:4" ht="20.25" x14ac:dyDescent="0.25">
      <c r="A132" s="42"/>
      <c r="B132" s="15"/>
      <c r="C132" s="20"/>
      <c r="D132" s="20"/>
    </row>
    <row r="133" spans="1:4" ht="20.25" x14ac:dyDescent="0.25">
      <c r="A133" s="42"/>
      <c r="B133" s="15"/>
      <c r="C133" s="20"/>
      <c r="D133" s="20"/>
    </row>
    <row r="134" spans="1:4" ht="20.25" x14ac:dyDescent="0.25">
      <c r="A134" s="42"/>
      <c r="B134" s="15"/>
      <c r="C134" s="20"/>
      <c r="D134" s="20"/>
    </row>
    <row r="135" spans="1:4" ht="20.25" x14ac:dyDescent="0.25">
      <c r="A135" s="42"/>
      <c r="B135" s="15"/>
      <c r="C135" s="20"/>
      <c r="D135" s="20"/>
    </row>
    <row r="136" spans="1:4" ht="20.25" x14ac:dyDescent="0.25">
      <c r="A136" s="42"/>
      <c r="B136" s="15"/>
      <c r="C136" s="20"/>
      <c r="D136" s="20"/>
    </row>
    <row r="137" spans="1:4" ht="20.25" x14ac:dyDescent="0.25">
      <c r="A137" s="42"/>
      <c r="B137" s="15"/>
      <c r="C137" s="20"/>
      <c r="D137" s="20"/>
    </row>
    <row r="138" spans="1:4" ht="20.25" x14ac:dyDescent="0.25">
      <c r="A138" s="42"/>
      <c r="B138" s="15"/>
      <c r="C138" s="20"/>
      <c r="D138" s="20"/>
    </row>
    <row r="139" spans="1:4" ht="20.25" x14ac:dyDescent="0.25">
      <c r="A139" s="42"/>
      <c r="B139" s="15"/>
      <c r="C139" s="20"/>
      <c r="D139" s="20"/>
    </row>
    <row r="140" spans="1:4" ht="20.25" x14ac:dyDescent="0.25">
      <c r="A140" s="42"/>
      <c r="B140" s="15"/>
      <c r="C140" s="20"/>
      <c r="D140" s="20"/>
    </row>
    <row r="141" spans="1:4" ht="20.25" x14ac:dyDescent="0.25">
      <c r="A141" s="42"/>
      <c r="B141" s="15"/>
      <c r="C141" s="20"/>
      <c r="D141" s="20"/>
    </row>
    <row r="142" spans="1:4" ht="20.25" x14ac:dyDescent="0.25">
      <c r="A142" s="42"/>
      <c r="B142" s="15"/>
      <c r="C142" s="20"/>
      <c r="D142" s="20"/>
    </row>
    <row r="143" spans="1:4" ht="20.25" x14ac:dyDescent="0.25">
      <c r="A143" s="42"/>
      <c r="B143" s="15"/>
      <c r="C143" s="20"/>
      <c r="D143" s="20"/>
    </row>
    <row r="144" spans="1:4" ht="20.25" x14ac:dyDescent="0.25">
      <c r="A144" s="42"/>
      <c r="B144" s="15"/>
      <c r="C144" s="20"/>
      <c r="D144" s="20"/>
    </row>
    <row r="145" spans="1:4" ht="20.25" x14ac:dyDescent="0.25">
      <c r="A145" s="42"/>
      <c r="B145" s="15"/>
      <c r="C145" s="20"/>
      <c r="D145" s="20"/>
    </row>
    <row r="146" spans="1:4" ht="20.25" x14ac:dyDescent="0.25">
      <c r="A146" s="42"/>
      <c r="B146" s="15"/>
      <c r="C146" s="20"/>
      <c r="D146" s="20"/>
    </row>
    <row r="147" spans="1:4" ht="20.25" x14ac:dyDescent="0.25">
      <c r="A147" s="42"/>
      <c r="B147" s="15"/>
      <c r="C147" s="20"/>
      <c r="D147" s="20"/>
    </row>
    <row r="148" spans="1:4" ht="20.25" x14ac:dyDescent="0.25">
      <c r="A148" s="42"/>
      <c r="B148" s="15"/>
      <c r="C148" s="20"/>
      <c r="D148" s="20"/>
    </row>
    <row r="149" spans="1:4" ht="20.25" x14ac:dyDescent="0.25">
      <c r="A149" s="42"/>
      <c r="B149" s="15"/>
      <c r="C149" s="20"/>
      <c r="D149" s="20"/>
    </row>
    <row r="150" spans="1:4" ht="20.25" x14ac:dyDescent="0.25">
      <c r="A150" s="42"/>
      <c r="B150" s="15"/>
      <c r="C150" s="20"/>
      <c r="D150" s="20"/>
    </row>
    <row r="151" spans="1:4" ht="20.25" x14ac:dyDescent="0.25">
      <c r="A151" s="42"/>
      <c r="B151" s="15"/>
      <c r="C151" s="20"/>
      <c r="D151" s="20"/>
    </row>
    <row r="152" spans="1:4" ht="20.25" x14ac:dyDescent="0.25">
      <c r="A152" s="42"/>
      <c r="B152" s="15"/>
      <c r="C152" s="20"/>
      <c r="D152" s="20"/>
    </row>
    <row r="153" spans="1:4" ht="20.25" x14ac:dyDescent="0.25">
      <c r="A153" s="42"/>
      <c r="B153" s="15"/>
      <c r="C153" s="20"/>
      <c r="D153" s="20"/>
    </row>
    <row r="154" spans="1:4" ht="20.25" x14ac:dyDescent="0.25">
      <c r="A154" s="42"/>
      <c r="B154" s="15"/>
      <c r="C154" s="20"/>
      <c r="D154" s="20"/>
    </row>
    <row r="155" spans="1:4" ht="20.25" x14ac:dyDescent="0.25">
      <c r="A155" s="42"/>
      <c r="B155" s="15"/>
      <c r="C155" s="20"/>
      <c r="D155" s="20"/>
    </row>
    <row r="156" spans="1:4" ht="20.25" x14ac:dyDescent="0.25">
      <c r="A156" s="42"/>
      <c r="B156" s="15"/>
      <c r="C156" s="20"/>
      <c r="D156" s="20"/>
    </row>
    <row r="157" spans="1:4" ht="20.25" x14ac:dyDescent="0.25">
      <c r="A157" s="42"/>
      <c r="B157" s="15"/>
      <c r="C157" s="20"/>
      <c r="D157" s="20"/>
    </row>
    <row r="158" spans="1:4" ht="20.25" x14ac:dyDescent="0.25">
      <c r="A158" s="42"/>
      <c r="B158" s="15"/>
      <c r="C158" s="20"/>
      <c r="D158" s="20"/>
    </row>
    <row r="159" spans="1:4" ht="20.25" x14ac:dyDescent="0.25">
      <c r="A159" s="42"/>
      <c r="B159" s="15"/>
      <c r="C159" s="20"/>
      <c r="D159" s="20"/>
    </row>
    <row r="160" spans="1:4" ht="20.25" x14ac:dyDescent="0.25">
      <c r="A160" s="42"/>
      <c r="B160" s="15"/>
      <c r="C160" s="20"/>
      <c r="D160" s="20"/>
    </row>
    <row r="161" spans="1:4" ht="20.25" x14ac:dyDescent="0.25">
      <c r="A161" s="42"/>
      <c r="B161" s="15"/>
      <c r="C161" s="20"/>
      <c r="D161" s="20"/>
    </row>
    <row r="162" spans="1:4" ht="20.25" x14ac:dyDescent="0.25">
      <c r="A162" s="42"/>
      <c r="B162" s="15"/>
      <c r="C162" s="20"/>
      <c r="D162" s="20"/>
    </row>
    <row r="163" spans="1:4" ht="20.25" x14ac:dyDescent="0.25">
      <c r="A163" s="42"/>
      <c r="B163" s="15"/>
      <c r="C163" s="20"/>
      <c r="D163" s="20"/>
    </row>
    <row r="164" spans="1:4" ht="20.25" x14ac:dyDescent="0.25">
      <c r="A164" s="42"/>
      <c r="B164" s="15"/>
      <c r="C164" s="20"/>
      <c r="D164" s="20"/>
    </row>
    <row r="165" spans="1:4" ht="20.25" x14ac:dyDescent="0.25">
      <c r="A165" s="42"/>
      <c r="B165" s="15"/>
      <c r="C165" s="20"/>
      <c r="D165" s="20"/>
    </row>
    <row r="166" spans="1:4" ht="20.25" x14ac:dyDescent="0.25">
      <c r="A166" s="42"/>
      <c r="B166" s="15"/>
      <c r="C166" s="20"/>
      <c r="D166" s="20"/>
    </row>
    <row r="167" spans="1:4" ht="20.25" x14ac:dyDescent="0.25">
      <c r="A167" s="42"/>
      <c r="B167" s="15"/>
      <c r="C167" s="20"/>
      <c r="D167" s="20"/>
    </row>
    <row r="168" spans="1:4" ht="20.25" x14ac:dyDescent="0.25">
      <c r="A168" s="42"/>
      <c r="B168" s="15"/>
      <c r="C168" s="20"/>
      <c r="D168" s="20"/>
    </row>
    <row r="169" spans="1:4" ht="20.25" x14ac:dyDescent="0.25">
      <c r="A169" s="42"/>
      <c r="B169" s="15"/>
      <c r="C169" s="20"/>
      <c r="D169" s="20"/>
    </row>
    <row r="170" spans="1:4" ht="20.25" x14ac:dyDescent="0.25">
      <c r="A170" s="42"/>
      <c r="B170" s="15"/>
      <c r="C170" s="20"/>
      <c r="D170" s="20"/>
    </row>
    <row r="171" spans="1:4" ht="20.25" x14ac:dyDescent="0.25">
      <c r="A171" s="42"/>
      <c r="B171" s="15"/>
      <c r="C171" s="20"/>
      <c r="D171" s="20"/>
    </row>
    <row r="172" spans="1:4" ht="20.25" x14ac:dyDescent="0.25">
      <c r="A172" s="42"/>
      <c r="B172" s="15"/>
      <c r="C172" s="20"/>
      <c r="D172" s="20"/>
    </row>
    <row r="173" spans="1:4" ht="20.25" x14ac:dyDescent="0.25">
      <c r="A173" s="42"/>
      <c r="B173" s="15"/>
      <c r="C173" s="20"/>
      <c r="D173" s="20"/>
    </row>
    <row r="174" spans="1:4" ht="20.25" x14ac:dyDescent="0.25">
      <c r="A174" s="42"/>
      <c r="B174" s="15"/>
      <c r="C174" s="20"/>
      <c r="D174" s="20"/>
    </row>
    <row r="175" spans="1:4" ht="20.25" x14ac:dyDescent="0.25">
      <c r="A175" s="42"/>
      <c r="B175" s="15"/>
      <c r="C175" s="20"/>
      <c r="D175" s="20"/>
    </row>
    <row r="176" spans="1:4" ht="20.25" x14ac:dyDescent="0.25">
      <c r="A176" s="42"/>
      <c r="B176" s="15"/>
      <c r="C176" s="20"/>
      <c r="D176" s="20"/>
    </row>
    <row r="177" spans="1:4" ht="20.25" x14ac:dyDescent="0.25">
      <c r="A177" s="42"/>
      <c r="B177" s="15"/>
      <c r="C177" s="20"/>
      <c r="D177" s="20"/>
    </row>
    <row r="178" spans="1:4" ht="20.25" x14ac:dyDescent="0.25">
      <c r="A178" s="42"/>
      <c r="B178" s="15"/>
      <c r="C178" s="20"/>
      <c r="D178" s="20"/>
    </row>
    <row r="179" spans="1:4" ht="20.25" x14ac:dyDescent="0.25">
      <c r="A179" s="42"/>
      <c r="B179" s="15"/>
      <c r="C179" s="20"/>
      <c r="D179" s="20"/>
    </row>
    <row r="180" spans="1:4" ht="20.25" x14ac:dyDescent="0.25">
      <c r="A180" s="42"/>
      <c r="B180" s="15"/>
      <c r="C180" s="20"/>
      <c r="D180" s="20"/>
    </row>
    <row r="181" spans="1:4" ht="20.25" x14ac:dyDescent="0.25">
      <c r="A181" s="42"/>
      <c r="B181" s="15"/>
      <c r="C181" s="20"/>
      <c r="D181" s="20"/>
    </row>
    <row r="182" spans="1:4" ht="20.25" x14ac:dyDescent="0.25">
      <c r="A182" s="42"/>
      <c r="B182" s="15"/>
      <c r="C182" s="20"/>
      <c r="D182" s="20"/>
    </row>
    <row r="183" spans="1:4" ht="20.25" x14ac:dyDescent="0.25">
      <c r="A183" s="42"/>
      <c r="B183" s="15"/>
      <c r="C183" s="20"/>
      <c r="D183" s="20"/>
    </row>
    <row r="184" spans="1:4" ht="20.25" x14ac:dyDescent="0.25">
      <c r="A184" s="42"/>
      <c r="B184" s="15"/>
      <c r="C184" s="20"/>
      <c r="D184" s="20"/>
    </row>
    <row r="185" spans="1:4" ht="20.25" x14ac:dyDescent="0.25">
      <c r="A185" s="42"/>
      <c r="B185" s="15"/>
      <c r="C185" s="20"/>
      <c r="D185" s="20"/>
    </row>
    <row r="186" spans="1:4" ht="20.25" x14ac:dyDescent="0.25">
      <c r="A186" s="42"/>
      <c r="B186" s="15"/>
      <c r="C186" s="20"/>
      <c r="D186" s="20"/>
    </row>
    <row r="187" spans="1:4" ht="20.25" x14ac:dyDescent="0.25">
      <c r="A187" s="42"/>
      <c r="B187" s="15"/>
      <c r="C187" s="20"/>
      <c r="D187" s="20"/>
    </row>
    <row r="188" spans="1:4" ht="20.25" x14ac:dyDescent="0.25">
      <c r="A188" s="42"/>
      <c r="B188" s="15"/>
      <c r="C188" s="20"/>
      <c r="D188" s="20"/>
    </row>
    <row r="189" spans="1:4" ht="20.25" x14ac:dyDescent="0.25">
      <c r="A189" s="42"/>
      <c r="B189" s="15"/>
      <c r="C189" s="20"/>
      <c r="D189" s="20"/>
    </row>
    <row r="190" spans="1:4" ht="20.25" x14ac:dyDescent="0.25">
      <c r="A190" s="42"/>
      <c r="B190" s="15"/>
      <c r="C190" s="20"/>
      <c r="D190" s="20"/>
    </row>
    <row r="191" spans="1:4" ht="20.25" x14ac:dyDescent="0.25">
      <c r="A191" s="42"/>
      <c r="B191" s="15"/>
      <c r="C191" s="20"/>
      <c r="D191" s="20"/>
    </row>
    <row r="192" spans="1:4" ht="20.25" x14ac:dyDescent="0.25">
      <c r="A192" s="42"/>
      <c r="B192" s="15"/>
      <c r="C192" s="20"/>
      <c r="D192" s="20"/>
    </row>
    <row r="193" spans="1:4" ht="20.25" x14ac:dyDescent="0.25">
      <c r="A193" s="42"/>
      <c r="B193" s="15"/>
      <c r="C193" s="20"/>
      <c r="D193" s="20"/>
    </row>
    <row r="194" spans="1:4" ht="20.25" x14ac:dyDescent="0.25">
      <c r="A194" s="42"/>
      <c r="B194" s="15"/>
      <c r="C194" s="20"/>
      <c r="D194" s="20"/>
    </row>
    <row r="195" spans="1:4" ht="20.25" x14ac:dyDescent="0.25">
      <c r="A195" s="42"/>
      <c r="B195" s="15"/>
      <c r="C195" s="20"/>
      <c r="D195" s="20"/>
    </row>
    <row r="196" spans="1:4" ht="20.25" x14ac:dyDescent="0.25">
      <c r="A196" s="42"/>
      <c r="B196" s="15"/>
      <c r="C196" s="20"/>
      <c r="D196" s="20"/>
    </row>
    <row r="197" spans="1:4" ht="20.25" x14ac:dyDescent="0.25">
      <c r="A197" s="42"/>
      <c r="B197" s="15"/>
      <c r="C197" s="20"/>
      <c r="D197" s="20"/>
    </row>
    <row r="198" spans="1:4" ht="20.25" x14ac:dyDescent="0.25">
      <c r="A198" s="42"/>
      <c r="B198" s="15"/>
      <c r="C198" s="20"/>
      <c r="D198" s="20"/>
    </row>
    <row r="199" spans="1:4" ht="20.25" x14ac:dyDescent="0.25">
      <c r="A199" s="42"/>
      <c r="B199" s="15"/>
      <c r="C199" s="20"/>
      <c r="D199" s="20"/>
    </row>
    <row r="200" spans="1:4" ht="20.25" x14ac:dyDescent="0.25">
      <c r="A200" s="42"/>
      <c r="B200" s="15"/>
      <c r="C200" s="20"/>
      <c r="D200" s="20"/>
    </row>
    <row r="201" spans="1:4" ht="20.25" x14ac:dyDescent="0.25">
      <c r="A201" s="42"/>
      <c r="B201" s="15"/>
      <c r="C201" s="20"/>
      <c r="D201" s="20"/>
    </row>
    <row r="202" spans="1:4" ht="20.25" x14ac:dyDescent="0.25">
      <c r="A202" s="42"/>
      <c r="B202" s="15"/>
      <c r="C202" s="20"/>
      <c r="D202" s="20"/>
    </row>
    <row r="203" spans="1:4" ht="20.25" x14ac:dyDescent="0.25">
      <c r="A203" s="42"/>
      <c r="B203" s="15"/>
      <c r="C203" s="20"/>
      <c r="D203" s="20"/>
    </row>
    <row r="204" spans="1:4" ht="20.25" x14ac:dyDescent="0.25">
      <c r="A204" s="42"/>
      <c r="B204" s="15"/>
      <c r="C204" s="20"/>
      <c r="D204" s="20"/>
    </row>
    <row r="205" spans="1:4" ht="20.25" x14ac:dyDescent="0.25">
      <c r="A205" s="42"/>
      <c r="B205" s="15"/>
      <c r="C205" s="20"/>
      <c r="D205" s="20"/>
    </row>
    <row r="206" spans="1:4" ht="20.25" x14ac:dyDescent="0.25">
      <c r="A206" s="42"/>
      <c r="B206" s="15"/>
      <c r="C206" s="20"/>
      <c r="D206" s="20"/>
    </row>
    <row r="207" spans="1:4" ht="20.25" x14ac:dyDescent="0.25">
      <c r="A207" s="42"/>
      <c r="B207" s="15"/>
      <c r="C207" s="20"/>
      <c r="D207" s="20"/>
    </row>
    <row r="208" spans="1:4" x14ac:dyDescent="0.25">
      <c r="A208" s="22"/>
      <c r="B208" s="15"/>
      <c r="C208" s="15"/>
      <c r="D208" s="15"/>
    </row>
    <row r="209" spans="1:8" ht="20.25" x14ac:dyDescent="0.25">
      <c r="A209" s="22"/>
      <c r="B209" s="16" t="s">
        <v>697</v>
      </c>
      <c r="C209" s="16" t="s">
        <v>698</v>
      </c>
      <c r="D209" s="19" t="s">
        <v>697</v>
      </c>
      <c r="E209" s="19" t="s">
        <v>698</v>
      </c>
    </row>
    <row r="210" spans="1:8" ht="21" x14ac:dyDescent="0.35">
      <c r="A210" s="22"/>
      <c r="B210" s="17" t="s">
        <v>699</v>
      </c>
      <c r="C210" s="17" t="s">
        <v>700</v>
      </c>
      <c r="D210" t="s">
        <v>699</v>
      </c>
      <c r="F210" t="str">
        <f>IF(NOT(ISBLANK(D210)),D210,IF(NOT(ISBLANK(E210)),"     "&amp;E210,FALSE))</f>
        <v>Afectación Económica o presupuestal</v>
      </c>
      <c r="G210" t="s">
        <v>699</v>
      </c>
      <c r="H210" t="str">
        <f>IF(NOT(ISERROR(MATCH(G210,_xlfn.ANCHORARRAY(B221),0))),F223&amp;"Por favor no seleccionar los criterios de impacto",G210)</f>
        <v>❌Por favor no seleccionar los criterios de impacto</v>
      </c>
    </row>
    <row r="211" spans="1:8" ht="21" x14ac:dyDescent="0.35">
      <c r="A211" s="22"/>
      <c r="B211" s="17" t="s">
        <v>699</v>
      </c>
      <c r="C211" s="17" t="s">
        <v>683</v>
      </c>
      <c r="E211" t="s">
        <v>700</v>
      </c>
      <c r="F211" s="312" t="str">
        <f t="shared" ref="F211:F221" si="0">IF(NOT(ISBLANK(D211)),D211,IF(NOT(ISBLANK(E211)),"     "&amp;E211,FALSE))</f>
        <v xml:space="preserve">     Afectación menor a 10 SMLMV .</v>
      </c>
    </row>
    <row r="212" spans="1:8" ht="21" x14ac:dyDescent="0.35">
      <c r="A212" s="22"/>
      <c r="B212" s="17" t="s">
        <v>699</v>
      </c>
      <c r="C212" s="17" t="s">
        <v>686</v>
      </c>
      <c r="E212" t="s">
        <v>683</v>
      </c>
      <c r="F212" s="312" t="str">
        <f t="shared" si="0"/>
        <v xml:space="preserve">     Entre 10 y 50 SMLMV </v>
      </c>
    </row>
    <row r="213" spans="1:8" ht="21" x14ac:dyDescent="0.35">
      <c r="A213" s="22"/>
      <c r="B213" s="17" t="s">
        <v>699</v>
      </c>
      <c r="C213" s="17" t="s">
        <v>689</v>
      </c>
      <c r="E213" t="s">
        <v>686</v>
      </c>
      <c r="F213" s="312" t="str">
        <f t="shared" si="0"/>
        <v xml:space="preserve">     Entre 50 y 100 SMLMV </v>
      </c>
    </row>
    <row r="214" spans="1:8" ht="21" x14ac:dyDescent="0.35">
      <c r="A214" s="22"/>
      <c r="B214" s="17" t="s">
        <v>699</v>
      </c>
      <c r="C214" s="17" t="s">
        <v>692</v>
      </c>
      <c r="E214" t="s">
        <v>689</v>
      </c>
      <c r="F214" s="312" t="str">
        <f t="shared" si="0"/>
        <v xml:space="preserve">     Entre 100 y 500 SMLMV </v>
      </c>
    </row>
    <row r="215" spans="1:8" ht="21" x14ac:dyDescent="0.35">
      <c r="A215" s="22"/>
      <c r="B215" s="17" t="s">
        <v>220</v>
      </c>
      <c r="C215" s="17" t="s">
        <v>701</v>
      </c>
      <c r="E215" t="s">
        <v>692</v>
      </c>
      <c r="F215" s="312" t="str">
        <f t="shared" si="0"/>
        <v xml:space="preserve">     Mayor a 500 SMLMV </v>
      </c>
    </row>
    <row r="216" spans="1:8" ht="21" x14ac:dyDescent="0.35">
      <c r="A216" s="22"/>
      <c r="B216" s="17" t="s">
        <v>220</v>
      </c>
      <c r="C216" s="17" t="s">
        <v>684</v>
      </c>
      <c r="D216" t="s">
        <v>220</v>
      </c>
      <c r="F216" t="str">
        <f t="shared" si="0"/>
        <v>Pérdida Reputacional</v>
      </c>
    </row>
    <row r="217" spans="1:8" ht="21" x14ac:dyDescent="0.35">
      <c r="A217" s="22"/>
      <c r="B217" s="17" t="s">
        <v>220</v>
      </c>
      <c r="C217" s="17" t="s">
        <v>687</v>
      </c>
      <c r="E217" t="s">
        <v>702</v>
      </c>
      <c r="F217" s="312" t="str">
        <f t="shared" si="0"/>
        <v xml:space="preserve">     El riesgo afecta la imagen de alguna dependencia de la entidad</v>
      </c>
    </row>
    <row r="218" spans="1:8" ht="21" x14ac:dyDescent="0.35">
      <c r="A218" s="22"/>
      <c r="B218" s="17" t="s">
        <v>220</v>
      </c>
      <c r="C218" s="17" t="s">
        <v>690</v>
      </c>
      <c r="E218" t="s">
        <v>684</v>
      </c>
      <c r="F218" s="312" t="str">
        <f t="shared" si="0"/>
        <v xml:space="preserve">     El riesgo afecta la imagen de la entidad internamente, de conocimiento general, nivel interno, de junta dircetiva y accionistas y/o de provedores</v>
      </c>
    </row>
    <row r="219" spans="1:8" ht="21" x14ac:dyDescent="0.35">
      <c r="A219" s="22"/>
      <c r="B219" s="17" t="s">
        <v>220</v>
      </c>
      <c r="C219" s="17" t="s">
        <v>693</v>
      </c>
      <c r="E219" t="s">
        <v>687</v>
      </c>
      <c r="F219" s="312" t="str">
        <f t="shared" si="0"/>
        <v xml:space="preserve">     El riesgo afecta la imagen de la entidad con algunos usuarios de relevancia frente al logro de los objetivos</v>
      </c>
    </row>
    <row r="220" spans="1:8" x14ac:dyDescent="0.25">
      <c r="A220" s="22"/>
      <c r="B220" s="18"/>
      <c r="C220" s="18"/>
      <c r="E220" t="s">
        <v>690</v>
      </c>
      <c r="F220" s="312" t="str">
        <f t="shared" si="0"/>
        <v xml:space="preserve">     El riesgo afecta la imagen de de la entidad con efecto publicitario sostenido a nivel de sector administrativo, nivel departamental o municipal</v>
      </c>
    </row>
    <row r="221" spans="1:8" x14ac:dyDescent="0.25">
      <c r="A221" s="22"/>
      <c r="B221" s="18" t="str" cm="1">
        <f t="array" ref="B221:B223">_xlfn.UNIQUE(Tabla1[[#All],[Criterios]])</f>
        <v>Criterios</v>
      </c>
      <c r="C221" s="18"/>
      <c r="E221" t="s">
        <v>693</v>
      </c>
      <c r="F221" s="312" t="str">
        <f t="shared" si="0"/>
        <v xml:space="preserve">     El riesgo afecta la imagen de la entidad a nivel nacional, con efecto publicitarios sostenible a nivel país</v>
      </c>
    </row>
    <row r="222" spans="1:8" x14ac:dyDescent="0.25">
      <c r="A222" s="22"/>
      <c r="B222" s="18" t="str">
        <v>Afectación Económica o presupuestal</v>
      </c>
      <c r="C222" s="18"/>
    </row>
    <row r="223" spans="1:8" x14ac:dyDescent="0.25">
      <c r="B223" s="18" t="str">
        <v>Pérdida Reputacional</v>
      </c>
      <c r="C223" s="18"/>
      <c r="F223" s="21" t="s">
        <v>703</v>
      </c>
    </row>
    <row r="224" spans="1:8" x14ac:dyDescent="0.25">
      <c r="B224" s="14"/>
      <c r="C224" s="14"/>
      <c r="F224" s="21" t="s">
        <v>704</v>
      </c>
    </row>
    <row r="225" spans="2:4" x14ac:dyDescent="0.25">
      <c r="B225" s="14"/>
      <c r="C225" s="14"/>
    </row>
    <row r="226" spans="2:4" x14ac:dyDescent="0.25">
      <c r="B226" s="14"/>
      <c r="C226" s="14"/>
    </row>
    <row r="227" spans="2:4" x14ac:dyDescent="0.25">
      <c r="B227" s="14"/>
      <c r="C227" s="14"/>
      <c r="D227" s="14"/>
    </row>
    <row r="228" spans="2:4" x14ac:dyDescent="0.25">
      <c r="B228" s="14"/>
      <c r="C228" s="14"/>
      <c r="D228" s="14"/>
    </row>
    <row r="229" spans="2:4" x14ac:dyDescent="0.25">
      <c r="B229" s="14"/>
      <c r="C229" s="14"/>
      <c r="D229" s="14"/>
    </row>
    <row r="230" spans="2:4" x14ac:dyDescent="0.25">
      <c r="B230" s="14"/>
      <c r="C230" s="14"/>
      <c r="D230" s="14"/>
    </row>
    <row r="231" spans="2:4" x14ac:dyDescent="0.25">
      <c r="B231" s="14"/>
      <c r="C231" s="14"/>
      <c r="D231" s="14"/>
    </row>
    <row r="232" spans="2:4" x14ac:dyDescent="0.25">
      <c r="B232" s="14"/>
      <c r="C232" s="14"/>
      <c r="D232" s="14"/>
    </row>
  </sheetData>
  <mergeCells count="1">
    <mergeCell ref="B1:D1"/>
  </mergeCells>
  <dataValidations disablePrompts="1" count="1">
    <dataValidation type="list" allowBlank="1" showInputMessage="1" showErrorMessage="1" sqref="G210" xr:uid="{00000000-0002-0000-0C00-000000000000}">
      <formula1>$F$210:$F$221</formula1>
    </dataValidation>
  </dataValidations>
  <pageMargins left="0.7" right="0.7" top="0.75" bottom="0.75" header="0.3" footer="0.3"/>
  <pageSetup orientation="portrait" r:id="rId2"/>
  <ignoredErrors>
    <ignoredError sqref="B221" evalError="1"/>
  </ignoredErrors>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249977111117893"/>
  </sheetPr>
  <dimension ref="B1:F16"/>
  <sheetViews>
    <sheetView workbookViewId="0">
      <selection activeCell="C4" sqref="C4:C6"/>
    </sheetView>
  </sheetViews>
  <sheetFormatPr baseColWidth="10" defaultColWidth="14.28515625" defaultRowHeight="12.75" x14ac:dyDescent="0.2"/>
  <cols>
    <col min="1" max="2" width="14.28515625" style="27"/>
    <col min="3" max="3" width="17" style="27" customWidth="1"/>
    <col min="4" max="4" width="14.28515625" style="27"/>
    <col min="5" max="5" width="46" style="27" customWidth="1"/>
    <col min="6" max="16384" width="14.28515625" style="27"/>
  </cols>
  <sheetData>
    <row r="1" spans="2:6" ht="24" customHeight="1" thickBot="1" x14ac:dyDescent="0.25">
      <c r="B1" s="947" t="s">
        <v>705</v>
      </c>
      <c r="C1" s="948"/>
      <c r="D1" s="948"/>
      <c r="E1" s="948"/>
      <c r="F1" s="949"/>
    </row>
    <row r="2" spans="2:6" ht="16.5" thickBot="1" x14ac:dyDescent="0.3">
      <c r="B2" s="28"/>
      <c r="C2" s="28"/>
      <c r="D2" s="28"/>
      <c r="E2" s="28"/>
      <c r="F2" s="28"/>
    </row>
    <row r="3" spans="2:6" ht="16.5" thickBot="1" x14ac:dyDescent="0.25">
      <c r="B3" s="951" t="s">
        <v>706</v>
      </c>
      <c r="C3" s="952"/>
      <c r="D3" s="952"/>
      <c r="E3" s="40" t="s">
        <v>707</v>
      </c>
      <c r="F3" s="41" t="s">
        <v>708</v>
      </c>
    </row>
    <row r="4" spans="2:6" ht="31.5" x14ac:dyDescent="0.2">
      <c r="B4" s="953" t="s">
        <v>709</v>
      </c>
      <c r="C4" s="955" t="s">
        <v>257</v>
      </c>
      <c r="D4" s="29" t="s">
        <v>74</v>
      </c>
      <c r="E4" s="30" t="s">
        <v>710</v>
      </c>
      <c r="F4" s="31">
        <v>0.25</v>
      </c>
    </row>
    <row r="5" spans="2:6" ht="47.25" x14ac:dyDescent="0.2">
      <c r="B5" s="954"/>
      <c r="C5" s="956"/>
      <c r="D5" s="32" t="s">
        <v>81</v>
      </c>
      <c r="E5" s="33" t="s">
        <v>711</v>
      </c>
      <c r="F5" s="34">
        <v>0.15</v>
      </c>
    </row>
    <row r="6" spans="2:6" ht="47.25" x14ac:dyDescent="0.2">
      <c r="B6" s="954"/>
      <c r="C6" s="956"/>
      <c r="D6" s="32" t="s">
        <v>88</v>
      </c>
      <c r="E6" s="33" t="s">
        <v>712</v>
      </c>
      <c r="F6" s="34">
        <v>0.1</v>
      </c>
    </row>
    <row r="7" spans="2:6" ht="63" x14ac:dyDescent="0.2">
      <c r="B7" s="954"/>
      <c r="C7" s="956" t="s">
        <v>258</v>
      </c>
      <c r="D7" s="32" t="s">
        <v>102</v>
      </c>
      <c r="E7" s="33" t="s">
        <v>713</v>
      </c>
      <c r="F7" s="34">
        <v>0.25</v>
      </c>
    </row>
    <row r="8" spans="2:6" ht="31.5" x14ac:dyDescent="0.2">
      <c r="B8" s="954"/>
      <c r="C8" s="956"/>
      <c r="D8" s="32" t="s">
        <v>109</v>
      </c>
      <c r="E8" s="33" t="s">
        <v>714</v>
      </c>
      <c r="F8" s="34">
        <v>0.15</v>
      </c>
    </row>
    <row r="9" spans="2:6" ht="47.25" x14ac:dyDescent="0.2">
      <c r="B9" s="954" t="s">
        <v>715</v>
      </c>
      <c r="C9" s="956" t="s">
        <v>260</v>
      </c>
      <c r="D9" s="32" t="s">
        <v>115</v>
      </c>
      <c r="E9" s="33" t="s">
        <v>716</v>
      </c>
      <c r="F9" s="35" t="s">
        <v>717</v>
      </c>
    </row>
    <row r="10" spans="2:6" ht="63" x14ac:dyDescent="0.2">
      <c r="B10" s="954"/>
      <c r="C10" s="956"/>
      <c r="D10" s="32" t="s">
        <v>122</v>
      </c>
      <c r="E10" s="33" t="s">
        <v>718</v>
      </c>
      <c r="F10" s="35" t="s">
        <v>717</v>
      </c>
    </row>
    <row r="11" spans="2:6" ht="47.25" x14ac:dyDescent="0.2">
      <c r="B11" s="954"/>
      <c r="C11" s="956" t="s">
        <v>261</v>
      </c>
      <c r="D11" s="32" t="s">
        <v>133</v>
      </c>
      <c r="E11" s="33" t="s">
        <v>719</v>
      </c>
      <c r="F11" s="35" t="s">
        <v>717</v>
      </c>
    </row>
    <row r="12" spans="2:6" ht="47.25" x14ac:dyDescent="0.2">
      <c r="B12" s="954"/>
      <c r="C12" s="956"/>
      <c r="D12" s="32" t="s">
        <v>138</v>
      </c>
      <c r="E12" s="33" t="s">
        <v>720</v>
      </c>
      <c r="F12" s="35" t="s">
        <v>717</v>
      </c>
    </row>
    <row r="13" spans="2:6" ht="31.5" x14ac:dyDescent="0.2">
      <c r="B13" s="954"/>
      <c r="C13" s="956" t="s">
        <v>262</v>
      </c>
      <c r="D13" s="32" t="s">
        <v>277</v>
      </c>
      <c r="E13" s="33" t="s">
        <v>721</v>
      </c>
      <c r="F13" s="35" t="s">
        <v>717</v>
      </c>
    </row>
    <row r="14" spans="2:6" ht="32.25" thickBot="1" x14ac:dyDescent="0.25">
      <c r="B14" s="957"/>
      <c r="C14" s="958"/>
      <c r="D14" s="36" t="s">
        <v>722</v>
      </c>
      <c r="E14" s="37" t="s">
        <v>723</v>
      </c>
      <c r="F14" s="38" t="s">
        <v>717</v>
      </c>
    </row>
    <row r="15" spans="2:6" ht="49.5" customHeight="1" x14ac:dyDescent="0.2">
      <c r="B15" s="950" t="s">
        <v>724</v>
      </c>
      <c r="C15" s="950"/>
      <c r="D15" s="950"/>
      <c r="E15" s="950"/>
      <c r="F15" s="950"/>
    </row>
    <row r="16" spans="2:6" ht="27" customHeight="1" x14ac:dyDescent="0.25">
      <c r="B16" s="39"/>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E19"/>
  <sheetViews>
    <sheetView workbookViewId="0">
      <selection activeCell="B13" sqref="B13"/>
    </sheetView>
  </sheetViews>
  <sheetFormatPr baseColWidth="10" defaultColWidth="11.5703125" defaultRowHeight="15.75" x14ac:dyDescent="0.25"/>
  <cols>
    <col min="1" max="7" width="11.5703125" style="64"/>
    <col min="8" max="8" width="11.5703125" style="64" customWidth="1"/>
    <col min="9" max="16384" width="11.5703125" style="64"/>
  </cols>
  <sheetData>
    <row r="2" spans="2:5" x14ac:dyDescent="0.25">
      <c r="B2" s="64" t="s">
        <v>167</v>
      </c>
      <c r="E2" s="64" t="s">
        <v>725</v>
      </c>
    </row>
    <row r="3" spans="2:5" x14ac:dyDescent="0.25">
      <c r="B3" s="64" t="s">
        <v>171</v>
      </c>
      <c r="E3" s="64" t="s">
        <v>726</v>
      </c>
    </row>
    <row r="4" spans="2:5" x14ac:dyDescent="0.25">
      <c r="B4" s="64" t="s">
        <v>557</v>
      </c>
      <c r="E4" s="64" t="s">
        <v>727</v>
      </c>
    </row>
    <row r="5" spans="2:5" x14ac:dyDescent="0.25">
      <c r="B5" s="64" t="s">
        <v>278</v>
      </c>
      <c r="E5" s="64" t="s">
        <v>728</v>
      </c>
    </row>
    <row r="8" spans="2:5" x14ac:dyDescent="0.25">
      <c r="B8" s="64" t="s">
        <v>729</v>
      </c>
    </row>
    <row r="9" spans="2:5" x14ac:dyDescent="0.25">
      <c r="B9" s="64" t="s">
        <v>176</v>
      </c>
    </row>
    <row r="10" spans="2:5" x14ac:dyDescent="0.25">
      <c r="B10" s="64" t="s">
        <v>180</v>
      </c>
    </row>
    <row r="13" spans="2:5" x14ac:dyDescent="0.25">
      <c r="B13" s="64" t="s">
        <v>274</v>
      </c>
    </row>
    <row r="14" spans="2:5" x14ac:dyDescent="0.25">
      <c r="B14" s="64" t="s">
        <v>573</v>
      </c>
    </row>
    <row r="15" spans="2:5" x14ac:dyDescent="0.25">
      <c r="B15" s="64" t="s">
        <v>730</v>
      </c>
    </row>
    <row r="16" spans="2:5" x14ac:dyDescent="0.25">
      <c r="B16" s="64" t="s">
        <v>332</v>
      </c>
    </row>
    <row r="17" spans="2:2" x14ac:dyDescent="0.25">
      <c r="B17" s="64" t="s">
        <v>731</v>
      </c>
    </row>
    <row r="18" spans="2:2" x14ac:dyDescent="0.25">
      <c r="B18" s="64" t="s">
        <v>444</v>
      </c>
    </row>
    <row r="19" spans="2:2" x14ac:dyDescent="0.25">
      <c r="B19" s="64" t="s">
        <v>732</v>
      </c>
    </row>
  </sheetData>
  <sortState xmlns:xlrd2="http://schemas.microsoft.com/office/spreadsheetml/2017/richdata2" ref="B2:B5">
    <sortCondition ref="B2:B5"/>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U37"/>
  <sheetViews>
    <sheetView showGridLines="0" zoomScale="90" zoomScaleNormal="90" workbookViewId="0">
      <selection activeCell="W30" sqref="W30"/>
    </sheetView>
  </sheetViews>
  <sheetFormatPr baseColWidth="10" defaultColWidth="11.42578125" defaultRowHeight="15" x14ac:dyDescent="0.25"/>
  <cols>
    <col min="1" max="1" width="7.28515625" customWidth="1"/>
    <col min="2" max="2" width="8.7109375" customWidth="1"/>
    <col min="3" max="3" width="7.28515625" customWidth="1"/>
    <col min="11" max="11" width="7.28515625" customWidth="1"/>
    <col min="12" max="12" width="11.42578125" customWidth="1"/>
    <col min="21" max="21" width="6.7109375" customWidth="1"/>
  </cols>
  <sheetData>
    <row r="1" spans="2:21" ht="15.75" thickBot="1" x14ac:dyDescent="0.3"/>
    <row r="2" spans="2:21" ht="19.5" thickBot="1" x14ac:dyDescent="0.3">
      <c r="B2" s="295" t="s">
        <v>2</v>
      </c>
      <c r="C2" s="257"/>
      <c r="D2" s="257"/>
      <c r="E2" s="257"/>
      <c r="F2" s="257"/>
      <c r="G2" s="257"/>
      <c r="H2" s="257"/>
      <c r="I2" s="257"/>
      <c r="J2" s="257"/>
      <c r="K2" s="257"/>
      <c r="L2" s="257"/>
      <c r="M2" s="257"/>
      <c r="N2" s="257"/>
      <c r="O2" s="257"/>
      <c r="P2" s="257"/>
      <c r="Q2" s="257"/>
      <c r="R2" s="257"/>
      <c r="S2" s="257"/>
      <c r="T2" s="257"/>
      <c r="U2" s="297"/>
    </row>
    <row r="3" spans="2:21" x14ac:dyDescent="0.25">
      <c r="B3" s="259"/>
      <c r="C3" s="256"/>
      <c r="D3" s="257"/>
      <c r="E3" s="257"/>
      <c r="F3" s="257"/>
      <c r="G3" s="257"/>
      <c r="H3" s="257"/>
      <c r="I3" s="257"/>
      <c r="J3" s="257"/>
      <c r="K3" s="258"/>
      <c r="U3" s="260"/>
    </row>
    <row r="4" spans="2:21" x14ac:dyDescent="0.25">
      <c r="B4" s="259"/>
      <c r="C4" s="259"/>
      <c r="K4" s="260"/>
      <c r="U4" s="260"/>
    </row>
    <row r="5" spans="2:21" x14ac:dyDescent="0.25">
      <c r="B5" s="259"/>
      <c r="C5" s="259"/>
      <c r="K5" s="260"/>
      <c r="U5" s="260"/>
    </row>
    <row r="6" spans="2:21" x14ac:dyDescent="0.25">
      <c r="B6" s="259"/>
      <c r="C6" s="259"/>
      <c r="K6" s="260"/>
      <c r="U6" s="260"/>
    </row>
    <row r="7" spans="2:21" x14ac:dyDescent="0.25">
      <c r="B7" s="259"/>
      <c r="C7" s="259"/>
      <c r="K7" s="260"/>
      <c r="U7" s="260"/>
    </row>
    <row r="8" spans="2:21" x14ac:dyDescent="0.25">
      <c r="B8" s="259"/>
      <c r="C8" s="259"/>
      <c r="K8" s="260"/>
      <c r="U8" s="260"/>
    </row>
    <row r="9" spans="2:21" x14ac:dyDescent="0.25">
      <c r="B9" s="259"/>
      <c r="C9" s="259"/>
      <c r="K9" s="260"/>
      <c r="U9" s="260"/>
    </row>
    <row r="10" spans="2:21" x14ac:dyDescent="0.25">
      <c r="B10" s="259"/>
      <c r="C10" s="259"/>
      <c r="K10" s="260"/>
      <c r="U10" s="260"/>
    </row>
    <row r="11" spans="2:21" x14ac:dyDescent="0.25">
      <c r="B11" s="259"/>
      <c r="C11" s="259"/>
      <c r="K11" s="260"/>
      <c r="U11" s="260"/>
    </row>
    <row r="12" spans="2:21" x14ac:dyDescent="0.25">
      <c r="B12" s="259"/>
      <c r="C12" s="259"/>
      <c r="K12" s="260"/>
      <c r="U12" s="260"/>
    </row>
    <row r="13" spans="2:21" x14ac:dyDescent="0.25">
      <c r="B13" s="259"/>
      <c r="C13" s="259"/>
      <c r="K13" s="260"/>
      <c r="U13" s="260"/>
    </row>
    <row r="14" spans="2:21" x14ac:dyDescent="0.25">
      <c r="B14" s="259"/>
      <c r="C14" s="259"/>
      <c r="K14" s="260"/>
      <c r="U14" s="260"/>
    </row>
    <row r="15" spans="2:21" x14ac:dyDescent="0.25">
      <c r="B15" s="259"/>
      <c r="C15" s="259"/>
      <c r="K15" s="260"/>
      <c r="U15" s="260"/>
    </row>
    <row r="16" spans="2:21" x14ac:dyDescent="0.25">
      <c r="B16" s="259"/>
      <c r="C16" s="259"/>
      <c r="K16" s="260"/>
      <c r="U16" s="260"/>
    </row>
    <row r="17" spans="2:21" x14ac:dyDescent="0.25">
      <c r="B17" s="259"/>
      <c r="C17" s="259"/>
      <c r="K17" s="260"/>
      <c r="U17" s="260"/>
    </row>
    <row r="18" spans="2:21" x14ac:dyDescent="0.25">
      <c r="B18" s="259"/>
      <c r="C18" s="259"/>
      <c r="K18" s="260"/>
      <c r="U18" s="260"/>
    </row>
    <row r="19" spans="2:21" x14ac:dyDescent="0.25">
      <c r="B19" s="259"/>
      <c r="C19" s="259"/>
      <c r="K19" s="260"/>
      <c r="U19" s="260"/>
    </row>
    <row r="20" spans="2:21" x14ac:dyDescent="0.25">
      <c r="B20" s="259"/>
      <c r="C20" s="259"/>
      <c r="K20" s="260"/>
      <c r="U20" s="260"/>
    </row>
    <row r="21" spans="2:21" x14ac:dyDescent="0.25">
      <c r="B21" s="259"/>
      <c r="C21" s="259"/>
      <c r="K21" s="260"/>
      <c r="U21" s="260"/>
    </row>
    <row r="22" spans="2:21" x14ac:dyDescent="0.25">
      <c r="B22" s="259"/>
      <c r="C22" s="259"/>
      <c r="K22" s="260"/>
      <c r="U22" s="260"/>
    </row>
    <row r="23" spans="2:21" x14ac:dyDescent="0.25">
      <c r="B23" s="259"/>
      <c r="C23" s="259"/>
      <c r="K23" s="260"/>
      <c r="U23" s="260"/>
    </row>
    <row r="24" spans="2:21" x14ac:dyDescent="0.25">
      <c r="B24" s="259"/>
      <c r="C24" s="259"/>
      <c r="K24" s="260"/>
      <c r="U24" s="260"/>
    </row>
    <row r="25" spans="2:21" x14ac:dyDescent="0.25">
      <c r="B25" s="259"/>
      <c r="C25" s="259"/>
      <c r="K25" s="260"/>
      <c r="U25" s="260"/>
    </row>
    <row r="26" spans="2:21" x14ac:dyDescent="0.25">
      <c r="B26" s="259"/>
      <c r="C26" s="259"/>
      <c r="K26" s="260"/>
      <c r="U26" s="260"/>
    </row>
    <row r="27" spans="2:21" x14ac:dyDescent="0.25">
      <c r="B27" s="259"/>
      <c r="C27" s="259"/>
      <c r="K27" s="260"/>
      <c r="U27" s="260"/>
    </row>
    <row r="28" spans="2:21" x14ac:dyDescent="0.25">
      <c r="B28" s="259"/>
      <c r="C28" s="259"/>
      <c r="K28" s="260"/>
      <c r="U28" s="260"/>
    </row>
    <row r="29" spans="2:21" x14ac:dyDescent="0.25">
      <c r="B29" s="259"/>
      <c r="C29" s="259"/>
      <c r="K29" s="260"/>
      <c r="U29" s="260"/>
    </row>
    <row r="30" spans="2:21" x14ac:dyDescent="0.25">
      <c r="B30" s="259"/>
      <c r="C30" s="259"/>
      <c r="K30" s="260"/>
      <c r="U30" s="260"/>
    </row>
    <row r="31" spans="2:21" x14ac:dyDescent="0.25">
      <c r="B31" s="259"/>
      <c r="C31" s="259"/>
      <c r="K31" s="260"/>
      <c r="U31" s="260"/>
    </row>
    <row r="32" spans="2:21" x14ac:dyDescent="0.25">
      <c r="B32" s="259"/>
      <c r="C32" s="259"/>
      <c r="K32" s="260"/>
      <c r="U32" s="260"/>
    </row>
    <row r="33" spans="2:21" x14ac:dyDescent="0.25">
      <c r="B33" s="259"/>
      <c r="C33" s="259"/>
      <c r="K33" s="260"/>
      <c r="U33" s="260"/>
    </row>
    <row r="34" spans="2:21" x14ac:dyDescent="0.25">
      <c r="B34" s="259"/>
      <c r="C34" s="259"/>
      <c r="K34" s="260"/>
      <c r="U34" s="260"/>
    </row>
    <row r="35" spans="2:21" x14ac:dyDescent="0.25">
      <c r="B35" s="259"/>
      <c r="C35" s="259"/>
      <c r="K35" s="260"/>
      <c r="U35" s="260"/>
    </row>
    <row r="36" spans="2:21" ht="15.75" thickBot="1" x14ac:dyDescent="0.3">
      <c r="B36" s="259"/>
      <c r="C36" s="261"/>
      <c r="D36" s="262"/>
      <c r="E36" s="262"/>
      <c r="F36" s="262"/>
      <c r="G36" s="262"/>
      <c r="H36" s="262"/>
      <c r="I36" s="262"/>
      <c r="J36" s="262"/>
      <c r="K36" s="263"/>
      <c r="U36" s="260"/>
    </row>
    <row r="37" spans="2:21" ht="15.75" thickBot="1" x14ac:dyDescent="0.3">
      <c r="B37" s="296"/>
      <c r="C37" s="262"/>
      <c r="D37" s="262"/>
      <c r="E37" s="262"/>
      <c r="F37" s="262"/>
      <c r="G37" s="262"/>
      <c r="H37" s="262"/>
      <c r="I37" s="262"/>
      <c r="J37" s="262"/>
      <c r="K37" s="262"/>
      <c r="L37" s="262"/>
      <c r="M37" s="262"/>
      <c r="N37" s="262"/>
      <c r="O37" s="262"/>
      <c r="P37" s="262"/>
      <c r="Q37" s="262"/>
      <c r="R37" s="262"/>
      <c r="S37" s="262"/>
      <c r="T37" s="262"/>
      <c r="U37" s="298"/>
    </row>
  </sheetData>
  <hyperlinks>
    <hyperlink ref="B2" location="MENU!A1" display="MENU" xr:uid="{00000000-0004-0000-01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45"/>
  <sheetViews>
    <sheetView zoomScale="110" zoomScaleNormal="110" workbookViewId="0"/>
  </sheetViews>
  <sheetFormatPr baseColWidth="10" defaultColWidth="11.42578125" defaultRowHeight="15" x14ac:dyDescent="0.25"/>
  <cols>
    <col min="1" max="1" width="11.42578125" style="22" customWidth="1"/>
    <col min="2" max="3" width="24.7109375" style="22" customWidth="1"/>
    <col min="4" max="4" width="16" style="22" customWidth="1"/>
    <col min="5" max="5" width="24.7109375" style="22" customWidth="1"/>
    <col min="6" max="6" width="27.7109375" style="22" customWidth="1"/>
    <col min="7" max="8" width="24.7109375" style="22" customWidth="1"/>
    <col min="9" max="16384" width="11.42578125" style="22"/>
  </cols>
  <sheetData>
    <row r="1" spans="1:8" ht="16.5" thickBot="1" x14ac:dyDescent="0.3">
      <c r="A1" s="264" t="s">
        <v>3</v>
      </c>
    </row>
    <row r="2" spans="1:8" ht="18" x14ac:dyDescent="0.25">
      <c r="B2" s="549" t="s">
        <v>4</v>
      </c>
      <c r="C2" s="550"/>
      <c r="D2" s="550"/>
      <c r="E2" s="550"/>
      <c r="F2" s="550"/>
      <c r="G2" s="550"/>
      <c r="H2" s="551"/>
    </row>
    <row r="3" spans="1:8" x14ac:dyDescent="0.25">
      <c r="B3" s="23"/>
      <c r="C3" s="24"/>
      <c r="D3" s="24"/>
      <c r="E3" s="24"/>
      <c r="F3" s="24"/>
      <c r="G3" s="24"/>
      <c r="H3" s="25"/>
    </row>
    <row r="4" spans="1:8" ht="63" customHeight="1" x14ac:dyDescent="0.25">
      <c r="B4" s="552" t="s">
        <v>5</v>
      </c>
      <c r="C4" s="553"/>
      <c r="D4" s="553"/>
      <c r="E4" s="553"/>
      <c r="F4" s="553"/>
      <c r="G4" s="553"/>
      <c r="H4" s="554"/>
    </row>
    <row r="5" spans="1:8" ht="63" customHeight="1" x14ac:dyDescent="0.25">
      <c r="B5" s="555"/>
      <c r="C5" s="556"/>
      <c r="D5" s="556"/>
      <c r="E5" s="556"/>
      <c r="F5" s="556"/>
      <c r="G5" s="556"/>
      <c r="H5" s="557"/>
    </row>
    <row r="6" spans="1:8" ht="16.5" x14ac:dyDescent="0.25">
      <c r="B6" s="558" t="s">
        <v>6</v>
      </c>
      <c r="C6" s="559"/>
      <c r="D6" s="559"/>
      <c r="E6" s="559"/>
      <c r="F6" s="559"/>
      <c r="G6" s="559"/>
      <c r="H6" s="560"/>
    </row>
    <row r="7" spans="1:8" ht="95.25" customHeight="1" x14ac:dyDescent="0.25">
      <c r="B7" s="568" t="s">
        <v>7</v>
      </c>
      <c r="C7" s="569"/>
      <c r="D7" s="569"/>
      <c r="E7" s="569"/>
      <c r="F7" s="569"/>
      <c r="G7" s="569"/>
      <c r="H7" s="570"/>
    </row>
    <row r="8" spans="1:8" ht="16.5" x14ac:dyDescent="0.25">
      <c r="B8" s="58"/>
      <c r="C8" s="59"/>
      <c r="D8" s="59"/>
      <c r="E8" s="59"/>
      <c r="F8" s="59"/>
      <c r="G8" s="59"/>
      <c r="H8" s="60"/>
    </row>
    <row r="9" spans="1:8" ht="16.5" customHeight="1" x14ac:dyDescent="0.25">
      <c r="B9" s="561" t="s">
        <v>8</v>
      </c>
      <c r="C9" s="562"/>
      <c r="D9" s="562"/>
      <c r="E9" s="562"/>
      <c r="F9" s="562"/>
      <c r="G9" s="562"/>
      <c r="H9" s="563"/>
    </row>
    <row r="10" spans="1:8" ht="44.25" customHeight="1" x14ac:dyDescent="0.25">
      <c r="B10" s="561"/>
      <c r="C10" s="562"/>
      <c r="D10" s="562"/>
      <c r="E10" s="562"/>
      <c r="F10" s="562"/>
      <c r="G10" s="562"/>
      <c r="H10" s="563"/>
    </row>
    <row r="11" spans="1:8" ht="15.75" thickBot="1" x14ac:dyDescent="0.3">
      <c r="B11" s="47"/>
      <c r="C11" s="50"/>
      <c r="D11" s="55"/>
      <c r="E11" s="56"/>
      <c r="F11" s="56"/>
      <c r="G11" s="57"/>
      <c r="H11" s="51"/>
    </row>
    <row r="12" spans="1:8" ht="15.75" thickTop="1" x14ac:dyDescent="0.25">
      <c r="B12" s="47"/>
      <c r="C12" s="564" t="s">
        <v>9</v>
      </c>
      <c r="D12" s="565"/>
      <c r="E12" s="566" t="s">
        <v>10</v>
      </c>
      <c r="F12" s="567"/>
      <c r="G12" s="50"/>
      <c r="H12" s="51"/>
    </row>
    <row r="13" spans="1:8" ht="35.25" customHeight="1" x14ac:dyDescent="0.25">
      <c r="B13" s="47"/>
      <c r="C13" s="571" t="s">
        <v>11</v>
      </c>
      <c r="D13" s="572"/>
      <c r="E13" s="573" t="s">
        <v>12</v>
      </c>
      <c r="F13" s="574"/>
      <c r="G13" s="50"/>
      <c r="H13" s="51"/>
    </row>
    <row r="14" spans="1:8" ht="17.25" customHeight="1" x14ac:dyDescent="0.25">
      <c r="B14" s="47"/>
      <c r="C14" s="571" t="s">
        <v>13</v>
      </c>
      <c r="D14" s="572"/>
      <c r="E14" s="573" t="s">
        <v>14</v>
      </c>
      <c r="F14" s="574"/>
      <c r="G14" s="50"/>
      <c r="H14" s="51"/>
    </row>
    <row r="15" spans="1:8" ht="19.5" customHeight="1" x14ac:dyDescent="0.25">
      <c r="B15" s="47"/>
      <c r="C15" s="571" t="s">
        <v>15</v>
      </c>
      <c r="D15" s="572"/>
      <c r="E15" s="573" t="s">
        <v>16</v>
      </c>
      <c r="F15" s="574"/>
      <c r="G15" s="50"/>
      <c r="H15" s="51"/>
    </row>
    <row r="16" spans="1:8" ht="69.75" customHeight="1" x14ac:dyDescent="0.25">
      <c r="B16" s="47"/>
      <c r="C16" s="571" t="s">
        <v>17</v>
      </c>
      <c r="D16" s="572"/>
      <c r="E16" s="573" t="s">
        <v>18</v>
      </c>
      <c r="F16" s="574"/>
      <c r="G16" s="50"/>
      <c r="H16" s="51"/>
    </row>
    <row r="17" spans="2:8" ht="34.5" customHeight="1" x14ac:dyDescent="0.25">
      <c r="B17" s="47"/>
      <c r="C17" s="575" t="s">
        <v>19</v>
      </c>
      <c r="D17" s="576"/>
      <c r="E17" s="577" t="s">
        <v>20</v>
      </c>
      <c r="F17" s="578"/>
      <c r="G17" s="50"/>
      <c r="H17" s="51"/>
    </row>
    <row r="18" spans="2:8" ht="27.75" customHeight="1" x14ac:dyDescent="0.25">
      <c r="B18" s="47"/>
      <c r="C18" s="575" t="s">
        <v>21</v>
      </c>
      <c r="D18" s="576"/>
      <c r="E18" s="577" t="s">
        <v>22</v>
      </c>
      <c r="F18" s="578"/>
      <c r="G18" s="50"/>
      <c r="H18" s="51"/>
    </row>
    <row r="19" spans="2:8" ht="28.5" customHeight="1" x14ac:dyDescent="0.25">
      <c r="B19" s="47"/>
      <c r="C19" s="575" t="s">
        <v>23</v>
      </c>
      <c r="D19" s="576"/>
      <c r="E19" s="577" t="s">
        <v>24</v>
      </c>
      <c r="F19" s="578"/>
      <c r="G19" s="50"/>
      <c r="H19" s="51"/>
    </row>
    <row r="20" spans="2:8" ht="72.75" customHeight="1" x14ac:dyDescent="0.25">
      <c r="B20" s="47"/>
      <c r="C20" s="575" t="s">
        <v>25</v>
      </c>
      <c r="D20" s="576"/>
      <c r="E20" s="577" t="s">
        <v>26</v>
      </c>
      <c r="F20" s="578"/>
      <c r="G20" s="50"/>
      <c r="H20" s="51"/>
    </row>
    <row r="21" spans="2:8" ht="64.5" customHeight="1" x14ac:dyDescent="0.25">
      <c r="B21" s="47"/>
      <c r="C21" s="575" t="s">
        <v>27</v>
      </c>
      <c r="D21" s="576"/>
      <c r="E21" s="577" t="s">
        <v>28</v>
      </c>
      <c r="F21" s="578"/>
      <c r="G21" s="50"/>
      <c r="H21" s="51"/>
    </row>
    <row r="22" spans="2:8" ht="71.25" customHeight="1" x14ac:dyDescent="0.25">
      <c r="B22" s="47"/>
      <c r="C22" s="575" t="s">
        <v>29</v>
      </c>
      <c r="D22" s="576"/>
      <c r="E22" s="577" t="s">
        <v>30</v>
      </c>
      <c r="F22" s="578"/>
      <c r="G22" s="50"/>
      <c r="H22" s="51"/>
    </row>
    <row r="23" spans="2:8" ht="55.5" customHeight="1" x14ac:dyDescent="0.25">
      <c r="B23" s="47"/>
      <c r="C23" s="582" t="s">
        <v>31</v>
      </c>
      <c r="D23" s="583"/>
      <c r="E23" s="577" t="s">
        <v>32</v>
      </c>
      <c r="F23" s="578"/>
      <c r="G23" s="50"/>
      <c r="H23" s="51"/>
    </row>
    <row r="24" spans="2:8" ht="42" customHeight="1" x14ac:dyDescent="0.25">
      <c r="B24" s="47"/>
      <c r="C24" s="582" t="s">
        <v>33</v>
      </c>
      <c r="D24" s="583"/>
      <c r="E24" s="577" t="s">
        <v>34</v>
      </c>
      <c r="F24" s="578"/>
      <c r="G24" s="50"/>
      <c r="H24" s="51"/>
    </row>
    <row r="25" spans="2:8" ht="59.25" customHeight="1" x14ac:dyDescent="0.25">
      <c r="B25" s="47"/>
      <c r="C25" s="582" t="s">
        <v>35</v>
      </c>
      <c r="D25" s="583"/>
      <c r="E25" s="577" t="s">
        <v>36</v>
      </c>
      <c r="F25" s="578"/>
      <c r="G25" s="50"/>
      <c r="H25" s="51"/>
    </row>
    <row r="26" spans="2:8" ht="23.25" customHeight="1" x14ac:dyDescent="0.25">
      <c r="B26" s="47"/>
      <c r="C26" s="582" t="s">
        <v>37</v>
      </c>
      <c r="D26" s="583"/>
      <c r="E26" s="577" t="s">
        <v>38</v>
      </c>
      <c r="F26" s="578"/>
      <c r="G26" s="50"/>
      <c r="H26" s="51"/>
    </row>
    <row r="27" spans="2:8" ht="30.75" customHeight="1" x14ac:dyDescent="0.25">
      <c r="B27" s="47"/>
      <c r="C27" s="582" t="s">
        <v>39</v>
      </c>
      <c r="D27" s="583"/>
      <c r="E27" s="577" t="s">
        <v>40</v>
      </c>
      <c r="F27" s="578"/>
      <c r="G27" s="50"/>
      <c r="H27" s="51"/>
    </row>
    <row r="28" spans="2:8" ht="35.25" customHeight="1" x14ac:dyDescent="0.25">
      <c r="B28" s="47"/>
      <c r="C28" s="582" t="s">
        <v>41</v>
      </c>
      <c r="D28" s="583"/>
      <c r="E28" s="577" t="s">
        <v>42</v>
      </c>
      <c r="F28" s="578"/>
      <c r="G28" s="50"/>
      <c r="H28" s="51"/>
    </row>
    <row r="29" spans="2:8" ht="33" customHeight="1" x14ac:dyDescent="0.25">
      <c r="B29" s="47"/>
      <c r="C29" s="582" t="s">
        <v>41</v>
      </c>
      <c r="D29" s="583"/>
      <c r="E29" s="577" t="s">
        <v>42</v>
      </c>
      <c r="F29" s="578"/>
      <c r="G29" s="50"/>
      <c r="H29" s="51"/>
    </row>
    <row r="30" spans="2:8" ht="30" customHeight="1" x14ac:dyDescent="0.25">
      <c r="B30" s="47"/>
      <c r="C30" s="582" t="s">
        <v>43</v>
      </c>
      <c r="D30" s="583"/>
      <c r="E30" s="577" t="s">
        <v>44</v>
      </c>
      <c r="F30" s="578"/>
      <c r="G30" s="50"/>
      <c r="H30" s="51"/>
    </row>
    <row r="31" spans="2:8" ht="35.25" customHeight="1" x14ac:dyDescent="0.25">
      <c r="B31" s="47"/>
      <c r="C31" s="582" t="s">
        <v>45</v>
      </c>
      <c r="D31" s="583"/>
      <c r="E31" s="577" t="s">
        <v>46</v>
      </c>
      <c r="F31" s="578"/>
      <c r="G31" s="50"/>
      <c r="H31" s="51"/>
    </row>
    <row r="32" spans="2:8" ht="31.5" customHeight="1" x14ac:dyDescent="0.25">
      <c r="B32" s="47"/>
      <c r="C32" s="582" t="s">
        <v>47</v>
      </c>
      <c r="D32" s="583"/>
      <c r="E32" s="577" t="s">
        <v>48</v>
      </c>
      <c r="F32" s="578"/>
      <c r="G32" s="50"/>
      <c r="H32" s="51"/>
    </row>
    <row r="33" spans="2:8" ht="35.25" customHeight="1" x14ac:dyDescent="0.25">
      <c r="B33" s="47"/>
      <c r="C33" s="582" t="s">
        <v>49</v>
      </c>
      <c r="D33" s="583"/>
      <c r="E33" s="577" t="s">
        <v>50</v>
      </c>
      <c r="F33" s="578"/>
      <c r="G33" s="50"/>
      <c r="H33" s="51"/>
    </row>
    <row r="34" spans="2:8" ht="59.25" customHeight="1" x14ac:dyDescent="0.25">
      <c r="B34" s="47"/>
      <c r="C34" s="582" t="s">
        <v>51</v>
      </c>
      <c r="D34" s="583"/>
      <c r="E34" s="577" t="s">
        <v>52</v>
      </c>
      <c r="F34" s="578"/>
      <c r="G34" s="50"/>
      <c r="H34" s="51"/>
    </row>
    <row r="35" spans="2:8" ht="29.25" customHeight="1" x14ac:dyDescent="0.25">
      <c r="B35" s="47"/>
      <c r="C35" s="582" t="s">
        <v>53</v>
      </c>
      <c r="D35" s="583"/>
      <c r="E35" s="577" t="s">
        <v>54</v>
      </c>
      <c r="F35" s="578"/>
      <c r="G35" s="50"/>
      <c r="H35" s="51"/>
    </row>
    <row r="36" spans="2:8" ht="82.5" customHeight="1" x14ac:dyDescent="0.25">
      <c r="B36" s="47"/>
      <c r="C36" s="582" t="s">
        <v>55</v>
      </c>
      <c r="D36" s="583"/>
      <c r="E36" s="577" t="s">
        <v>56</v>
      </c>
      <c r="F36" s="578"/>
      <c r="G36" s="50"/>
      <c r="H36" s="51"/>
    </row>
    <row r="37" spans="2:8" ht="46.5" customHeight="1" x14ac:dyDescent="0.25">
      <c r="B37" s="47"/>
      <c r="C37" s="582" t="s">
        <v>57</v>
      </c>
      <c r="D37" s="583"/>
      <c r="E37" s="577" t="s">
        <v>58</v>
      </c>
      <c r="F37" s="578"/>
      <c r="G37" s="50"/>
      <c r="H37" s="51"/>
    </row>
    <row r="38" spans="2:8" ht="6.75" customHeight="1" thickBot="1" x14ac:dyDescent="0.3">
      <c r="B38" s="47"/>
      <c r="C38" s="584"/>
      <c r="D38" s="585"/>
      <c r="E38" s="586"/>
      <c r="F38" s="587"/>
      <c r="G38" s="50"/>
      <c r="H38" s="51"/>
    </row>
    <row r="39" spans="2:8" ht="15.75" thickTop="1" x14ac:dyDescent="0.25">
      <c r="B39" s="47"/>
      <c r="C39" s="48"/>
      <c r="D39" s="48"/>
      <c r="E39" s="49"/>
      <c r="F39" s="49"/>
      <c r="G39" s="50"/>
      <c r="H39" s="51"/>
    </row>
    <row r="40" spans="2:8" ht="21" customHeight="1" x14ac:dyDescent="0.25">
      <c r="B40" s="579" t="s">
        <v>59</v>
      </c>
      <c r="C40" s="580"/>
      <c r="D40" s="580"/>
      <c r="E40" s="580"/>
      <c r="F40" s="580"/>
      <c r="G40" s="580"/>
      <c r="H40" s="581"/>
    </row>
    <row r="41" spans="2:8" ht="20.25" customHeight="1" x14ac:dyDescent="0.25">
      <c r="B41" s="579" t="s">
        <v>60</v>
      </c>
      <c r="C41" s="580"/>
      <c r="D41" s="580"/>
      <c r="E41" s="580"/>
      <c r="F41" s="580"/>
      <c r="G41" s="580"/>
      <c r="H41" s="581"/>
    </row>
    <row r="42" spans="2:8" ht="20.25" customHeight="1" x14ac:dyDescent="0.25">
      <c r="B42" s="579" t="s">
        <v>61</v>
      </c>
      <c r="C42" s="580"/>
      <c r="D42" s="580"/>
      <c r="E42" s="580"/>
      <c r="F42" s="580"/>
      <c r="G42" s="580"/>
      <c r="H42" s="581"/>
    </row>
    <row r="43" spans="2:8" ht="20.25" customHeight="1" x14ac:dyDescent="0.25">
      <c r="B43" s="579" t="s">
        <v>62</v>
      </c>
      <c r="C43" s="580"/>
      <c r="D43" s="580"/>
      <c r="E43" s="580"/>
      <c r="F43" s="580"/>
      <c r="G43" s="580"/>
      <c r="H43" s="581"/>
    </row>
    <row r="44" spans="2:8" x14ac:dyDescent="0.25">
      <c r="B44" s="579" t="s">
        <v>63</v>
      </c>
      <c r="C44" s="580"/>
      <c r="D44" s="580"/>
      <c r="E44" s="580"/>
      <c r="F44" s="580"/>
      <c r="G44" s="580"/>
      <c r="H44" s="581"/>
    </row>
    <row r="45" spans="2:8" ht="15.75" thickBot="1" x14ac:dyDescent="0.3">
      <c r="B45" s="52"/>
      <c r="C45" s="53"/>
      <c r="D45" s="53"/>
      <c r="E45" s="53"/>
      <c r="F45" s="53"/>
      <c r="G45" s="53"/>
      <c r="H45" s="54"/>
    </row>
  </sheetData>
  <mergeCells count="64">
    <mergeCell ref="E28:F28"/>
    <mergeCell ref="C28:D28"/>
    <mergeCell ref="C16:D16"/>
    <mergeCell ref="E16:F16"/>
    <mergeCell ref="C14:D14"/>
    <mergeCell ref="E14:F14"/>
    <mergeCell ref="C15:D15"/>
    <mergeCell ref="E15:F15"/>
    <mergeCell ref="E22:F22"/>
    <mergeCell ref="C22:D22"/>
    <mergeCell ref="C25:D25"/>
    <mergeCell ref="E25:F25"/>
    <mergeCell ref="B41:H41"/>
    <mergeCell ref="C38:D38"/>
    <mergeCell ref="E38:F38"/>
    <mergeCell ref="C37:D37"/>
    <mergeCell ref="E37:F37"/>
    <mergeCell ref="C33:D33"/>
    <mergeCell ref="B40:H40"/>
    <mergeCell ref="C29:D29"/>
    <mergeCell ref="E29:F29"/>
    <mergeCell ref="C30:D30"/>
    <mergeCell ref="E30:F30"/>
    <mergeCell ref="E33:F33"/>
    <mergeCell ref="C34:D34"/>
    <mergeCell ref="C35:D35"/>
    <mergeCell ref="E35:F35"/>
    <mergeCell ref="C36:D36"/>
    <mergeCell ref="E36:F36"/>
    <mergeCell ref="B42:H42"/>
    <mergeCell ref="B43:H43"/>
    <mergeCell ref="B44:H44"/>
    <mergeCell ref="E23:F23"/>
    <mergeCell ref="C23:D23"/>
    <mergeCell ref="C24:D24"/>
    <mergeCell ref="E24:F24"/>
    <mergeCell ref="C26:D26"/>
    <mergeCell ref="E26:F26"/>
    <mergeCell ref="E34:F34"/>
    <mergeCell ref="C32:D32"/>
    <mergeCell ref="C31:D31"/>
    <mergeCell ref="E31:F31"/>
    <mergeCell ref="E32:F32"/>
    <mergeCell ref="C27:D27"/>
    <mergeCell ref="E27:F27"/>
    <mergeCell ref="C13:D13"/>
    <mergeCell ref="E13:F13"/>
    <mergeCell ref="C17:D17"/>
    <mergeCell ref="E17:F17"/>
    <mergeCell ref="C21:D21"/>
    <mergeCell ref="C18:D18"/>
    <mergeCell ref="C19:D19"/>
    <mergeCell ref="C20:D20"/>
    <mergeCell ref="E18:F18"/>
    <mergeCell ref="E19:F19"/>
    <mergeCell ref="E20:F20"/>
    <mergeCell ref="E21:F21"/>
    <mergeCell ref="B2:H2"/>
    <mergeCell ref="B4:H5"/>
    <mergeCell ref="B6:H6"/>
    <mergeCell ref="B9:H10"/>
    <mergeCell ref="C12:D12"/>
    <mergeCell ref="E12:F12"/>
    <mergeCell ref="B7:H7"/>
  </mergeCells>
  <hyperlinks>
    <hyperlink ref="A1" location="OPCIONES!A1" display="OPCIONES" xr:uid="{00000000-0004-0000-0200-000000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49"/>
  <sheetViews>
    <sheetView topLeftCell="H25" zoomScale="90" zoomScaleNormal="90" workbookViewId="0">
      <selection activeCell="I38" sqref="I38"/>
    </sheetView>
  </sheetViews>
  <sheetFormatPr baseColWidth="10" defaultColWidth="11.42578125" defaultRowHeight="15.75" x14ac:dyDescent="0.25"/>
  <cols>
    <col min="1" max="1" width="18.7109375" style="64" bestFit="1" customWidth="1"/>
    <col min="2" max="2" width="22.7109375" style="64" customWidth="1"/>
    <col min="3" max="3" width="2.7109375" style="64" customWidth="1"/>
    <col min="4" max="4" width="4.7109375" style="126" customWidth="1"/>
    <col min="5" max="5" width="8.5703125" style="126" customWidth="1"/>
    <col min="6" max="6" width="51.85546875" style="127" customWidth="1"/>
    <col min="7" max="7" width="5.42578125" style="64" customWidth="1"/>
    <col min="8" max="8" width="11.42578125" style="64"/>
    <col min="9" max="9" width="71" style="64" bestFit="1" customWidth="1"/>
    <col min="10" max="10" width="4" style="64" customWidth="1"/>
    <col min="11" max="11" width="4.42578125" style="354" customWidth="1"/>
    <col min="12" max="12" width="26.7109375" style="354" customWidth="1"/>
    <col min="13" max="13" width="40.7109375" style="354" customWidth="1"/>
    <col min="14" max="16384" width="11.42578125" style="64"/>
  </cols>
  <sheetData>
    <row r="1" spans="1:13" ht="24" thickBot="1" x14ac:dyDescent="0.3">
      <c r="A1" s="265" t="s">
        <v>3</v>
      </c>
      <c r="D1" s="269"/>
      <c r="E1" s="277" t="s">
        <v>64</v>
      </c>
      <c r="F1" s="276" t="s">
        <v>65</v>
      </c>
      <c r="H1" s="284" t="s">
        <v>64</v>
      </c>
      <c r="I1" s="285" t="s">
        <v>66</v>
      </c>
      <c r="K1" s="592" t="s">
        <v>65</v>
      </c>
      <c r="L1" s="593"/>
      <c r="M1" s="359" t="s">
        <v>67</v>
      </c>
    </row>
    <row r="2" spans="1:13" x14ac:dyDescent="0.25">
      <c r="B2" s="278" t="s">
        <v>68</v>
      </c>
      <c r="D2" s="270">
        <v>1</v>
      </c>
      <c r="E2" s="267" t="s">
        <v>69</v>
      </c>
      <c r="F2" s="271" t="s">
        <v>70</v>
      </c>
      <c r="H2" s="286" t="s">
        <v>71</v>
      </c>
      <c r="I2" s="287" t="s">
        <v>72</v>
      </c>
      <c r="K2" s="588">
        <v>1</v>
      </c>
      <c r="L2" s="589" t="s">
        <v>70</v>
      </c>
      <c r="M2" s="360" t="s">
        <v>73</v>
      </c>
    </row>
    <row r="3" spans="1:13" x14ac:dyDescent="0.25">
      <c r="A3" s="65" t="s">
        <v>74</v>
      </c>
      <c r="B3" s="64" t="s">
        <v>75</v>
      </c>
      <c r="D3" s="270">
        <v>2</v>
      </c>
      <c r="E3" s="267" t="s">
        <v>76</v>
      </c>
      <c r="F3" s="271" t="s">
        <v>77</v>
      </c>
      <c r="H3" s="268" t="s">
        <v>78</v>
      </c>
      <c r="I3" s="279" t="s">
        <v>79</v>
      </c>
      <c r="K3" s="588"/>
      <c r="L3" s="589"/>
      <c r="M3" s="360" t="s">
        <v>80</v>
      </c>
    </row>
    <row r="4" spans="1:13" x14ac:dyDescent="0.25">
      <c r="A4" s="65" t="s">
        <v>81</v>
      </c>
      <c r="B4" s="64" t="s">
        <v>82</v>
      </c>
      <c r="D4" s="270">
        <v>3</v>
      </c>
      <c r="E4" s="267" t="s">
        <v>83</v>
      </c>
      <c r="F4" s="271" t="s">
        <v>84</v>
      </c>
      <c r="H4" s="268" t="s">
        <v>85</v>
      </c>
      <c r="I4" s="280" t="s">
        <v>86</v>
      </c>
      <c r="K4" s="588"/>
      <c r="L4" s="589"/>
      <c r="M4" s="360" t="s">
        <v>87</v>
      </c>
    </row>
    <row r="5" spans="1:13" x14ac:dyDescent="0.25">
      <c r="A5" s="65" t="s">
        <v>88</v>
      </c>
      <c r="B5" s="64" t="s">
        <v>89</v>
      </c>
      <c r="D5" s="270">
        <v>4</v>
      </c>
      <c r="E5" s="267" t="s">
        <v>90</v>
      </c>
      <c r="F5" s="272" t="s">
        <v>91</v>
      </c>
      <c r="H5" s="268" t="s">
        <v>92</v>
      </c>
      <c r="I5" s="279" t="s">
        <v>93</v>
      </c>
      <c r="K5" s="590">
        <v>2</v>
      </c>
      <c r="L5" s="591" t="s">
        <v>94</v>
      </c>
      <c r="M5" s="355" t="s">
        <v>95</v>
      </c>
    </row>
    <row r="6" spans="1:13" x14ac:dyDescent="0.25">
      <c r="B6" s="64" t="s">
        <v>96</v>
      </c>
      <c r="D6" s="270">
        <v>5</v>
      </c>
      <c r="E6" s="267" t="s">
        <v>97</v>
      </c>
      <c r="F6" s="272" t="s">
        <v>98</v>
      </c>
      <c r="H6" s="268" t="s">
        <v>99</v>
      </c>
      <c r="I6" s="279" t="s">
        <v>100</v>
      </c>
      <c r="K6" s="590"/>
      <c r="L6" s="591"/>
      <c r="M6" s="355" t="s">
        <v>101</v>
      </c>
    </row>
    <row r="7" spans="1:13" x14ac:dyDescent="0.25">
      <c r="A7" s="65" t="s">
        <v>102</v>
      </c>
      <c r="B7" s="64" t="s">
        <v>103</v>
      </c>
      <c r="D7" s="270">
        <v>6</v>
      </c>
      <c r="E7" s="267" t="s">
        <v>104</v>
      </c>
      <c r="F7" s="271" t="s">
        <v>94</v>
      </c>
      <c r="H7" s="268" t="s">
        <v>105</v>
      </c>
      <c r="I7" s="279" t="s">
        <v>106</v>
      </c>
      <c r="K7" s="588">
        <v>3</v>
      </c>
      <c r="L7" s="589" t="s">
        <v>107</v>
      </c>
      <c r="M7" s="360" t="s">
        <v>108</v>
      </c>
    </row>
    <row r="8" spans="1:13" x14ac:dyDescent="0.25">
      <c r="A8" s="65" t="s">
        <v>109</v>
      </c>
      <c r="D8" s="270">
        <v>7</v>
      </c>
      <c r="E8" s="267" t="s">
        <v>110</v>
      </c>
      <c r="F8" s="271" t="s">
        <v>111</v>
      </c>
      <c r="H8" s="268" t="s">
        <v>112</v>
      </c>
      <c r="I8" s="279" t="s">
        <v>113</v>
      </c>
      <c r="K8" s="588"/>
      <c r="L8" s="589"/>
      <c r="M8" s="361" t="s">
        <v>114</v>
      </c>
    </row>
    <row r="9" spans="1:13" x14ac:dyDescent="0.25">
      <c r="A9" s="65" t="s">
        <v>115</v>
      </c>
      <c r="B9" s="64" t="s">
        <v>116</v>
      </c>
      <c r="D9" s="270">
        <v>8</v>
      </c>
      <c r="E9" s="267" t="s">
        <v>117</v>
      </c>
      <c r="F9" s="271" t="s">
        <v>118</v>
      </c>
      <c r="H9" s="268" t="s">
        <v>119</v>
      </c>
      <c r="I9" s="279" t="s">
        <v>120</v>
      </c>
      <c r="K9" s="590">
        <v>4</v>
      </c>
      <c r="L9" s="591" t="s">
        <v>118</v>
      </c>
      <c r="M9" s="355" t="s">
        <v>121</v>
      </c>
    </row>
    <row r="10" spans="1:13" x14ac:dyDescent="0.25">
      <c r="A10" s="65" t="s">
        <v>122</v>
      </c>
      <c r="B10" s="64" t="s">
        <v>123</v>
      </c>
      <c r="D10" s="270">
        <v>9</v>
      </c>
      <c r="E10" s="267" t="s">
        <v>124</v>
      </c>
      <c r="F10" s="271" t="s">
        <v>125</v>
      </c>
      <c r="H10" s="268" t="s">
        <v>126</v>
      </c>
      <c r="I10" s="279" t="s">
        <v>127</v>
      </c>
      <c r="K10" s="590"/>
      <c r="L10" s="591"/>
      <c r="M10" s="355" t="s">
        <v>128</v>
      </c>
    </row>
    <row r="11" spans="1:13" x14ac:dyDescent="0.25">
      <c r="D11" s="270">
        <v>10</v>
      </c>
      <c r="E11" s="267" t="s">
        <v>129</v>
      </c>
      <c r="F11" s="271" t="s">
        <v>130</v>
      </c>
      <c r="H11" s="268" t="s">
        <v>131</v>
      </c>
      <c r="I11" s="279" t="s">
        <v>132</v>
      </c>
      <c r="K11" s="588">
        <v>5</v>
      </c>
      <c r="L11" s="589" t="s">
        <v>111</v>
      </c>
      <c r="M11" s="360" t="s">
        <v>132</v>
      </c>
    </row>
    <row r="12" spans="1:13" x14ac:dyDescent="0.25">
      <c r="A12" s="65" t="s">
        <v>133</v>
      </c>
      <c r="D12" s="270">
        <v>11</v>
      </c>
      <c r="E12" s="267" t="s">
        <v>134</v>
      </c>
      <c r="F12" s="271" t="s">
        <v>107</v>
      </c>
      <c r="H12" s="268" t="s">
        <v>135</v>
      </c>
      <c r="I12" s="279" t="s">
        <v>136</v>
      </c>
      <c r="K12" s="588"/>
      <c r="L12" s="589"/>
      <c r="M12" s="360" t="s">
        <v>137</v>
      </c>
    </row>
    <row r="13" spans="1:13" x14ac:dyDescent="0.25">
      <c r="A13" s="65" t="s">
        <v>138</v>
      </c>
      <c r="D13" s="270">
        <v>12</v>
      </c>
      <c r="E13" s="267" t="s">
        <v>139</v>
      </c>
      <c r="F13" s="272" t="s">
        <v>140</v>
      </c>
      <c r="H13" s="268" t="s">
        <v>141</v>
      </c>
      <c r="I13" s="279" t="s">
        <v>142</v>
      </c>
      <c r="K13" s="588"/>
      <c r="L13" s="589"/>
      <c r="M13" s="360" t="s">
        <v>143</v>
      </c>
    </row>
    <row r="14" spans="1:13" x14ac:dyDescent="0.25">
      <c r="A14" s="65" t="s">
        <v>144</v>
      </c>
      <c r="D14" s="270">
        <v>13</v>
      </c>
      <c r="E14" s="267" t="s">
        <v>145</v>
      </c>
      <c r="F14" s="271" t="s">
        <v>146</v>
      </c>
      <c r="H14" s="268" t="s">
        <v>147</v>
      </c>
      <c r="I14" s="279" t="s">
        <v>148</v>
      </c>
      <c r="K14" s="588"/>
      <c r="L14" s="589"/>
      <c r="M14" s="360" t="s">
        <v>127</v>
      </c>
    </row>
    <row r="15" spans="1:13" ht="25.5" x14ac:dyDescent="0.25">
      <c r="A15" s="65" t="s">
        <v>149</v>
      </c>
      <c r="D15" s="270">
        <v>14</v>
      </c>
      <c r="E15" s="267" t="s">
        <v>150</v>
      </c>
      <c r="F15" s="271" t="s">
        <v>151</v>
      </c>
      <c r="H15" s="268" t="s">
        <v>152</v>
      </c>
      <c r="I15" s="279" t="s">
        <v>101</v>
      </c>
      <c r="K15" s="590">
        <v>6</v>
      </c>
      <c r="L15" s="591" t="s">
        <v>84</v>
      </c>
      <c r="M15" s="355" t="s">
        <v>153</v>
      </c>
    </row>
    <row r="16" spans="1:13" ht="25.5" x14ac:dyDescent="0.25">
      <c r="A16" s="65" t="s">
        <v>154</v>
      </c>
      <c r="D16" s="270">
        <v>15</v>
      </c>
      <c r="E16" s="267" t="s">
        <v>155</v>
      </c>
      <c r="F16" s="271" t="s">
        <v>156</v>
      </c>
      <c r="H16" s="268" t="s">
        <v>157</v>
      </c>
      <c r="I16" s="279" t="s">
        <v>95</v>
      </c>
      <c r="K16" s="590"/>
      <c r="L16" s="591"/>
      <c r="M16" s="355" t="s">
        <v>120</v>
      </c>
    </row>
    <row r="17" spans="1:13" x14ac:dyDescent="0.25">
      <c r="D17" s="270">
        <v>16</v>
      </c>
      <c r="E17" s="267" t="s">
        <v>158</v>
      </c>
      <c r="F17" s="271" t="s">
        <v>159</v>
      </c>
      <c r="H17" s="268" t="s">
        <v>160</v>
      </c>
      <c r="I17" s="279" t="s">
        <v>161</v>
      </c>
      <c r="K17" s="590"/>
      <c r="L17" s="591"/>
      <c r="M17" s="355" t="s">
        <v>79</v>
      </c>
    </row>
    <row r="18" spans="1:13" ht="16.5" thickBot="1" x14ac:dyDescent="0.3">
      <c r="A18" s="65" t="s">
        <v>162</v>
      </c>
      <c r="D18" s="273">
        <v>17</v>
      </c>
      <c r="E18" s="274" t="s">
        <v>163</v>
      </c>
      <c r="F18" s="275" t="s">
        <v>164</v>
      </c>
      <c r="H18" s="268" t="s">
        <v>165</v>
      </c>
      <c r="I18" s="279" t="s">
        <v>166</v>
      </c>
      <c r="K18" s="362">
        <v>7</v>
      </c>
      <c r="L18" s="363" t="s">
        <v>91</v>
      </c>
      <c r="M18" s="360" t="s">
        <v>91</v>
      </c>
    </row>
    <row r="19" spans="1:13" ht="25.5" x14ac:dyDescent="0.25">
      <c r="A19" s="65" t="s">
        <v>167</v>
      </c>
      <c r="D19" s="66"/>
      <c r="E19" s="66"/>
      <c r="F19" s="125"/>
      <c r="G19" s="124"/>
      <c r="H19" s="268" t="s">
        <v>168</v>
      </c>
      <c r="I19" s="279" t="s">
        <v>169</v>
      </c>
      <c r="K19" s="590">
        <v>8</v>
      </c>
      <c r="L19" s="591" t="s">
        <v>159</v>
      </c>
      <c r="M19" s="356" t="s">
        <v>170</v>
      </c>
    </row>
    <row r="20" spans="1:13" x14ac:dyDescent="0.25">
      <c r="A20" s="65" t="s">
        <v>171</v>
      </c>
      <c r="D20" s="66"/>
      <c r="E20" s="66"/>
      <c r="G20" s="124"/>
      <c r="H20" s="268" t="s">
        <v>172</v>
      </c>
      <c r="I20" s="279" t="s">
        <v>87</v>
      </c>
      <c r="K20" s="590"/>
      <c r="L20" s="591"/>
      <c r="M20" s="355" t="s">
        <v>173</v>
      </c>
    </row>
    <row r="21" spans="1:13" s="28" customFormat="1" x14ac:dyDescent="0.25">
      <c r="D21" s="133"/>
      <c r="E21" s="133"/>
      <c r="F21" s="281"/>
      <c r="G21" s="282"/>
      <c r="H21" s="283" t="s">
        <v>174</v>
      </c>
      <c r="I21" s="279" t="s">
        <v>175</v>
      </c>
      <c r="K21" s="590"/>
      <c r="L21" s="591"/>
      <c r="M21" s="355" t="s">
        <v>93</v>
      </c>
    </row>
    <row r="22" spans="1:13" x14ac:dyDescent="0.25">
      <c r="A22" s="65" t="s">
        <v>176</v>
      </c>
      <c r="D22" s="66"/>
      <c r="E22" s="66"/>
      <c r="G22" s="124"/>
      <c r="H22" s="268" t="s">
        <v>177</v>
      </c>
      <c r="I22" s="279" t="s">
        <v>178</v>
      </c>
      <c r="K22" s="590"/>
      <c r="L22" s="591"/>
      <c r="M22" s="355" t="s">
        <v>179</v>
      </c>
    </row>
    <row r="23" spans="1:13" x14ac:dyDescent="0.25">
      <c r="A23" s="65" t="s">
        <v>180</v>
      </c>
      <c r="D23" s="66"/>
      <c r="E23" s="66"/>
      <c r="F23" s="125"/>
      <c r="G23" s="124"/>
      <c r="H23" s="268" t="s">
        <v>181</v>
      </c>
      <c r="I23" s="279" t="s">
        <v>182</v>
      </c>
      <c r="K23" s="588">
        <v>9</v>
      </c>
      <c r="L23" s="589" t="s">
        <v>130</v>
      </c>
      <c r="M23" s="361" t="s">
        <v>72</v>
      </c>
    </row>
    <row r="24" spans="1:13" x14ac:dyDescent="0.25">
      <c r="D24" s="66"/>
      <c r="E24" s="66"/>
      <c r="F24" s="125"/>
      <c r="G24" s="124"/>
      <c r="H24" s="268" t="s">
        <v>183</v>
      </c>
      <c r="I24" s="279" t="s">
        <v>80</v>
      </c>
      <c r="K24" s="588"/>
      <c r="L24" s="589"/>
      <c r="M24" s="361" t="s">
        <v>184</v>
      </c>
    </row>
    <row r="25" spans="1:13" x14ac:dyDescent="0.25">
      <c r="D25" s="66"/>
      <c r="E25" s="66"/>
      <c r="F25" s="125"/>
      <c r="G25" s="124"/>
      <c r="H25" s="268" t="s">
        <v>185</v>
      </c>
      <c r="I25" s="279" t="s">
        <v>73</v>
      </c>
      <c r="K25" s="588"/>
      <c r="L25" s="589"/>
      <c r="M25" s="361" t="s">
        <v>86</v>
      </c>
    </row>
    <row r="26" spans="1:13" ht="25.5" x14ac:dyDescent="0.25">
      <c r="D26" s="66"/>
      <c r="E26" s="66"/>
      <c r="G26" s="124"/>
      <c r="H26" s="268" t="s">
        <v>186</v>
      </c>
      <c r="I26" s="279" t="s">
        <v>137</v>
      </c>
      <c r="K26" s="588"/>
      <c r="L26" s="589"/>
      <c r="M26" s="361" t="s">
        <v>187</v>
      </c>
    </row>
    <row r="27" spans="1:13" x14ac:dyDescent="0.25">
      <c r="D27" s="66"/>
      <c r="E27" s="66"/>
      <c r="G27" s="124"/>
      <c r="H27" s="268" t="s">
        <v>188</v>
      </c>
      <c r="I27" s="279" t="s">
        <v>143</v>
      </c>
      <c r="K27" s="588"/>
      <c r="L27" s="589"/>
      <c r="M27" s="361" t="s">
        <v>113</v>
      </c>
    </row>
    <row r="28" spans="1:13" x14ac:dyDescent="0.25">
      <c r="D28" s="66"/>
      <c r="E28" s="66"/>
      <c r="G28" s="124"/>
      <c r="H28" s="268" t="s">
        <v>189</v>
      </c>
      <c r="I28" s="279" t="s">
        <v>190</v>
      </c>
      <c r="K28" s="590">
        <v>10</v>
      </c>
      <c r="L28" s="591" t="s">
        <v>151</v>
      </c>
      <c r="M28" s="355" t="s">
        <v>190</v>
      </c>
    </row>
    <row r="29" spans="1:13" x14ac:dyDescent="0.25">
      <c r="D29" s="66"/>
      <c r="E29" s="66"/>
      <c r="G29" s="124"/>
      <c r="H29" s="268" t="s">
        <v>191</v>
      </c>
      <c r="I29" s="447" t="s">
        <v>121</v>
      </c>
      <c r="K29" s="590"/>
      <c r="L29" s="591"/>
      <c r="M29" s="355" t="s">
        <v>136</v>
      </c>
    </row>
    <row r="30" spans="1:13" x14ac:dyDescent="0.25">
      <c r="D30" s="66"/>
      <c r="E30" s="66"/>
      <c r="G30" s="124"/>
      <c r="H30" s="268" t="s">
        <v>192</v>
      </c>
      <c r="I30" s="279" t="s">
        <v>193</v>
      </c>
      <c r="K30" s="590"/>
      <c r="L30" s="591"/>
      <c r="M30" s="355" t="s">
        <v>182</v>
      </c>
    </row>
    <row r="31" spans="1:13" x14ac:dyDescent="0.25">
      <c r="D31" s="66"/>
      <c r="E31" s="66"/>
      <c r="G31" s="124"/>
      <c r="H31" s="268" t="s">
        <v>194</v>
      </c>
      <c r="I31" s="280" t="s">
        <v>173</v>
      </c>
      <c r="K31" s="588">
        <v>11</v>
      </c>
      <c r="L31" s="589" t="s">
        <v>156</v>
      </c>
      <c r="M31" s="360" t="s">
        <v>195</v>
      </c>
    </row>
    <row r="32" spans="1:13" x14ac:dyDescent="0.25">
      <c r="D32" s="66"/>
      <c r="E32" s="66"/>
      <c r="G32" s="124"/>
      <c r="H32" s="268" t="s">
        <v>196</v>
      </c>
      <c r="I32" s="279" t="s">
        <v>197</v>
      </c>
      <c r="K32" s="588"/>
      <c r="L32" s="589"/>
      <c r="M32" s="360" t="s">
        <v>197</v>
      </c>
    </row>
    <row r="33" spans="4:13" x14ac:dyDescent="0.25">
      <c r="D33" s="66"/>
      <c r="E33" s="66"/>
      <c r="G33" s="124"/>
      <c r="H33" s="268" t="s">
        <v>198</v>
      </c>
      <c r="I33" s="279" t="s">
        <v>195</v>
      </c>
      <c r="K33" s="588"/>
      <c r="L33" s="589"/>
      <c r="M33" s="360" t="s">
        <v>199</v>
      </c>
    </row>
    <row r="34" spans="4:13" x14ac:dyDescent="0.25">
      <c r="D34" s="66"/>
      <c r="E34" s="66"/>
      <c r="G34" s="124"/>
      <c r="H34" s="268" t="s">
        <v>200</v>
      </c>
      <c r="I34" s="279" t="s">
        <v>153</v>
      </c>
      <c r="K34" s="357">
        <v>12</v>
      </c>
      <c r="L34" s="358" t="s">
        <v>98</v>
      </c>
      <c r="M34" s="356" t="s">
        <v>98</v>
      </c>
    </row>
    <row r="35" spans="4:13" x14ac:dyDescent="0.25">
      <c r="D35" s="66"/>
      <c r="E35" s="66"/>
      <c r="G35" s="124"/>
      <c r="H35" s="268" t="s">
        <v>201</v>
      </c>
      <c r="I35" s="279" t="s">
        <v>199</v>
      </c>
      <c r="K35" s="588">
        <v>13</v>
      </c>
      <c r="L35" s="589" t="s">
        <v>146</v>
      </c>
      <c r="M35" s="360" t="s">
        <v>202</v>
      </c>
    </row>
    <row r="36" spans="4:13" x14ac:dyDescent="0.25">
      <c r="D36" s="66"/>
      <c r="E36" s="66"/>
      <c r="G36" s="124"/>
      <c r="H36" s="268" t="s">
        <v>203</v>
      </c>
      <c r="I36" s="279" t="s">
        <v>179</v>
      </c>
      <c r="K36" s="588"/>
      <c r="L36" s="589"/>
      <c r="M36" s="360" t="s">
        <v>142</v>
      </c>
    </row>
    <row r="37" spans="4:13" x14ac:dyDescent="0.25">
      <c r="D37" s="66"/>
      <c r="E37" s="66"/>
      <c r="G37" s="124"/>
      <c r="H37" s="268" t="s">
        <v>189</v>
      </c>
      <c r="I37" s="279" t="s">
        <v>184</v>
      </c>
      <c r="K37" s="590">
        <v>14</v>
      </c>
      <c r="L37" s="591" t="s">
        <v>77</v>
      </c>
      <c r="M37" s="355" t="s">
        <v>204</v>
      </c>
    </row>
    <row r="38" spans="4:13" x14ac:dyDescent="0.25">
      <c r="D38" s="66"/>
      <c r="E38" s="66"/>
      <c r="G38" s="124"/>
      <c r="H38" s="268" t="s">
        <v>205</v>
      </c>
      <c r="I38" s="447" t="s">
        <v>128</v>
      </c>
      <c r="K38" s="590"/>
      <c r="L38" s="591"/>
      <c r="M38" s="355" t="s">
        <v>169</v>
      </c>
    </row>
    <row r="39" spans="4:13" x14ac:dyDescent="0.25">
      <c r="D39" s="66"/>
      <c r="E39" s="66"/>
      <c r="G39" s="124"/>
      <c r="H39" s="268" t="s">
        <v>206</v>
      </c>
      <c r="I39" s="279" t="s">
        <v>187</v>
      </c>
      <c r="K39" s="588">
        <v>15</v>
      </c>
      <c r="L39" s="589" t="s">
        <v>125</v>
      </c>
      <c r="M39" s="360" t="s">
        <v>178</v>
      </c>
    </row>
    <row r="40" spans="4:13" x14ac:dyDescent="0.25">
      <c r="D40" s="66"/>
      <c r="E40" s="66"/>
      <c r="H40" s="268" t="s">
        <v>207</v>
      </c>
      <c r="I40" s="280" t="s">
        <v>208</v>
      </c>
      <c r="K40" s="588"/>
      <c r="L40" s="589"/>
      <c r="M40" s="360" t="s">
        <v>209</v>
      </c>
    </row>
    <row r="41" spans="4:13" ht="16.5" thickBot="1" x14ac:dyDescent="0.3">
      <c r="D41" s="66"/>
      <c r="E41" s="66"/>
      <c r="H41" s="288" t="s">
        <v>210</v>
      </c>
      <c r="I41" s="289" t="s">
        <v>211</v>
      </c>
      <c r="K41" s="588"/>
      <c r="L41" s="589"/>
      <c r="M41" s="360" t="s">
        <v>166</v>
      </c>
    </row>
    <row r="42" spans="4:13" x14ac:dyDescent="0.25">
      <c r="D42" s="66"/>
      <c r="E42" s="66"/>
      <c r="H42" s="124"/>
      <c r="K42" s="588"/>
      <c r="L42" s="589"/>
      <c r="M42" s="360" t="s">
        <v>193</v>
      </c>
    </row>
    <row r="43" spans="4:13" x14ac:dyDescent="0.25">
      <c r="D43" s="66"/>
      <c r="E43" s="66"/>
      <c r="H43" s="124"/>
      <c r="K43" s="357">
        <v>16</v>
      </c>
      <c r="L43" s="358" t="s">
        <v>140</v>
      </c>
      <c r="M43" s="358" t="s">
        <v>140</v>
      </c>
    </row>
    <row r="44" spans="4:13" x14ac:dyDescent="0.25">
      <c r="D44" s="66"/>
      <c r="E44" s="66"/>
      <c r="H44" s="124"/>
      <c r="K44" s="362">
        <v>17</v>
      </c>
      <c r="L44" s="363" t="s">
        <v>164</v>
      </c>
      <c r="M44" s="363" t="s">
        <v>164</v>
      </c>
    </row>
    <row r="45" spans="4:13" x14ac:dyDescent="0.25">
      <c r="H45" s="124"/>
    </row>
    <row r="46" spans="4:13" x14ac:dyDescent="0.25">
      <c r="H46" s="124"/>
    </row>
    <row r="47" spans="4:13" x14ac:dyDescent="0.25">
      <c r="H47" s="124"/>
    </row>
    <row r="48" spans="4:13" x14ac:dyDescent="0.25">
      <c r="H48" s="124"/>
    </row>
    <row r="49" spans="8:8" x14ac:dyDescent="0.25">
      <c r="H49" s="124"/>
    </row>
  </sheetData>
  <autoFilter ref="H1:I43" xr:uid="{00000000-0009-0000-0000-000003000000}">
    <sortState xmlns:xlrd2="http://schemas.microsoft.com/office/spreadsheetml/2017/richdata2" ref="H2:I43">
      <sortCondition ref="I1:I43"/>
    </sortState>
  </autoFilter>
  <mergeCells count="27">
    <mergeCell ref="K7:K8"/>
    <mergeCell ref="L7:L8"/>
    <mergeCell ref="K1:L1"/>
    <mergeCell ref="K2:K4"/>
    <mergeCell ref="L2:L4"/>
    <mergeCell ref="K5:K6"/>
    <mergeCell ref="L5:L6"/>
    <mergeCell ref="K9:K10"/>
    <mergeCell ref="L9:L10"/>
    <mergeCell ref="K11:K14"/>
    <mergeCell ref="L11:L14"/>
    <mergeCell ref="K15:K17"/>
    <mergeCell ref="L15:L17"/>
    <mergeCell ref="K19:K22"/>
    <mergeCell ref="L19:L22"/>
    <mergeCell ref="K23:K27"/>
    <mergeCell ref="L23:L27"/>
    <mergeCell ref="K28:K30"/>
    <mergeCell ref="L28:L30"/>
    <mergeCell ref="K39:K42"/>
    <mergeCell ref="L39:L42"/>
    <mergeCell ref="K31:K33"/>
    <mergeCell ref="L31:L33"/>
    <mergeCell ref="K35:K36"/>
    <mergeCell ref="L35:L36"/>
    <mergeCell ref="K37:K38"/>
    <mergeCell ref="L37:L38"/>
  </mergeCells>
  <hyperlinks>
    <hyperlink ref="A1" location="OPCIONES!A1" display="OPCIONES" xr:uid="{00000000-0004-0000-03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CO449"/>
  <sheetViews>
    <sheetView tabSelected="1" zoomScale="80" zoomScaleNormal="80" workbookViewId="0">
      <pane xSplit="1" ySplit="10" topLeftCell="B398" activePane="bottomRight" state="frozen"/>
      <selection pane="topRight" activeCell="B1" sqref="B1"/>
      <selection pane="bottomLeft" activeCell="A11" sqref="A11"/>
      <selection pane="bottomRight" activeCell="C6" sqref="C6"/>
    </sheetView>
  </sheetViews>
  <sheetFormatPr baseColWidth="10" defaultColWidth="11.42578125" defaultRowHeight="16.5" x14ac:dyDescent="0.3"/>
  <cols>
    <col min="1" max="1" width="10.5703125" style="124" customWidth="1"/>
    <col min="2" max="2" width="15.28515625" style="481" customWidth="1"/>
    <col min="3" max="3" width="18.7109375" style="481" customWidth="1"/>
    <col min="4" max="4" width="15.7109375" style="481" customWidth="1"/>
    <col min="5" max="5" width="17.7109375" style="481" customWidth="1"/>
    <col min="6" max="6" width="15.7109375" style="481" customWidth="1"/>
    <col min="7" max="7" width="17.5703125" style="481" customWidth="1"/>
    <col min="8" max="8" width="13.42578125" style="481" customWidth="1"/>
    <col min="9" max="9" width="18.7109375" style="481" customWidth="1"/>
    <col min="10" max="10" width="15.85546875" style="481" customWidth="1"/>
    <col min="11" max="11" width="33.140625" style="337" customWidth="1"/>
    <col min="12" max="12" width="52.7109375" style="337" customWidth="1"/>
    <col min="13" max="13" width="52.5703125" style="328" customWidth="1"/>
    <col min="14" max="14" width="19" style="333" customWidth="1"/>
    <col min="15" max="15" width="17.85546875" style="329" customWidth="1"/>
    <col min="16" max="16" width="13.7109375" style="329" customWidth="1"/>
    <col min="17" max="17" width="7.7109375" style="124" bestFit="1" customWidth="1"/>
    <col min="18" max="18" width="20.140625" style="329" customWidth="1"/>
    <col min="19" max="19" width="16.7109375" style="329" customWidth="1"/>
    <col min="20" max="20" width="8.7109375" style="124" customWidth="1"/>
    <col min="21" max="21" width="17.85546875" style="329" customWidth="1"/>
    <col min="22" max="22" width="14.28515625" style="329" customWidth="1"/>
    <col min="23" max="23" width="6.28515625" style="124" bestFit="1" customWidth="1"/>
    <col min="24" max="24" width="14.28515625" style="329" customWidth="1"/>
    <col min="25" max="25" width="8.5703125" style="124" customWidth="1"/>
    <col min="26" max="26" width="14.28515625" style="329" customWidth="1"/>
    <col min="27" max="27" width="16" style="2" hidden="1" customWidth="1"/>
    <col min="28" max="28" width="8.28515625" style="329" customWidth="1"/>
    <col min="29" max="29" width="78.140625" style="337" customWidth="1"/>
    <col min="30" max="30" width="4.42578125" style="395" hidden="1" customWidth="1"/>
    <col min="31" max="31" width="15.42578125" style="479" customWidth="1"/>
    <col min="32" max="32" width="29.7109375" style="480" customWidth="1"/>
    <col min="33" max="33" width="14.28515625" style="62" customWidth="1"/>
    <col min="34" max="34" width="11.7109375" style="62" customWidth="1"/>
    <col min="35" max="35" width="15.28515625" style="62" customWidth="1"/>
    <col min="36" max="36" width="11.42578125" style="62" customWidth="1"/>
    <col min="37" max="37" width="15" style="62" customWidth="1"/>
    <col min="38" max="38" width="12.28515625" style="62" customWidth="1"/>
    <col min="39" max="39" width="13.7109375" style="62" customWidth="1"/>
    <col min="40" max="40" width="24.28515625" style="335" customWidth="1"/>
    <col min="41" max="41" width="12.7109375" style="329" customWidth="1"/>
    <col min="42" max="42" width="7.42578125" style="329" customWidth="1"/>
    <col min="43" max="43" width="11.85546875" style="329" customWidth="1"/>
    <col min="44" max="44" width="7.42578125" style="329" customWidth="1"/>
    <col min="45" max="47" width="11.85546875" style="329" customWidth="1"/>
    <col min="48" max="48" width="14.85546875" style="336" customWidth="1"/>
    <col min="49" max="49" width="10.42578125" style="308" hidden="1" customWidth="1"/>
    <col min="50" max="50" width="10.7109375" style="308" hidden="1" customWidth="1"/>
    <col min="51" max="51" width="10.28515625" style="481" customWidth="1"/>
    <col min="52" max="55" width="13.42578125" style="493" customWidth="1"/>
    <col min="56" max="56" width="23" style="1" hidden="1" customWidth="1"/>
    <col min="57" max="57" width="18.85546875" style="1" hidden="1" customWidth="1"/>
    <col min="58" max="58" width="16.85546875" style="1" hidden="1" customWidth="1"/>
    <col min="59" max="59" width="14.85546875" style="1" hidden="1" customWidth="1"/>
    <col min="60" max="60" width="18.5703125" style="1" hidden="1" customWidth="1"/>
    <col min="61" max="61" width="21" style="1" hidden="1" customWidth="1"/>
    <col min="62" max="62" width="45" style="327" customWidth="1"/>
    <col min="63" max="86" width="11.42578125" style="313"/>
    <col min="87" max="89" width="11.42578125" style="62"/>
    <col min="90" max="90" width="11.42578125" style="313"/>
    <col min="91" max="16384" width="11.42578125" style="62"/>
  </cols>
  <sheetData>
    <row r="1" spans="1:93" ht="18" customHeight="1" thickBot="1" x14ac:dyDescent="0.25">
      <c r="A1" s="743"/>
      <c r="B1" s="743"/>
      <c r="N1" s="124"/>
      <c r="AB1" s="327"/>
      <c r="AC1" s="404"/>
      <c r="AD1" s="471"/>
      <c r="AE1" s="396"/>
      <c r="AF1" s="472"/>
      <c r="AG1" s="313"/>
      <c r="AH1" s="313"/>
      <c r="AI1" s="313"/>
      <c r="AJ1" s="313"/>
      <c r="AK1" s="313"/>
      <c r="AL1" s="313"/>
      <c r="AM1" s="313"/>
      <c r="AN1" s="341"/>
      <c r="AO1" s="341"/>
      <c r="AP1" s="341"/>
      <c r="AQ1" s="341"/>
      <c r="AR1" s="341"/>
      <c r="AS1" s="341"/>
      <c r="AT1" s="341"/>
      <c r="AU1" s="341"/>
      <c r="AV1" s="342"/>
      <c r="AW1" s="133"/>
      <c r="AX1" s="133"/>
      <c r="AY1" s="486"/>
      <c r="AZ1" s="487"/>
      <c r="BA1" s="487"/>
      <c r="BB1" s="487"/>
      <c r="BC1" s="487"/>
      <c r="BD1" s="61"/>
      <c r="BE1" s="61"/>
      <c r="BF1" s="61"/>
      <c r="BG1" s="61"/>
      <c r="BH1" s="61"/>
      <c r="BI1" s="61"/>
    </row>
    <row r="2" spans="1:93" ht="15" customHeight="1" x14ac:dyDescent="0.2">
      <c r="A2" s="743"/>
      <c r="B2" s="743"/>
      <c r="C2" s="641" t="s">
        <v>1059</v>
      </c>
      <c r="D2" s="642"/>
      <c r="E2" s="642"/>
      <c r="F2" s="642"/>
      <c r="G2" s="642"/>
      <c r="H2" s="642"/>
      <c r="I2" s="642"/>
      <c r="J2" s="642"/>
      <c r="K2" s="642"/>
      <c r="L2" s="642"/>
      <c r="M2" s="642"/>
      <c r="N2" s="642"/>
      <c r="O2" s="642"/>
      <c r="P2" s="642"/>
      <c r="Q2" s="642"/>
      <c r="R2" s="642"/>
      <c r="S2" s="642"/>
      <c r="T2" s="642"/>
      <c r="U2" s="642"/>
      <c r="V2" s="642"/>
      <c r="W2" s="642"/>
      <c r="X2" s="642"/>
      <c r="Y2" s="642"/>
      <c r="Z2" s="642"/>
      <c r="AA2" s="643"/>
      <c r="AB2" s="327"/>
      <c r="AC2" s="404"/>
      <c r="AD2" s="471"/>
      <c r="AE2" s="396"/>
      <c r="AF2" s="472"/>
      <c r="AG2" s="313"/>
      <c r="AH2" s="313"/>
      <c r="AI2" s="313"/>
      <c r="AJ2" s="313"/>
      <c r="AK2" s="313"/>
      <c r="AL2" s="313"/>
      <c r="AM2" s="313"/>
      <c r="AN2" s="341"/>
      <c r="AO2" s="341"/>
      <c r="AP2" s="341"/>
      <c r="AQ2" s="341"/>
      <c r="AR2" s="341"/>
      <c r="AS2" s="341"/>
      <c r="AT2" s="341"/>
      <c r="AU2" s="341"/>
      <c r="AV2" s="342"/>
      <c r="AW2" s="133"/>
      <c r="AX2" s="133"/>
      <c r="AY2" s="486"/>
      <c r="AZ2" s="487"/>
      <c r="BA2" s="487"/>
      <c r="BB2" s="487"/>
      <c r="BC2" s="487"/>
      <c r="BD2" s="61"/>
      <c r="BE2" s="61"/>
      <c r="BF2" s="61"/>
      <c r="BG2" s="61"/>
      <c r="BH2" s="61"/>
      <c r="BI2" s="61"/>
      <c r="CK2" s="63"/>
    </row>
    <row r="3" spans="1:93" ht="14.25" customHeight="1" x14ac:dyDescent="0.2">
      <c r="A3" s="743"/>
      <c r="B3" s="743"/>
      <c r="C3" s="644"/>
      <c r="D3" s="645"/>
      <c r="E3" s="645"/>
      <c r="F3" s="645"/>
      <c r="G3" s="645"/>
      <c r="H3" s="645"/>
      <c r="I3" s="645"/>
      <c r="J3" s="645"/>
      <c r="K3" s="645"/>
      <c r="L3" s="645"/>
      <c r="M3" s="645"/>
      <c r="N3" s="645"/>
      <c r="O3" s="645"/>
      <c r="P3" s="645"/>
      <c r="Q3" s="645"/>
      <c r="R3" s="645"/>
      <c r="S3" s="645"/>
      <c r="T3" s="645"/>
      <c r="U3" s="645"/>
      <c r="V3" s="645"/>
      <c r="W3" s="645"/>
      <c r="X3" s="645"/>
      <c r="Y3" s="645"/>
      <c r="Z3" s="645"/>
      <c r="AA3" s="646"/>
      <c r="AB3" s="327"/>
      <c r="AC3" s="404"/>
      <c r="AD3" s="471"/>
      <c r="AE3" s="396"/>
      <c r="AF3" s="472"/>
      <c r="AG3" s="313"/>
      <c r="AH3" s="313"/>
      <c r="AI3" s="313"/>
      <c r="AJ3" s="313"/>
      <c r="AK3" s="313"/>
      <c r="AL3" s="313"/>
      <c r="AM3" s="313"/>
      <c r="AN3" s="341"/>
      <c r="AO3" s="341"/>
      <c r="AP3" s="341"/>
      <c r="AQ3" s="341"/>
      <c r="AR3" s="341"/>
      <c r="AS3" s="341"/>
      <c r="AT3" s="341"/>
      <c r="AU3" s="341"/>
      <c r="AV3" s="342"/>
      <c r="AW3" s="133"/>
      <c r="AX3" s="133"/>
      <c r="AY3" s="486"/>
      <c r="AZ3" s="487"/>
      <c r="BA3" s="487"/>
      <c r="BB3" s="487"/>
      <c r="BC3" s="487"/>
      <c r="BD3" s="61"/>
      <c r="BE3" s="61"/>
      <c r="BF3" s="61"/>
      <c r="BG3" s="61"/>
      <c r="BH3" s="61"/>
      <c r="BI3" s="61"/>
      <c r="CK3" s="63"/>
    </row>
    <row r="4" spans="1:93" ht="13.5" customHeight="1" x14ac:dyDescent="0.2">
      <c r="A4" s="743"/>
      <c r="B4" s="743"/>
      <c r="C4" s="644"/>
      <c r="D4" s="645"/>
      <c r="E4" s="645"/>
      <c r="F4" s="645"/>
      <c r="G4" s="645"/>
      <c r="H4" s="645"/>
      <c r="I4" s="645"/>
      <c r="J4" s="645"/>
      <c r="K4" s="645"/>
      <c r="L4" s="645"/>
      <c r="M4" s="645"/>
      <c r="N4" s="645"/>
      <c r="O4" s="645"/>
      <c r="P4" s="645"/>
      <c r="Q4" s="645"/>
      <c r="R4" s="645"/>
      <c r="S4" s="645"/>
      <c r="T4" s="645"/>
      <c r="U4" s="645"/>
      <c r="V4" s="645"/>
      <c r="W4" s="645"/>
      <c r="X4" s="645"/>
      <c r="Y4" s="645"/>
      <c r="Z4" s="645"/>
      <c r="AA4" s="646"/>
      <c r="AB4" s="327"/>
      <c r="AC4" s="404"/>
      <c r="AD4" s="471"/>
      <c r="AE4" s="396"/>
      <c r="AF4" s="472"/>
      <c r="AG4" s="313"/>
      <c r="AH4" s="313"/>
      <c r="AI4" s="313"/>
      <c r="AJ4" s="313"/>
      <c r="AK4" s="313"/>
      <c r="AL4" s="313"/>
      <c r="AM4" s="313"/>
      <c r="AN4" s="341"/>
      <c r="AO4" s="341"/>
      <c r="AP4" s="341"/>
      <c r="AQ4" s="341"/>
      <c r="AR4" s="341"/>
      <c r="AS4" s="341"/>
      <c r="AT4" s="341"/>
      <c r="AU4" s="341"/>
      <c r="AV4" s="342"/>
      <c r="AW4" s="133"/>
      <c r="AX4" s="133"/>
      <c r="AY4" s="486"/>
      <c r="AZ4" s="487"/>
      <c r="BA4" s="487"/>
      <c r="BB4" s="487"/>
      <c r="BC4" s="487"/>
      <c r="BD4" s="61"/>
      <c r="BE4" s="61"/>
      <c r="BF4" s="61"/>
      <c r="BG4" s="61"/>
      <c r="BH4" s="61"/>
      <c r="BI4" s="61"/>
      <c r="CK4" s="63"/>
    </row>
    <row r="5" spans="1:93" ht="9" customHeight="1" thickBot="1" x14ac:dyDescent="0.25">
      <c r="A5" s="743"/>
      <c r="B5" s="743"/>
      <c r="C5" s="647"/>
      <c r="D5" s="648"/>
      <c r="E5" s="648"/>
      <c r="F5" s="648"/>
      <c r="G5" s="648"/>
      <c r="H5" s="648"/>
      <c r="I5" s="648"/>
      <c r="J5" s="648"/>
      <c r="K5" s="648"/>
      <c r="L5" s="648"/>
      <c r="M5" s="648"/>
      <c r="N5" s="648"/>
      <c r="O5" s="648"/>
      <c r="P5" s="648"/>
      <c r="Q5" s="648"/>
      <c r="R5" s="648"/>
      <c r="S5" s="648"/>
      <c r="T5" s="648"/>
      <c r="U5" s="648"/>
      <c r="V5" s="648"/>
      <c r="W5" s="648"/>
      <c r="X5" s="648"/>
      <c r="Y5" s="648"/>
      <c r="Z5" s="648"/>
      <c r="AA5" s="649"/>
      <c r="AB5" s="327"/>
      <c r="AC5" s="404"/>
      <c r="AD5" s="471"/>
      <c r="AE5" s="396"/>
      <c r="AF5" s="472"/>
      <c r="AG5" s="313"/>
      <c r="AH5" s="313"/>
      <c r="AI5" s="313"/>
      <c r="AJ5" s="313"/>
      <c r="AK5" s="313"/>
      <c r="AL5" s="313"/>
      <c r="AM5" s="313"/>
      <c r="AN5" s="341"/>
      <c r="AO5" s="341"/>
      <c r="AP5" s="341"/>
      <c r="AQ5" s="341"/>
      <c r="AR5" s="341"/>
      <c r="AS5" s="341"/>
      <c r="AT5" s="341"/>
      <c r="AU5" s="341"/>
      <c r="AV5" s="342"/>
      <c r="AW5" s="133"/>
      <c r="AX5" s="133"/>
      <c r="AY5" s="486"/>
      <c r="AZ5" s="487"/>
      <c r="BA5" s="487"/>
      <c r="BB5" s="487"/>
      <c r="BC5" s="487"/>
      <c r="BD5" s="61"/>
      <c r="BE5" s="61"/>
      <c r="BF5" s="61"/>
      <c r="BG5" s="61"/>
      <c r="BH5" s="61"/>
      <c r="BI5" s="61"/>
      <c r="CK5" s="63"/>
    </row>
    <row r="6" spans="1:93" s="339" customFormat="1" ht="16.899999999999999" customHeight="1" x14ac:dyDescent="0.2">
      <c r="A6" s="744"/>
      <c r="B6" s="744"/>
      <c r="C6" s="530" t="s">
        <v>1049</v>
      </c>
      <c r="D6" s="482"/>
      <c r="E6" s="482"/>
      <c r="F6" s="482"/>
      <c r="G6" s="482"/>
      <c r="H6" s="482"/>
      <c r="I6" s="482"/>
      <c r="J6" s="482"/>
      <c r="K6" s="340"/>
      <c r="L6" s="340"/>
      <c r="M6" s="483"/>
      <c r="N6" s="338"/>
      <c r="Q6" s="338"/>
      <c r="T6" s="338"/>
      <c r="W6" s="338"/>
      <c r="Y6" s="338"/>
      <c r="AA6" s="103"/>
      <c r="AB6" s="327"/>
      <c r="AC6" s="404"/>
      <c r="AD6" s="471"/>
      <c r="AE6" s="396"/>
      <c r="AF6" s="472"/>
      <c r="AG6" s="313"/>
      <c r="AH6" s="313"/>
      <c r="AI6" s="313"/>
      <c r="AJ6" s="313"/>
      <c r="AK6" s="313"/>
      <c r="AL6" s="313"/>
      <c r="AM6" s="313"/>
      <c r="AN6" s="341"/>
      <c r="AO6" s="341"/>
      <c r="AP6" s="341"/>
      <c r="AQ6" s="341"/>
      <c r="AR6" s="341"/>
      <c r="AS6" s="341"/>
      <c r="AT6" s="341"/>
      <c r="AU6" s="341"/>
      <c r="AV6" s="342"/>
      <c r="AW6" s="133"/>
      <c r="AX6" s="133"/>
      <c r="AY6" s="486"/>
      <c r="AZ6" s="487"/>
      <c r="BA6" s="487"/>
      <c r="BB6" s="487"/>
      <c r="BC6" s="487"/>
      <c r="BD6" s="61"/>
      <c r="BE6" s="61"/>
      <c r="BF6" s="61"/>
      <c r="BG6" s="61"/>
      <c r="BH6" s="61"/>
      <c r="BI6" s="61"/>
      <c r="BJ6" s="327"/>
      <c r="BK6" s="313"/>
      <c r="BL6" s="313"/>
      <c r="BM6" s="313"/>
      <c r="BN6" s="313"/>
      <c r="BO6" s="313"/>
      <c r="BP6" s="313"/>
      <c r="BQ6" s="313"/>
      <c r="BR6" s="313"/>
      <c r="BS6" s="313"/>
      <c r="BT6" s="313"/>
      <c r="BU6" s="313"/>
      <c r="BV6" s="313"/>
      <c r="BW6" s="313"/>
      <c r="BX6" s="313"/>
      <c r="BY6" s="313"/>
      <c r="BZ6" s="313"/>
      <c r="CA6" s="313"/>
      <c r="CB6" s="313"/>
      <c r="CC6" s="313"/>
      <c r="CD6" s="313"/>
      <c r="CE6" s="313"/>
      <c r="CF6" s="313"/>
      <c r="CG6" s="313"/>
      <c r="CH6" s="313"/>
      <c r="CL6" s="313"/>
    </row>
    <row r="7" spans="1:93" ht="22.9" customHeight="1" thickBot="1" x14ac:dyDescent="0.25">
      <c r="A7" s="661" t="s">
        <v>212</v>
      </c>
      <c r="B7" s="661"/>
      <c r="C7" s="661"/>
      <c r="D7" s="661"/>
      <c r="E7" s="661"/>
      <c r="F7" s="661"/>
      <c r="G7" s="661"/>
      <c r="H7" s="661"/>
      <c r="I7" s="661"/>
      <c r="J7" s="661"/>
      <c r="K7" s="661"/>
      <c r="L7" s="661"/>
      <c r="M7" s="661"/>
      <c r="N7" s="661"/>
      <c r="O7" s="661"/>
      <c r="P7" s="661"/>
      <c r="Q7" s="661"/>
      <c r="R7" s="703" t="s">
        <v>213</v>
      </c>
      <c r="S7" s="703"/>
      <c r="T7" s="703"/>
      <c r="U7" s="703"/>
      <c r="V7" s="703"/>
      <c r="W7" s="703"/>
      <c r="X7" s="703"/>
      <c r="Y7" s="703"/>
      <c r="Z7" s="703"/>
      <c r="AA7" s="704" t="s">
        <v>214</v>
      </c>
      <c r="AB7" s="668" t="s">
        <v>215</v>
      </c>
      <c r="AC7" s="669"/>
      <c r="AD7" s="670"/>
      <c r="AE7" s="669"/>
      <c r="AF7" s="669"/>
      <c r="AG7" s="669"/>
      <c r="AH7" s="669"/>
      <c r="AI7" s="669"/>
      <c r="AJ7" s="669"/>
      <c r="AK7" s="669"/>
      <c r="AL7" s="669"/>
      <c r="AM7" s="671"/>
      <c r="AN7" s="676" t="s">
        <v>216</v>
      </c>
      <c r="AO7" s="676"/>
      <c r="AP7" s="676"/>
      <c r="AQ7" s="676"/>
      <c r="AR7" s="676"/>
      <c r="AS7" s="676"/>
      <c r="AT7" s="676"/>
      <c r="AU7" s="676"/>
      <c r="AV7" s="676"/>
      <c r="AW7" s="659" t="s">
        <v>217</v>
      </c>
      <c r="AX7" s="659"/>
      <c r="AY7" s="660"/>
      <c r="AZ7" s="660"/>
      <c r="BA7" s="660"/>
      <c r="BB7" s="660"/>
      <c r="BC7" s="660"/>
      <c r="BD7" s="686" t="s">
        <v>218</v>
      </c>
      <c r="BE7" s="686"/>
      <c r="BF7" s="686"/>
      <c r="BG7" s="686"/>
      <c r="BH7" s="686"/>
      <c r="BI7" s="686"/>
      <c r="CI7" s="313"/>
      <c r="CJ7" s="313"/>
      <c r="CK7" s="313"/>
      <c r="CM7" s="313"/>
      <c r="CN7" s="313"/>
      <c r="CO7" s="313"/>
    </row>
    <row r="8" spans="1:93" ht="22.9" customHeight="1" x14ac:dyDescent="0.2">
      <c r="A8" s="661"/>
      <c r="B8" s="661"/>
      <c r="C8" s="661"/>
      <c r="D8" s="661"/>
      <c r="E8" s="661"/>
      <c r="F8" s="661"/>
      <c r="G8" s="661"/>
      <c r="H8" s="661"/>
      <c r="I8" s="661"/>
      <c r="J8" s="661"/>
      <c r="K8" s="661"/>
      <c r="L8" s="661"/>
      <c r="M8" s="661"/>
      <c r="N8" s="661"/>
      <c r="O8" s="661"/>
      <c r="P8" s="661"/>
      <c r="Q8" s="662"/>
      <c r="R8" s="687" t="s">
        <v>219</v>
      </c>
      <c r="S8" s="688"/>
      <c r="T8" s="688"/>
      <c r="U8" s="689" t="s">
        <v>220</v>
      </c>
      <c r="V8" s="689"/>
      <c r="W8" s="689"/>
      <c r="X8" s="688" t="s">
        <v>221</v>
      </c>
      <c r="Y8" s="718" t="s">
        <v>222</v>
      </c>
      <c r="Z8" s="716" t="s">
        <v>33</v>
      </c>
      <c r="AA8" s="704"/>
      <c r="AB8" s="672"/>
      <c r="AC8" s="673"/>
      <c r="AD8" s="674"/>
      <c r="AE8" s="673"/>
      <c r="AF8" s="673"/>
      <c r="AG8" s="673"/>
      <c r="AH8" s="673"/>
      <c r="AI8" s="673"/>
      <c r="AJ8" s="673"/>
      <c r="AK8" s="673"/>
      <c r="AL8" s="673"/>
      <c r="AM8" s="675"/>
      <c r="AN8" s="676"/>
      <c r="AO8" s="676"/>
      <c r="AP8" s="676"/>
      <c r="AQ8" s="676"/>
      <c r="AR8" s="676"/>
      <c r="AS8" s="676"/>
      <c r="AT8" s="676"/>
      <c r="AU8" s="676"/>
      <c r="AV8" s="676"/>
      <c r="AW8" s="659"/>
      <c r="AX8" s="659"/>
      <c r="AY8" s="660"/>
      <c r="AZ8" s="660"/>
      <c r="BA8" s="660"/>
      <c r="BB8" s="660"/>
      <c r="BC8" s="660"/>
      <c r="BD8" s="686"/>
      <c r="BE8" s="686"/>
      <c r="BF8" s="686"/>
      <c r="BG8" s="686"/>
      <c r="BH8" s="686"/>
      <c r="BI8" s="686"/>
      <c r="CI8" s="313"/>
      <c r="CJ8" s="313"/>
      <c r="CK8" s="313"/>
      <c r="CM8" s="313"/>
      <c r="CN8" s="313"/>
      <c r="CO8" s="313"/>
    </row>
    <row r="9" spans="1:93" s="353" customFormat="1" ht="16.5" customHeight="1" x14ac:dyDescent="0.25">
      <c r="A9" s="650" t="s">
        <v>223</v>
      </c>
      <c r="B9" s="650" t="s">
        <v>224</v>
      </c>
      <c r="C9" s="690" t="s">
        <v>225</v>
      </c>
      <c r="D9" s="650" t="s">
        <v>226</v>
      </c>
      <c r="E9" s="650" t="s">
        <v>67</v>
      </c>
      <c r="F9" s="650" t="s">
        <v>227</v>
      </c>
      <c r="G9" s="462"/>
      <c r="H9" s="462"/>
      <c r="I9" s="462"/>
      <c r="J9" s="650" t="s">
        <v>228</v>
      </c>
      <c r="K9" s="650" t="s">
        <v>21</v>
      </c>
      <c r="L9" s="650" t="s">
        <v>23</v>
      </c>
      <c r="M9" s="650" t="s">
        <v>25</v>
      </c>
      <c r="N9" s="650" t="s">
        <v>27</v>
      </c>
      <c r="O9" s="650" t="s">
        <v>229</v>
      </c>
      <c r="P9" s="650" t="s">
        <v>230</v>
      </c>
      <c r="Q9" s="720" t="s">
        <v>222</v>
      </c>
      <c r="R9" s="682" t="s">
        <v>219</v>
      </c>
      <c r="S9" s="651" t="s">
        <v>231</v>
      </c>
      <c r="T9" s="651" t="s">
        <v>222</v>
      </c>
      <c r="U9" s="651" t="s">
        <v>220</v>
      </c>
      <c r="V9" s="651" t="s">
        <v>231</v>
      </c>
      <c r="W9" s="651" t="s">
        <v>222</v>
      </c>
      <c r="X9" s="651"/>
      <c r="Y9" s="719"/>
      <c r="Z9" s="717"/>
      <c r="AA9" s="704"/>
      <c r="AB9" s="701" t="s">
        <v>232</v>
      </c>
      <c r="AC9" s="696" t="s">
        <v>35</v>
      </c>
      <c r="AD9" s="694" t="s">
        <v>233</v>
      </c>
      <c r="AE9" s="678" t="s">
        <v>234</v>
      </c>
      <c r="AF9" s="696" t="s">
        <v>235</v>
      </c>
      <c r="AG9" s="696" t="s">
        <v>37</v>
      </c>
      <c r="AH9" s="698" t="s">
        <v>236</v>
      </c>
      <c r="AI9" s="699"/>
      <c r="AJ9" s="699"/>
      <c r="AK9" s="699"/>
      <c r="AL9" s="699"/>
      <c r="AM9" s="700"/>
      <c r="AN9" s="693" t="s">
        <v>237</v>
      </c>
      <c r="AO9" s="692" t="s">
        <v>238</v>
      </c>
      <c r="AP9" s="692" t="s">
        <v>222</v>
      </c>
      <c r="AQ9" s="692" t="s">
        <v>239</v>
      </c>
      <c r="AR9" s="692" t="s">
        <v>222</v>
      </c>
      <c r="AS9" s="692" t="s">
        <v>240</v>
      </c>
      <c r="AT9" s="692" t="s">
        <v>241</v>
      </c>
      <c r="AU9" s="692" t="s">
        <v>242</v>
      </c>
      <c r="AV9" s="658" t="s">
        <v>53</v>
      </c>
      <c r="AW9" s="680" t="s">
        <v>243</v>
      </c>
      <c r="AX9" s="680" t="s">
        <v>244</v>
      </c>
      <c r="AY9" s="652" t="s">
        <v>245</v>
      </c>
      <c r="AZ9" s="652" t="s">
        <v>246</v>
      </c>
      <c r="BA9" s="652" t="s">
        <v>247</v>
      </c>
      <c r="BB9" s="652" t="s">
        <v>248</v>
      </c>
      <c r="BC9" s="652" t="s">
        <v>249</v>
      </c>
      <c r="BD9" s="702" t="s">
        <v>218</v>
      </c>
      <c r="BE9" s="702" t="s">
        <v>250</v>
      </c>
      <c r="BF9" s="702" t="s">
        <v>251</v>
      </c>
      <c r="BG9" s="702" t="s">
        <v>252</v>
      </c>
      <c r="BH9" s="702" t="s">
        <v>253</v>
      </c>
      <c r="BI9" s="702" t="s">
        <v>57</v>
      </c>
      <c r="BJ9" s="402"/>
      <c r="BK9" s="352"/>
      <c r="BL9" s="352"/>
      <c r="BM9" s="352"/>
      <c r="BN9" s="352"/>
      <c r="BO9" s="352"/>
      <c r="BP9" s="352"/>
      <c r="BQ9" s="352"/>
      <c r="BR9" s="352"/>
      <c r="BS9" s="352"/>
      <c r="BT9" s="352"/>
      <c r="BU9" s="352"/>
      <c r="BV9" s="352"/>
      <c r="BW9" s="352"/>
      <c r="BX9" s="352"/>
      <c r="BY9" s="352"/>
      <c r="BZ9" s="352"/>
      <c r="CA9" s="352"/>
      <c r="CB9" s="352"/>
      <c r="CC9" s="352"/>
      <c r="CD9" s="352"/>
      <c r="CE9" s="352"/>
      <c r="CF9" s="352"/>
      <c r="CG9" s="352"/>
      <c r="CH9" s="352"/>
      <c r="CI9" s="352"/>
      <c r="CJ9" s="352"/>
      <c r="CK9" s="352"/>
      <c r="CL9" s="352"/>
      <c r="CM9" s="352"/>
      <c r="CN9" s="352"/>
      <c r="CO9" s="352"/>
    </row>
    <row r="10" spans="1:93" s="350" customFormat="1" ht="48" customHeight="1" x14ac:dyDescent="0.25">
      <c r="A10" s="650"/>
      <c r="B10" s="650"/>
      <c r="C10" s="691"/>
      <c r="D10" s="650"/>
      <c r="E10" s="650"/>
      <c r="F10" s="650"/>
      <c r="G10" s="463" t="s">
        <v>254</v>
      </c>
      <c r="H10" s="463" t="s">
        <v>255</v>
      </c>
      <c r="I10" s="463" t="s">
        <v>256</v>
      </c>
      <c r="J10" s="650"/>
      <c r="K10" s="650"/>
      <c r="L10" s="650"/>
      <c r="M10" s="650"/>
      <c r="N10" s="650"/>
      <c r="O10" s="650"/>
      <c r="P10" s="650"/>
      <c r="Q10" s="720"/>
      <c r="R10" s="682"/>
      <c r="S10" s="651"/>
      <c r="T10" s="651"/>
      <c r="U10" s="651"/>
      <c r="V10" s="651"/>
      <c r="W10" s="651"/>
      <c r="X10" s="651"/>
      <c r="Y10" s="719"/>
      <c r="Z10" s="717"/>
      <c r="AA10" s="705"/>
      <c r="AB10" s="701"/>
      <c r="AC10" s="697"/>
      <c r="AD10" s="695"/>
      <c r="AE10" s="679"/>
      <c r="AF10" s="697"/>
      <c r="AG10" s="697"/>
      <c r="AH10" s="400" t="s">
        <v>257</v>
      </c>
      <c r="AI10" s="400" t="s">
        <v>258</v>
      </c>
      <c r="AJ10" s="400" t="s">
        <v>259</v>
      </c>
      <c r="AK10" s="400" t="s">
        <v>260</v>
      </c>
      <c r="AL10" s="400" t="s">
        <v>261</v>
      </c>
      <c r="AM10" s="400" t="s">
        <v>262</v>
      </c>
      <c r="AN10" s="693"/>
      <c r="AO10" s="692"/>
      <c r="AP10" s="692"/>
      <c r="AQ10" s="692"/>
      <c r="AR10" s="692"/>
      <c r="AS10" s="692"/>
      <c r="AT10" s="692" t="s">
        <v>241</v>
      </c>
      <c r="AU10" s="692" t="s">
        <v>242</v>
      </c>
      <c r="AV10" s="658"/>
      <c r="AW10" s="680"/>
      <c r="AX10" s="680"/>
      <c r="AY10" s="652"/>
      <c r="AZ10" s="652"/>
      <c r="BA10" s="652"/>
      <c r="BB10" s="652"/>
      <c r="BC10" s="652"/>
      <c r="BD10" s="702"/>
      <c r="BE10" s="702"/>
      <c r="BF10" s="702"/>
      <c r="BG10" s="702"/>
      <c r="BH10" s="702"/>
      <c r="BI10" s="702"/>
      <c r="BJ10" s="402"/>
      <c r="BK10" s="352"/>
      <c r="BL10" s="352"/>
      <c r="BM10" s="352"/>
      <c r="BN10" s="352"/>
      <c r="BO10" s="352"/>
      <c r="BP10" s="352"/>
      <c r="BQ10" s="352"/>
      <c r="BR10" s="352"/>
      <c r="BS10" s="352"/>
      <c r="BT10" s="352"/>
      <c r="BU10" s="352"/>
      <c r="BV10" s="352"/>
      <c r="BW10" s="352"/>
      <c r="BX10" s="352"/>
      <c r="BY10" s="352"/>
      <c r="BZ10" s="352"/>
      <c r="CA10" s="352"/>
      <c r="CB10" s="352"/>
      <c r="CC10" s="352"/>
      <c r="CD10" s="352"/>
      <c r="CE10" s="352"/>
      <c r="CF10" s="352"/>
      <c r="CG10" s="352"/>
      <c r="CH10" s="352"/>
      <c r="CI10" s="347" t="s">
        <v>263</v>
      </c>
      <c r="CJ10" s="348" t="s">
        <v>264</v>
      </c>
      <c r="CK10" s="349"/>
      <c r="CL10" s="352"/>
      <c r="CM10" s="349"/>
      <c r="CN10" s="349"/>
      <c r="CO10" s="349"/>
    </row>
    <row r="11" spans="1:93" s="334" customFormat="1" ht="19.149999999999999" customHeight="1" x14ac:dyDescent="0.2">
      <c r="A11" s="310"/>
      <c r="B11" s="343"/>
      <c r="C11" s="343"/>
      <c r="D11" s="343"/>
      <c r="E11" s="343"/>
      <c r="F11" s="343"/>
      <c r="G11" s="343"/>
      <c r="H11" s="343"/>
      <c r="I11" s="343"/>
      <c r="J11" s="343"/>
      <c r="K11" s="328"/>
      <c r="L11" s="328"/>
      <c r="M11" s="328"/>
      <c r="N11" s="310"/>
      <c r="O11" s="310"/>
      <c r="P11" s="310"/>
      <c r="Q11" s="310"/>
      <c r="R11" s="310"/>
      <c r="S11" s="310"/>
      <c r="T11" s="310"/>
      <c r="U11" s="310"/>
      <c r="V11" s="310"/>
      <c r="W11" s="310"/>
      <c r="X11" s="310"/>
      <c r="Y11" s="310"/>
      <c r="Z11" s="310"/>
      <c r="AA11" s="309"/>
      <c r="AB11" s="372"/>
      <c r="AC11" s="328"/>
      <c r="AD11" s="473"/>
      <c r="AE11" s="343"/>
      <c r="AF11" s="328"/>
      <c r="AG11" s="343"/>
      <c r="AH11" s="344"/>
      <c r="AI11" s="344"/>
      <c r="AJ11" s="344"/>
      <c r="AK11" s="343"/>
      <c r="AL11" s="343"/>
      <c r="AM11" s="343"/>
      <c r="AN11" s="345"/>
      <c r="AO11" s="343"/>
      <c r="AP11" s="343"/>
      <c r="AQ11" s="343"/>
      <c r="AR11" s="343"/>
      <c r="AS11" s="343"/>
      <c r="AT11" s="343"/>
      <c r="AU11" s="343"/>
      <c r="AV11" s="373"/>
      <c r="AW11" s="311"/>
      <c r="AX11" s="311"/>
      <c r="AY11" s="346"/>
      <c r="AZ11" s="346"/>
      <c r="BA11" s="346"/>
      <c r="BB11" s="346"/>
      <c r="BC11" s="346"/>
      <c r="BD11" s="309"/>
      <c r="BE11" s="309"/>
      <c r="BF11" s="309"/>
      <c r="BG11" s="309"/>
      <c r="BH11" s="309"/>
      <c r="BI11" s="309"/>
      <c r="BJ11" s="403"/>
      <c r="BK11" s="351"/>
      <c r="BL11" s="351"/>
      <c r="BM11" s="351"/>
      <c r="BN11" s="351"/>
      <c r="BO11" s="351"/>
      <c r="BP11" s="351"/>
      <c r="BQ11" s="351"/>
      <c r="BR11" s="351"/>
      <c r="BS11" s="351"/>
      <c r="BT11" s="351"/>
      <c r="BU11" s="351"/>
      <c r="BV11" s="351"/>
      <c r="BW11" s="351"/>
      <c r="BX11" s="351"/>
      <c r="BY11" s="351"/>
      <c r="BZ11" s="351"/>
      <c r="CA11" s="351"/>
      <c r="CB11" s="351"/>
      <c r="CC11" s="351"/>
      <c r="CD11" s="351"/>
      <c r="CE11" s="351"/>
      <c r="CF11" s="351"/>
      <c r="CG11" s="351"/>
      <c r="CH11" s="351"/>
      <c r="CI11" s="310"/>
      <c r="CJ11" s="310"/>
      <c r="CL11" s="351"/>
    </row>
    <row r="12" spans="1:93" ht="114" customHeight="1" x14ac:dyDescent="0.3">
      <c r="A12" s="748" t="s">
        <v>265</v>
      </c>
      <c r="B12" s="745" t="s">
        <v>266</v>
      </c>
      <c r="C12" s="768" t="s">
        <v>70</v>
      </c>
      <c r="D12" s="768" t="s">
        <v>267</v>
      </c>
      <c r="E12" s="745" t="s">
        <v>73</v>
      </c>
      <c r="F12" s="745" t="s">
        <v>268</v>
      </c>
      <c r="G12" s="745" t="s">
        <v>269</v>
      </c>
      <c r="H12" s="745" t="s">
        <v>270</v>
      </c>
      <c r="I12" s="745" t="s">
        <v>271</v>
      </c>
      <c r="J12" s="745" t="s">
        <v>272</v>
      </c>
      <c r="K12" s="665" t="s">
        <v>273</v>
      </c>
      <c r="L12" s="665" t="s">
        <v>910</v>
      </c>
      <c r="M12" s="665" t="str">
        <f>+CONCATENATE(J12," ",K12," ",L12)</f>
        <v>Posibilidad de pérdida Económica y Reputacional por el incumplimiento en la ejecución del presupuesto de inversión y en las metas proyecto y PND 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
6. Deficiencia en la programación y seguimiento de las metas asociadas a los proyectos de inversión de la entidad.</v>
      </c>
      <c r="N12" s="760" t="s">
        <v>274</v>
      </c>
      <c r="O12" s="757">
        <v>12</v>
      </c>
      <c r="P12" s="751" t="str">
        <f t="shared" ref="P12" si="0">IF(O12&lt;=0,"",IF(O12&lt;=2,"Muy Baja",IF(O12&lt;=24,"Baja",IF(O12&lt;=500,"Media",IF(O12&lt;=5000,"Alta","Muy Alta")))))</f>
        <v>Baja</v>
      </c>
      <c r="Q12" s="721">
        <f t="shared" ref="Q12" si="1">IF(P12="","",IF(P12="Muy Baja",0.2,IF(P12="Baja",0.4,IF(P12="Media",0.6,IF(P12="Alta",0.8,IF(P12="Muy Alta",1,))))))</f>
        <v>0.4</v>
      </c>
      <c r="R12" s="754" t="s">
        <v>275</v>
      </c>
      <c r="S12" s="751" t="str">
        <f>IF(OR(R12='Tabla Impacto'!$C$11,R12='Tabla Impacto'!$D$11),"Leve",IF(OR(R12='Tabla Impacto'!$C$12,R12='Tabla Impacto'!$D$12),"Menor",IF(OR(R12='Tabla Impacto'!$C$13,R12='Tabla Impacto'!$D$13),"Moderado",IF(OR(R12='Tabla Impacto'!$C$14,R12='Tabla Impacto'!$D$14),"Mayor",IF(OR(R12='Tabla Impacto'!$C$15,R12='Tabla Impacto'!$D$15),"Catastrófico","")))))</f>
        <v>Catastrófico</v>
      </c>
      <c r="T12" s="721">
        <f t="shared" ref="T12" si="2">IF(S12="","",IF(S12="Leve",0.2,IF(S12="Menor",0.4,IF(S12="Moderado",0.6,IF(S12="Mayor",0.8,IF(S12="Catastrófico",1,))))))</f>
        <v>1</v>
      </c>
      <c r="U12" s="754" t="s">
        <v>276</v>
      </c>
      <c r="V12" s="751" t="str">
        <f>IF(OR(U12='Tabla Impacto'!$C$11,U12='Tabla Impacto'!$D$11),"Leve",IF(OR(U12='Tabla Impacto'!$C$12,U12='Tabla Impacto'!$D$12),"Menor",IF(OR(U12='Tabla Impacto'!$C$13,U12='Tabla Impacto'!$D$13),"Moderado",IF(OR(U12='Tabla Impacto'!$C$14,U12='Tabla Impacto'!$D$14),"Mayor",IF(OR(U12='Tabla Impacto'!$C$15,U12='Tabla Impacto'!$D$15),"Catastrófico","")))))</f>
        <v>Catastrófico</v>
      </c>
      <c r="W12" s="721">
        <f t="shared" ref="W12" si="3">IF(V12="","",IF(V12="Leve",0.2,IF(V12="Menor",0.4,IF(V12="Moderado",0.6,IF(V12="Mayor",0.8,IF(V12="Catastrófico",1,))))))</f>
        <v>1</v>
      </c>
      <c r="X12" s="771" t="str">
        <f>IF(Y12="","",IF(Y12='Tabla Impacto'!$G$4,'Tabla Impacto'!$F$4,IF(Y12='Tabla Impacto'!$G$5,'Tabla Impacto'!$F$5,IF(Y12='Tabla Impacto'!$G$6,'Tabla Impacto'!$F$6,IF(Y12='Tabla Impacto'!$G$7,'Tabla Impacto'!$F$7,IF(Y12='Tabla Impacto'!$G$8,'Tabla Impacto'!$F$8))))))</f>
        <v>Catastrófico</v>
      </c>
      <c r="Y12" s="721">
        <f t="shared" ref="Y12" si="4">+IF(T12="",W12,IF(W12="",T12,IF(T12&gt;W12,T12,W12)))</f>
        <v>1</v>
      </c>
      <c r="Z12" s="771" t="str">
        <f t="shared" ref="Z12" si="5">IF(OR(AND(P12="Muy Baja",X12="Leve"),AND(P12="Muy Baja",X12="Menor"),AND(P12="Baja",X12="Leve")),"Bajo",IF(OR(AND(P12="Muy baja",X12="Moderado"),AND(P12="Baja",X12="Menor"),AND(P12="Baja",X12="Moderado"),AND(P12="Media",X12="Leve"),AND(P12="Media",X12="Menor"),AND(P12="Media",X12="Moderado"),AND(P12="Alta",X12="Leve"),AND(P12="Alta",X12="Menor")),"Moderado",IF(OR(AND(P12="Muy Baja",X12="Mayor"),AND(P12="Baja",X12="Mayor"),AND(P12="Media",X12="Mayor"),AND(P12="Alta",X12="Moderado"),AND(P12="Alta",X12="Mayor"),AND(P12="Muy Alta",X12="Leve"),AND(P12="Muy Alta",X12="Menor"),AND(P12="Muy Alta",X12="Moderado"),AND(P12="Muy Alta",X12="Mayor")),"Alto",IF(OR(AND(P12="Muy Baja",X12="Catastrófico"),AND(P12="Baja",X12="Catastrófico"),AND(P12="Media",X12="Catastrófico"),AND(P12="Alta",X12="Catastrófico"),AND(P12="Muy Alta",X12="Catastrófico")),"Extremo",""))))</f>
        <v>Extremo</v>
      </c>
      <c r="AA12" s="681"/>
      <c r="AB12" s="314">
        <v>1</v>
      </c>
      <c r="AC12" s="494" t="s">
        <v>996</v>
      </c>
      <c r="AD12" s="467"/>
      <c r="AE12" s="315" t="s">
        <v>123</v>
      </c>
      <c r="AF12" s="494" t="s">
        <v>737</v>
      </c>
      <c r="AG12" s="315" t="str">
        <f t="shared" ref="AG12:AG75" si="6">IF(OR(AH12="Preventivo",AH12="Detectivo"),"Probabilidad",IF(AH12="Correctivo","Impacto",""))</f>
        <v>Probabilidad</v>
      </c>
      <c r="AH12" s="316" t="s">
        <v>81</v>
      </c>
      <c r="AI12" s="316" t="s">
        <v>109</v>
      </c>
      <c r="AJ12" s="317" t="str">
        <f t="shared" ref="AJ12:AJ71" si="7">IF(AND(AH12="Preventivo",AI12="Automático"),"50%",IF(AND(AH12="Preventivo",AI12="Manual"),"40%",IF(AND(AH12="Detectivo",AI12="Automático"),"40%",IF(AND(AH12="Detectivo",AI12="Manual"),"30%",IF(AND(AH12="Correctivo",AI12="Automático"),"35%",IF(AND(AH12="Correctivo",AI12="Manual"),"25%",""))))))</f>
        <v>30%</v>
      </c>
      <c r="AK12" s="316" t="s">
        <v>115</v>
      </c>
      <c r="AL12" s="316" t="s">
        <v>133</v>
      </c>
      <c r="AM12" s="316" t="s">
        <v>277</v>
      </c>
      <c r="AN12" s="330">
        <f>IFERROR(IF(AG12="Probabilidad",(Q12-(+Q12*AJ12)),IF(AG12="Impacto",Q12,"")),"")</f>
        <v>0.28000000000000003</v>
      </c>
      <c r="AO12" s="368" t="str">
        <f t="shared" ref="AO12:AO71" si="8">IFERROR(IF(AN12="","",IF(AN12&lt;=0.2,"Muy Baja",IF(AN12&lt;=0.4,"Baja",IF(AN12&lt;=0.6,"Media",IF(AN12&lt;=0.8,"Alta","Muy Alta"))))),"")</f>
        <v>Baja</v>
      </c>
      <c r="AP12" s="317">
        <f>+AN12</f>
        <v>0.28000000000000003</v>
      </c>
      <c r="AQ12" s="368" t="str">
        <f>IFERROR(IF(AR12="","",IF(AR12&lt;=0.2,"Leve",IF(AR12&lt;=0.4,"Menor",IF(AR12&lt;=0.6,"Moderado",IF(AR12&lt;=0.8,"Mayor","Catastrófico"))))),"")</f>
        <v>Catastrófico</v>
      </c>
      <c r="AR12" s="317">
        <f>IFERROR(IF(AG12="Impacto",(Y12-(+Y12*AJ12)),IF(AG12="Probabilidad",Y12,"")),"")</f>
        <v>1</v>
      </c>
      <c r="AS12" s="365" t="str">
        <f t="shared" ref="AS12:AS73" si="9">IFERROR(IF(OR(AND(AO12="Muy Baja",AQ12="Leve"),AND(AO12="Muy Baja",AQ12="Menor"),AND(AO12="Baja",AQ12="Leve")),"Bajo",IF(OR(AND(AO12="Muy baja",AQ12="Moderado"),AND(AO12="Baja",AQ12="Menor"),AND(AO12="Baja",AQ12="Moderado"),AND(AO12="Media",AQ12="Leve"),AND(AO12="Media",AQ12="Menor"),AND(AO12="Media",AQ12="Moderado"),AND(AO12="Alta",AQ12="Leve"),AND(AO12="Alta",AQ12="Menor")),"Moderado",IF(OR(AND(AO12="Muy Baja",AQ12="Mayor"),AND(AO12="Baja",AQ12="Mayor"),AND(AO12="Media",AQ12="Mayor"),AND(AO12="Alta",AQ12="Moderado"),AND(AO12="Alta",AQ12="Mayor"),AND(AO12="Muy Alta",AQ12="Leve"),AND(AO12="Muy Alta",AQ12="Menor"),AND(AO12="Muy Alta",AQ12="Moderado"),AND(AO12="Muy Alta",AQ12="Mayor")),"Alto",IF(OR(AND(AO12="Muy Baja",AQ12="Catastrófico"),AND(AO12="Baja",AQ12="Catastrófico"),AND(AO12="Media",AQ12="Catastrófico"),AND(AO12="Alta",AQ12="Catastrófico"),AND(AO12="Muy Alta",AQ12="Catastrófico")),"Extremo","")))),"")</f>
        <v>Extremo</v>
      </c>
      <c r="AT12" s="734">
        <f>+AP14</f>
        <v>0.1008</v>
      </c>
      <c r="AU12" s="734">
        <f>+AR14</f>
        <v>1</v>
      </c>
      <c r="AV12" s="736" t="s">
        <v>278</v>
      </c>
      <c r="AW12" s="318"/>
      <c r="AX12" s="318"/>
      <c r="AY12" s="319">
        <v>6</v>
      </c>
      <c r="AZ12" s="315">
        <v>3</v>
      </c>
      <c r="BA12" s="315">
        <v>1</v>
      </c>
      <c r="BB12" s="315">
        <v>1</v>
      </c>
      <c r="BC12" s="315">
        <v>1</v>
      </c>
    </row>
    <row r="13" spans="1:93" s="1" customFormat="1" ht="125.45" customHeight="1" x14ac:dyDescent="0.3">
      <c r="A13" s="749"/>
      <c r="B13" s="746"/>
      <c r="C13" s="769"/>
      <c r="D13" s="769"/>
      <c r="E13" s="746"/>
      <c r="F13" s="746"/>
      <c r="G13" s="746"/>
      <c r="H13" s="746"/>
      <c r="I13" s="746"/>
      <c r="J13" s="746"/>
      <c r="K13" s="666"/>
      <c r="L13" s="666"/>
      <c r="M13" s="666"/>
      <c r="N13" s="761"/>
      <c r="O13" s="758"/>
      <c r="P13" s="752"/>
      <c r="Q13" s="722"/>
      <c r="R13" s="755"/>
      <c r="S13" s="752"/>
      <c r="T13" s="722"/>
      <c r="U13" s="755"/>
      <c r="V13" s="752"/>
      <c r="W13" s="722"/>
      <c r="X13" s="772"/>
      <c r="Y13" s="722"/>
      <c r="Z13" s="772"/>
      <c r="AA13" s="681"/>
      <c r="AB13" s="314">
        <v>2</v>
      </c>
      <c r="AC13" s="494" t="s">
        <v>997</v>
      </c>
      <c r="AD13" s="467"/>
      <c r="AE13" s="315" t="s">
        <v>123</v>
      </c>
      <c r="AF13" s="494" t="s">
        <v>1026</v>
      </c>
      <c r="AG13" s="315" t="str">
        <f t="shared" si="6"/>
        <v>Probabilidad</v>
      </c>
      <c r="AH13" s="316" t="s">
        <v>74</v>
      </c>
      <c r="AI13" s="316" t="s">
        <v>109</v>
      </c>
      <c r="AJ13" s="317" t="str">
        <f t="shared" si="7"/>
        <v>40%</v>
      </c>
      <c r="AK13" s="316" t="s">
        <v>115</v>
      </c>
      <c r="AL13" s="316" t="s">
        <v>133</v>
      </c>
      <c r="AM13" s="316" t="s">
        <v>277</v>
      </c>
      <c r="AN13" s="122">
        <f>IFERROR(IF(AND(AG12="Probabilidad",AG13="Probabilidad"),(AP12-(+AP12*AJ13)),IF(AG13="Probabilidad",(Q12-(+Q12*AJ13)),IF(AG13="Impacto",AP12,""))),"")</f>
        <v>0.16800000000000001</v>
      </c>
      <c r="AO13" s="132" t="str">
        <f t="shared" si="8"/>
        <v>Muy Baja</v>
      </c>
      <c r="AP13" s="123">
        <f t="shared" ref="AP13:AP73" si="10">+AN13</f>
        <v>0.16800000000000001</v>
      </c>
      <c r="AQ13" s="132" t="str">
        <f t="shared" ref="AQ13:AQ71" si="11">IFERROR(IF(AR13="","",IF(AR13&lt;=0.2,"Leve",IF(AR13&lt;=0.4,"Menor",IF(AR13&lt;=0.6,"Moderado",IF(AR13&lt;=0.8,"Mayor","Catastrófico"))))),"")</f>
        <v>Catastrófico</v>
      </c>
      <c r="AR13" s="123">
        <f>IFERROR(IF(AND(AG12="Impacto",AG13="Impacto"),(AR12-(+AR12*AJ13)),IF(AG13="Impacto",(Y12-(+Y12*AJ13)),IF(AG13="Probabilidad",AR12,""))),"")</f>
        <v>1</v>
      </c>
      <c r="AS13" s="301" t="str">
        <f t="shared" si="9"/>
        <v>Extremo</v>
      </c>
      <c r="AT13" s="734"/>
      <c r="AU13" s="734"/>
      <c r="AV13" s="736"/>
      <c r="AW13" s="318"/>
      <c r="AX13" s="318"/>
      <c r="AY13" s="319">
        <v>12</v>
      </c>
      <c r="AZ13" s="315">
        <v>3</v>
      </c>
      <c r="BA13" s="315">
        <v>3</v>
      </c>
      <c r="BB13" s="315">
        <v>3</v>
      </c>
      <c r="BC13" s="315">
        <v>3</v>
      </c>
      <c r="BJ13" s="327"/>
      <c r="BK13" s="313"/>
      <c r="BL13" s="313"/>
      <c r="BM13" s="313"/>
      <c r="BN13" s="313"/>
      <c r="BO13" s="313"/>
      <c r="BP13" s="313"/>
      <c r="BQ13" s="313"/>
      <c r="BR13" s="313"/>
      <c r="BS13" s="313"/>
      <c r="BT13" s="313"/>
      <c r="BU13" s="313"/>
      <c r="BV13" s="313"/>
      <c r="BW13" s="313"/>
      <c r="BX13" s="313"/>
      <c r="BY13" s="313"/>
      <c r="BZ13" s="313"/>
      <c r="CA13" s="313"/>
      <c r="CB13" s="313"/>
      <c r="CC13" s="313"/>
      <c r="CD13" s="313"/>
      <c r="CE13" s="313"/>
      <c r="CF13" s="313"/>
      <c r="CG13" s="313"/>
      <c r="CH13" s="313"/>
      <c r="CL13" s="313"/>
    </row>
    <row r="14" spans="1:93" s="1" customFormat="1" ht="114" x14ac:dyDescent="0.3">
      <c r="A14" s="749"/>
      <c r="B14" s="746"/>
      <c r="C14" s="769"/>
      <c r="D14" s="769"/>
      <c r="E14" s="746"/>
      <c r="F14" s="746"/>
      <c r="G14" s="746"/>
      <c r="H14" s="746"/>
      <c r="I14" s="746"/>
      <c r="J14" s="746"/>
      <c r="K14" s="666"/>
      <c r="L14" s="666"/>
      <c r="M14" s="666"/>
      <c r="N14" s="761"/>
      <c r="O14" s="758"/>
      <c r="P14" s="752"/>
      <c r="Q14" s="722"/>
      <c r="R14" s="755"/>
      <c r="S14" s="752"/>
      <c r="T14" s="722"/>
      <c r="U14" s="755"/>
      <c r="V14" s="752"/>
      <c r="W14" s="722"/>
      <c r="X14" s="772"/>
      <c r="Y14" s="722"/>
      <c r="Z14" s="772"/>
      <c r="AA14" s="681"/>
      <c r="AB14" s="314">
        <v>3</v>
      </c>
      <c r="AC14" s="514" t="s">
        <v>998</v>
      </c>
      <c r="AD14" s="467"/>
      <c r="AE14" s="315" t="s">
        <v>123</v>
      </c>
      <c r="AF14" s="494" t="s">
        <v>279</v>
      </c>
      <c r="AG14" s="315" t="str">
        <f t="shared" si="6"/>
        <v>Probabilidad</v>
      </c>
      <c r="AH14" s="316" t="s">
        <v>74</v>
      </c>
      <c r="AI14" s="316" t="s">
        <v>109</v>
      </c>
      <c r="AJ14" s="317" t="str">
        <f t="shared" si="7"/>
        <v>40%</v>
      </c>
      <c r="AK14" s="316" t="s">
        <v>115</v>
      </c>
      <c r="AL14" s="316" t="s">
        <v>133</v>
      </c>
      <c r="AM14" s="316" t="s">
        <v>277</v>
      </c>
      <c r="AN14" s="122">
        <f>IFERROR(IF(AND(AG13="Probabilidad",AG14="Probabilidad"),(AP13-(+AP13*AJ14)),IF(AG14="Probabilidad",(Q13-(+Q13*AJ14)),IF(AG14="Impacto",AP13,""))),"")</f>
        <v>0.1008</v>
      </c>
      <c r="AO14" s="132" t="str">
        <f t="shared" si="8"/>
        <v>Muy Baja</v>
      </c>
      <c r="AP14" s="123">
        <f t="shared" si="10"/>
        <v>0.1008</v>
      </c>
      <c r="AQ14" s="132" t="str">
        <f t="shared" si="11"/>
        <v>Catastrófico</v>
      </c>
      <c r="AR14" s="123">
        <f>IFERROR(IF(AND(AG13="Impacto",AG14="Impacto"),(AR13-(+AR13*AJ14)),IF(AG14="Impacto",(Y13-(+Y13*AJ14)),IF(AG14="Probabilidad",AR13,""))),"")</f>
        <v>1</v>
      </c>
      <c r="AS14" s="301" t="str">
        <f t="shared" si="9"/>
        <v>Extremo</v>
      </c>
      <c r="AT14" s="734"/>
      <c r="AU14" s="734"/>
      <c r="AV14" s="736"/>
      <c r="AW14" s="318"/>
      <c r="AX14" s="318"/>
      <c r="AY14" s="319">
        <v>0</v>
      </c>
      <c r="AZ14" s="315">
        <v>0</v>
      </c>
      <c r="BA14" s="315">
        <v>0</v>
      </c>
      <c r="BB14" s="315">
        <v>0</v>
      </c>
      <c r="BC14" s="315">
        <v>0</v>
      </c>
      <c r="BJ14" s="327"/>
      <c r="BK14" s="313"/>
      <c r="BL14" s="313"/>
      <c r="BM14" s="313"/>
      <c r="BN14" s="313"/>
      <c r="BO14" s="313"/>
      <c r="BP14" s="313"/>
      <c r="BQ14" s="313"/>
      <c r="BR14" s="313"/>
      <c r="BS14" s="313"/>
      <c r="BT14" s="313"/>
      <c r="BU14" s="313"/>
      <c r="BV14" s="313"/>
      <c r="BW14" s="313"/>
      <c r="BX14" s="313"/>
      <c r="BY14" s="313"/>
      <c r="BZ14" s="313"/>
      <c r="CA14" s="313"/>
      <c r="CB14" s="313"/>
      <c r="CC14" s="313"/>
      <c r="CD14" s="313"/>
      <c r="CE14" s="313"/>
      <c r="CF14" s="313"/>
      <c r="CG14" s="313"/>
      <c r="CH14" s="313"/>
      <c r="CL14" s="313"/>
    </row>
    <row r="15" spans="1:93" s="1" customFormat="1" ht="13.9" hidden="1" customHeight="1" x14ac:dyDescent="0.3">
      <c r="A15" s="749"/>
      <c r="B15" s="746"/>
      <c r="C15" s="769"/>
      <c r="D15" s="769"/>
      <c r="E15" s="746"/>
      <c r="F15" s="746"/>
      <c r="G15" s="746"/>
      <c r="H15" s="746"/>
      <c r="I15" s="746"/>
      <c r="J15" s="746"/>
      <c r="K15" s="666"/>
      <c r="L15" s="666"/>
      <c r="M15" s="666"/>
      <c r="N15" s="761"/>
      <c r="O15" s="758"/>
      <c r="P15" s="752"/>
      <c r="Q15" s="722"/>
      <c r="R15" s="755"/>
      <c r="S15" s="752"/>
      <c r="T15" s="722"/>
      <c r="U15" s="755"/>
      <c r="V15" s="752"/>
      <c r="W15" s="722"/>
      <c r="X15" s="772"/>
      <c r="Y15" s="722"/>
      <c r="Z15" s="772"/>
      <c r="AA15" s="681"/>
      <c r="AB15" s="314"/>
      <c r="AC15" s="495"/>
      <c r="AD15" s="388"/>
      <c r="AE15" s="315"/>
      <c r="AF15" s="494"/>
      <c r="AG15" s="315" t="str">
        <f t="shared" si="6"/>
        <v/>
      </c>
      <c r="AH15" s="316"/>
      <c r="AI15" s="316"/>
      <c r="AJ15" s="317" t="str">
        <f t="shared" si="7"/>
        <v/>
      </c>
      <c r="AK15" s="316"/>
      <c r="AL15" s="316"/>
      <c r="AM15" s="316"/>
      <c r="AN15" s="122"/>
      <c r="AO15" s="132" t="str">
        <f t="shared" si="8"/>
        <v/>
      </c>
      <c r="AP15" s="123"/>
      <c r="AQ15" s="132" t="str">
        <f t="shared" si="11"/>
        <v/>
      </c>
      <c r="AR15" s="123" t="str">
        <f t="shared" ref="AR15:AR71" si="12">IFERROR(IF(AND(AG14="Impacto",AG15="Impacto"),(AR14-(+AR14*AJ15)),IF(AG15="Impacto",(Y14-(+Y14*AJ15)),IF(AG15="Probabilidad",AR14,""))),"")</f>
        <v/>
      </c>
      <c r="AS15" s="301" t="str">
        <f t="shared" si="9"/>
        <v/>
      </c>
      <c r="AT15" s="301"/>
      <c r="AU15" s="301"/>
      <c r="AV15" s="369"/>
      <c r="AW15" s="318"/>
      <c r="AX15" s="318"/>
      <c r="AY15" s="488"/>
      <c r="AZ15" s="388"/>
      <c r="BA15" s="388"/>
      <c r="BB15" s="388"/>
      <c r="BC15" s="388"/>
      <c r="BJ15" s="327"/>
      <c r="BK15" s="313"/>
      <c r="BL15" s="313"/>
      <c r="BM15" s="313"/>
      <c r="BN15" s="313"/>
      <c r="BO15" s="313"/>
      <c r="BP15" s="313"/>
      <c r="BQ15" s="313"/>
      <c r="BR15" s="313"/>
      <c r="BS15" s="313"/>
      <c r="BT15" s="313"/>
      <c r="BU15" s="313"/>
      <c r="BV15" s="313"/>
      <c r="BW15" s="313"/>
      <c r="BX15" s="313"/>
      <c r="BY15" s="313"/>
      <c r="BZ15" s="313"/>
      <c r="CA15" s="313"/>
      <c r="CB15" s="313"/>
      <c r="CC15" s="313"/>
      <c r="CD15" s="313"/>
      <c r="CE15" s="313"/>
      <c r="CF15" s="313"/>
      <c r="CG15" s="313"/>
      <c r="CH15" s="313"/>
      <c r="CL15" s="313"/>
    </row>
    <row r="16" spans="1:93" s="1" customFormat="1" ht="13.9" hidden="1" customHeight="1" x14ac:dyDescent="0.3">
      <c r="A16" s="749"/>
      <c r="B16" s="746"/>
      <c r="C16" s="769"/>
      <c r="D16" s="769"/>
      <c r="E16" s="746"/>
      <c r="F16" s="746"/>
      <c r="G16" s="746"/>
      <c r="H16" s="746"/>
      <c r="I16" s="746"/>
      <c r="J16" s="746"/>
      <c r="K16" s="666"/>
      <c r="L16" s="666"/>
      <c r="M16" s="666"/>
      <c r="N16" s="761"/>
      <c r="O16" s="758"/>
      <c r="P16" s="752"/>
      <c r="Q16" s="722"/>
      <c r="R16" s="755"/>
      <c r="S16" s="752"/>
      <c r="T16" s="722"/>
      <c r="U16" s="755"/>
      <c r="V16" s="752"/>
      <c r="W16" s="722"/>
      <c r="X16" s="772"/>
      <c r="Y16" s="722"/>
      <c r="Z16" s="772"/>
      <c r="AA16" s="681"/>
      <c r="AB16" s="314"/>
      <c r="AC16" s="495"/>
      <c r="AD16" s="388"/>
      <c r="AE16" s="315"/>
      <c r="AF16" s="494"/>
      <c r="AG16" s="315" t="str">
        <f t="shared" si="6"/>
        <v/>
      </c>
      <c r="AH16" s="316"/>
      <c r="AI16" s="316"/>
      <c r="AJ16" s="317" t="str">
        <f t="shared" si="7"/>
        <v/>
      </c>
      <c r="AK16" s="316"/>
      <c r="AL16" s="316"/>
      <c r="AM16" s="316"/>
      <c r="AN16" s="122" t="str">
        <f t="shared" ref="AN16:AN17" si="13">IFERROR(IF(AND(AG15="Probabilidad",AG16="Probabilidad"),(AP15-(+AP15*AJ16)),IF(AG16="Probabilidad",(Q15-(+Q15*AJ16)),IF(AG16="Impacto",AP15,""))),"")</f>
        <v/>
      </c>
      <c r="AO16" s="132" t="str">
        <f t="shared" si="8"/>
        <v/>
      </c>
      <c r="AP16" s="123" t="str">
        <f t="shared" si="10"/>
        <v/>
      </c>
      <c r="AQ16" s="132" t="str">
        <f t="shared" si="11"/>
        <v/>
      </c>
      <c r="AR16" s="123" t="str">
        <f t="shared" si="12"/>
        <v/>
      </c>
      <c r="AS16" s="301" t="str">
        <f t="shared" si="9"/>
        <v/>
      </c>
      <c r="AT16" s="301"/>
      <c r="AU16" s="301"/>
      <c r="AV16" s="369"/>
      <c r="AW16" s="318"/>
      <c r="AX16" s="318"/>
      <c r="AY16" s="488"/>
      <c r="AZ16" s="388"/>
      <c r="BA16" s="388"/>
      <c r="BB16" s="388"/>
      <c r="BC16" s="388"/>
      <c r="BJ16" s="327"/>
      <c r="BK16" s="313"/>
      <c r="BL16" s="313"/>
      <c r="BM16" s="313"/>
      <c r="BN16" s="313"/>
      <c r="BO16" s="313"/>
      <c r="BP16" s="313"/>
      <c r="BQ16" s="313"/>
      <c r="BR16" s="313"/>
      <c r="BS16" s="313"/>
      <c r="BT16" s="313"/>
      <c r="BU16" s="313"/>
      <c r="BV16" s="313"/>
      <c r="BW16" s="313"/>
      <c r="BX16" s="313"/>
      <c r="BY16" s="313"/>
      <c r="BZ16" s="313"/>
      <c r="CA16" s="313"/>
      <c r="CB16" s="313"/>
      <c r="CC16" s="313"/>
      <c r="CD16" s="313"/>
      <c r="CE16" s="313"/>
      <c r="CF16" s="313"/>
      <c r="CG16" s="313"/>
      <c r="CH16" s="313"/>
      <c r="CL16" s="313"/>
    </row>
    <row r="17" spans="1:90" s="1" customFormat="1" ht="13.9" hidden="1" customHeight="1" x14ac:dyDescent="0.3">
      <c r="A17" s="750"/>
      <c r="B17" s="747"/>
      <c r="C17" s="770"/>
      <c r="D17" s="770"/>
      <c r="E17" s="747"/>
      <c r="F17" s="747"/>
      <c r="G17" s="747"/>
      <c r="H17" s="747"/>
      <c r="I17" s="747"/>
      <c r="J17" s="747"/>
      <c r="K17" s="667"/>
      <c r="L17" s="667"/>
      <c r="M17" s="667"/>
      <c r="N17" s="762"/>
      <c r="O17" s="759"/>
      <c r="P17" s="753"/>
      <c r="Q17" s="723"/>
      <c r="R17" s="756"/>
      <c r="S17" s="753"/>
      <c r="T17" s="723"/>
      <c r="U17" s="756"/>
      <c r="V17" s="753"/>
      <c r="W17" s="723"/>
      <c r="X17" s="773"/>
      <c r="Y17" s="723"/>
      <c r="Z17" s="773"/>
      <c r="AA17" s="681"/>
      <c r="AB17" s="314"/>
      <c r="AC17" s="495"/>
      <c r="AD17" s="388"/>
      <c r="AE17" s="315"/>
      <c r="AF17" s="494"/>
      <c r="AG17" s="315" t="str">
        <f t="shared" si="6"/>
        <v/>
      </c>
      <c r="AH17" s="316"/>
      <c r="AI17" s="316"/>
      <c r="AJ17" s="317" t="str">
        <f t="shared" si="7"/>
        <v/>
      </c>
      <c r="AK17" s="316"/>
      <c r="AL17" s="316"/>
      <c r="AM17" s="316"/>
      <c r="AN17" s="122" t="str">
        <f t="shared" si="13"/>
        <v/>
      </c>
      <c r="AO17" s="132" t="str">
        <f t="shared" si="8"/>
        <v/>
      </c>
      <c r="AP17" s="123" t="str">
        <f t="shared" si="10"/>
        <v/>
      </c>
      <c r="AQ17" s="132" t="str">
        <f t="shared" si="11"/>
        <v/>
      </c>
      <c r="AR17" s="123" t="str">
        <f t="shared" si="12"/>
        <v/>
      </c>
      <c r="AS17" s="301" t="str">
        <f t="shared" si="9"/>
        <v/>
      </c>
      <c r="AT17" s="301"/>
      <c r="AU17" s="301"/>
      <c r="AV17" s="369"/>
      <c r="AW17" s="318"/>
      <c r="AX17" s="318"/>
      <c r="AY17" s="488"/>
      <c r="AZ17" s="388"/>
      <c r="BA17" s="388"/>
      <c r="BB17" s="388"/>
      <c r="BC17" s="388"/>
      <c r="BJ17" s="327"/>
      <c r="BK17" s="313"/>
      <c r="BL17" s="313"/>
      <c r="BM17" s="313"/>
      <c r="BN17" s="313"/>
      <c r="BO17" s="313"/>
      <c r="BP17" s="313"/>
      <c r="BQ17" s="313"/>
      <c r="BR17" s="313"/>
      <c r="BS17" s="313"/>
      <c r="BT17" s="313"/>
      <c r="BU17" s="313"/>
      <c r="BV17" s="313"/>
      <c r="BW17" s="313"/>
      <c r="BX17" s="313"/>
      <c r="BY17" s="313"/>
      <c r="BZ17" s="313"/>
      <c r="CA17" s="313"/>
      <c r="CB17" s="313"/>
      <c r="CC17" s="313"/>
      <c r="CD17" s="313"/>
      <c r="CE17" s="313"/>
      <c r="CF17" s="313"/>
      <c r="CG17" s="313"/>
      <c r="CH17" s="313"/>
      <c r="CL17" s="313"/>
    </row>
    <row r="18" spans="1:90" ht="132.6" customHeight="1" x14ac:dyDescent="0.3">
      <c r="A18" s="706" t="s">
        <v>280</v>
      </c>
      <c r="B18" s="624" t="s">
        <v>281</v>
      </c>
      <c r="C18" s="626" t="s">
        <v>70</v>
      </c>
      <c r="D18" s="724" t="s">
        <v>282</v>
      </c>
      <c r="E18" s="714" t="s">
        <v>73</v>
      </c>
      <c r="F18" s="714" t="s">
        <v>268</v>
      </c>
      <c r="G18" s="714" t="s">
        <v>283</v>
      </c>
      <c r="H18" s="714" t="s">
        <v>284</v>
      </c>
      <c r="I18" s="714" t="s">
        <v>285</v>
      </c>
      <c r="J18" s="624" t="s">
        <v>286</v>
      </c>
      <c r="K18" s="627" t="s">
        <v>908</v>
      </c>
      <c r="L18" s="627" t="s">
        <v>287</v>
      </c>
      <c r="M18" s="727" t="str">
        <f>+CONCATENATE(J18," ",K18," ",L18)</f>
        <v>Posibilidad de pérdida Reputacional por la desarticulación de los elementos del Plan Estratégico Institucional (PEI) con los planes y proyectos del IGAC 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v>
      </c>
      <c r="N18" s="725" t="s">
        <v>274</v>
      </c>
      <c r="O18" s="684">
        <v>2</v>
      </c>
      <c r="P18" s="677" t="str">
        <f>IF(O18&lt;=0,"",IF(O18&lt;=2,"Muy Baja",IF(O18&lt;=24,"Baja",IF(O18&lt;=500,"Media",IF(O18&lt;=5000,"Alta","Muy Alta")))))</f>
        <v>Muy Baja</v>
      </c>
      <c r="Q18" s="657">
        <f t="shared" ref="Q18:Q78" si="14">IF(P18="","",IF(P18="Muy Baja",0.2,IF(P18="Baja",0.4,IF(P18="Media",0.6,IF(P18="Alta",0.8,IF(P18="Muy Alta",1,))))))</f>
        <v>0.2</v>
      </c>
      <c r="R18" s="683"/>
      <c r="S18" s="677" t="str">
        <f>IF(OR(R18='Tabla Impacto'!$C$11,R18='Tabla Impacto'!$D$11),"Leve",IF(OR(R18='Tabla Impacto'!$C$12,R18='Tabla Impacto'!$D$12),"Menor",IF(OR(R18='Tabla Impacto'!$C$13,R18='Tabla Impacto'!$D$13),"Moderado",IF(OR(R18='Tabla Impacto'!$C$14,R18='Tabla Impacto'!$D$14),"Mayor",IF(OR(R18='Tabla Impacto'!$C$15,R18='Tabla Impacto'!$D$15),"Catastrófico","")))))</f>
        <v/>
      </c>
      <c r="T18" s="657" t="str">
        <f t="shared" ref="T18" si="15">IF(S18="","",IF(S18="Leve",0.2,IF(S18="Menor",0.4,IF(S18="Moderado",0.6,IF(S18="Mayor",0.8,IF(S18="Catastrófico",1,))))))</f>
        <v/>
      </c>
      <c r="U18" s="683" t="s">
        <v>288</v>
      </c>
      <c r="V18" s="677" t="str">
        <f>IF(OR(U18='Tabla Impacto'!$C$11,U18='Tabla Impacto'!$D$11),"Leve",IF(OR(U18='Tabla Impacto'!$C$12,U18='Tabla Impacto'!$D$12),"Menor",IF(OR(U18='Tabla Impacto'!$C$13,U18='Tabla Impacto'!$D$13),"Moderado",IF(OR(U18='Tabla Impacto'!$C$14,U18='Tabla Impacto'!$D$14),"Mayor",IF(OR(U18='Tabla Impacto'!$C$15,U18='Tabla Impacto'!$D$15),"Catastrófico","")))))</f>
        <v>Moderado</v>
      </c>
      <c r="W18" s="657">
        <f t="shared" ref="W18" si="16">IF(V18="","",IF(V18="Leve",0.2,IF(V18="Menor",0.4,IF(V18="Moderado",0.6,IF(V18="Mayor",0.8,IF(V18="Catastrófico",1,))))))</f>
        <v>0.6</v>
      </c>
      <c r="X18" s="681" t="str">
        <f>IF(Y18="","",IF(Y18='Tabla Impacto'!$G$4,'Tabla Impacto'!$F$4,IF(Y18='Tabla Impacto'!$G$5,'Tabla Impacto'!$F$5,IF(Y18='Tabla Impacto'!$G$6,'Tabla Impacto'!$F$6,IF(Y18='Tabla Impacto'!$G$7,'Tabla Impacto'!$F$7,IF(Y18='Tabla Impacto'!$G$8,'Tabla Impacto'!$F$8))))))</f>
        <v>Moderado</v>
      </c>
      <c r="Y18" s="657">
        <f t="shared" ref="Y18" si="17">+IF(T18="",W18,IF(W18="",T18,IF(T18&gt;W18,T18,W18)))</f>
        <v>0.6</v>
      </c>
      <c r="Z18" s="681" t="str">
        <f t="shared" ref="Z18" si="18">IF(OR(AND(P18="Muy Baja",X18="Leve"),AND(P18="Muy Baja",X18="Menor"),AND(P18="Baja",X18="Leve")),"Bajo",IF(OR(AND(P18="Muy baja",X18="Moderado"),AND(P18="Baja",X18="Menor"),AND(P18="Baja",X18="Moderado"),AND(P18="Media",X18="Leve"),AND(P18="Media",X18="Menor"),AND(P18="Media",X18="Moderado"),AND(P18="Alta",X18="Leve"),AND(P18="Alta",X18="Menor")),"Moderado",IF(OR(AND(P18="Muy Baja",X18="Mayor"),AND(P18="Baja",X18="Mayor"),AND(P18="Media",X18="Mayor"),AND(P18="Alta",X18="Moderado"),AND(P18="Alta",X18="Mayor"),AND(P18="Muy Alta",X18="Leve"),AND(P18="Muy Alta",X18="Menor"),AND(P18="Muy Alta",X18="Moderado"),AND(P18="Muy Alta",X18="Mayor")),"Alto",IF(OR(AND(P18="Muy Baja",X18="Catastrófico"),AND(P18="Baja",X18="Catastrófico"),AND(P18="Media",X18="Catastrófico"),AND(P18="Alta",X18="Catastrófico"),AND(P18="Muy Alta",X18="Catastrófico")),"Extremo",""))))</f>
        <v>Moderado</v>
      </c>
      <c r="AA18" s="615"/>
      <c r="AB18" s="307">
        <v>1</v>
      </c>
      <c r="AC18" s="519" t="s">
        <v>999</v>
      </c>
      <c r="AD18" s="523"/>
      <c r="AE18" s="401" t="s">
        <v>123</v>
      </c>
      <c r="AF18" s="519" t="s">
        <v>911</v>
      </c>
      <c r="AG18" s="315" t="str">
        <f t="shared" si="6"/>
        <v>Probabilidad</v>
      </c>
      <c r="AH18" s="316" t="s">
        <v>74</v>
      </c>
      <c r="AI18" s="316" t="s">
        <v>109</v>
      </c>
      <c r="AJ18" s="317" t="str">
        <f t="shared" si="7"/>
        <v>40%</v>
      </c>
      <c r="AK18" s="316" t="s">
        <v>115</v>
      </c>
      <c r="AL18" s="316" t="s">
        <v>133</v>
      </c>
      <c r="AM18" s="316" t="s">
        <v>277</v>
      </c>
      <c r="AN18" s="330">
        <f>IFERROR(IF(AG18="Probabilidad",(Q18-(+Q18*AJ18)),IF(AG18="Impacto",Q18,"")),"")</f>
        <v>0.12</v>
      </c>
      <c r="AO18" s="368" t="str">
        <f t="shared" si="8"/>
        <v>Muy Baja</v>
      </c>
      <c r="AP18" s="317">
        <f t="shared" si="10"/>
        <v>0.12</v>
      </c>
      <c r="AQ18" s="368" t="str">
        <f t="shared" si="11"/>
        <v>Moderado</v>
      </c>
      <c r="AR18" s="317">
        <f>IFERROR(IF(AG18="Impacto",(Y18-(+Y18*AJ18)),IF(AG18="Probabilidad",Y18,"")),"")</f>
        <v>0.6</v>
      </c>
      <c r="AS18" s="365" t="str">
        <f t="shared" si="9"/>
        <v>Moderado</v>
      </c>
      <c r="AT18" s="734">
        <f>+AP20</f>
        <v>4.3199999999999995E-2</v>
      </c>
      <c r="AU18" s="734">
        <f>+AR20</f>
        <v>0.6</v>
      </c>
      <c r="AV18" s="735" t="s">
        <v>278</v>
      </c>
      <c r="AW18" s="305"/>
      <c r="AX18" s="305"/>
      <c r="AY18" s="319">
        <v>0</v>
      </c>
      <c r="AZ18" s="315">
        <v>0</v>
      </c>
      <c r="BA18" s="315">
        <v>0</v>
      </c>
      <c r="BB18" s="315">
        <v>0</v>
      </c>
      <c r="BC18" s="315">
        <v>0</v>
      </c>
    </row>
    <row r="19" spans="1:90" s="1" customFormat="1" ht="154.9" customHeight="1" x14ac:dyDescent="0.3">
      <c r="A19" s="706"/>
      <c r="B19" s="624"/>
      <c r="C19" s="626"/>
      <c r="D19" s="724"/>
      <c r="E19" s="714"/>
      <c r="F19" s="625"/>
      <c r="G19" s="625"/>
      <c r="H19" s="625"/>
      <c r="I19" s="625"/>
      <c r="J19" s="624"/>
      <c r="K19" s="627"/>
      <c r="L19" s="627"/>
      <c r="M19" s="727"/>
      <c r="N19" s="726"/>
      <c r="O19" s="685"/>
      <c r="P19" s="615"/>
      <c r="Q19" s="616"/>
      <c r="R19" s="632"/>
      <c r="S19" s="615"/>
      <c r="T19" s="616"/>
      <c r="U19" s="632"/>
      <c r="V19" s="615"/>
      <c r="W19" s="616"/>
      <c r="X19" s="621"/>
      <c r="Y19" s="616"/>
      <c r="Z19" s="621"/>
      <c r="AA19" s="615"/>
      <c r="AB19" s="134">
        <v>2</v>
      </c>
      <c r="AC19" s="519" t="s">
        <v>1000</v>
      </c>
      <c r="AD19" s="523"/>
      <c r="AE19" s="401" t="s">
        <v>123</v>
      </c>
      <c r="AF19" s="519" t="s">
        <v>733</v>
      </c>
      <c r="AG19" s="315" t="str">
        <f t="shared" si="6"/>
        <v>Probabilidad</v>
      </c>
      <c r="AH19" s="316" t="s">
        <v>74</v>
      </c>
      <c r="AI19" s="316" t="s">
        <v>109</v>
      </c>
      <c r="AJ19" s="317">
        <v>0.4</v>
      </c>
      <c r="AK19" s="316" t="s">
        <v>115</v>
      </c>
      <c r="AL19" s="316" t="s">
        <v>133</v>
      </c>
      <c r="AM19" s="316" t="s">
        <v>277</v>
      </c>
      <c r="AN19" s="299">
        <f>IFERROR(IF(AND(AG18="Probabilidad",AG19="Probabilidad"),(AP18-(+AP18*AJ19)),IF(AG19="Probabilidad",(Q18-(+Q18*AJ19)),IF(AG19="Impacto",AP18,""))),"")</f>
        <v>7.1999999999999995E-2</v>
      </c>
      <c r="AO19" s="132" t="str">
        <f t="shared" si="8"/>
        <v>Muy Baja</v>
      </c>
      <c r="AP19" s="123">
        <f t="shared" si="10"/>
        <v>7.1999999999999995E-2</v>
      </c>
      <c r="AQ19" s="132" t="str">
        <f t="shared" si="11"/>
        <v>Moderado</v>
      </c>
      <c r="AR19" s="123">
        <f>IFERROR(IF(AND(AG18="Impacto",AG19="Impacto"),(AR18-(+AR18*AJ19)),IF(AG19="Impacto",(Y18-(+Y18*AJ19)),IF(AG19="Probabilidad",AR18,""))),"")</f>
        <v>0.6</v>
      </c>
      <c r="AS19" s="301" t="str">
        <f t="shared" si="9"/>
        <v>Moderado</v>
      </c>
      <c r="AT19" s="734"/>
      <c r="AU19" s="734"/>
      <c r="AV19" s="735"/>
      <c r="AW19" s="305"/>
      <c r="AX19" s="305"/>
      <c r="AY19" s="489">
        <v>0</v>
      </c>
      <c r="AZ19" s="490">
        <v>0</v>
      </c>
      <c r="BA19" s="490">
        <v>0</v>
      </c>
      <c r="BB19" s="490">
        <v>0</v>
      </c>
      <c r="BC19" s="490">
        <v>0</v>
      </c>
      <c r="BJ19" s="327"/>
      <c r="BK19" s="313"/>
      <c r="BL19" s="313"/>
      <c r="BM19" s="313"/>
      <c r="BN19" s="313"/>
      <c r="BO19" s="313"/>
      <c r="BP19" s="313"/>
      <c r="BQ19" s="313"/>
      <c r="BR19" s="313"/>
      <c r="BS19" s="313"/>
      <c r="BT19" s="313"/>
      <c r="BU19" s="313"/>
      <c r="BV19" s="313"/>
      <c r="BW19" s="313"/>
      <c r="BX19" s="313"/>
      <c r="BY19" s="313"/>
      <c r="BZ19" s="313"/>
      <c r="CA19" s="313"/>
      <c r="CB19" s="313"/>
      <c r="CC19" s="313"/>
      <c r="CD19" s="313"/>
      <c r="CE19" s="313"/>
      <c r="CF19" s="313"/>
      <c r="CG19" s="313"/>
      <c r="CH19" s="313"/>
      <c r="CL19" s="313"/>
    </row>
    <row r="20" spans="1:90" s="1" customFormat="1" ht="150" customHeight="1" x14ac:dyDescent="0.3">
      <c r="A20" s="706"/>
      <c r="B20" s="624"/>
      <c r="C20" s="626"/>
      <c r="D20" s="724"/>
      <c r="E20" s="714"/>
      <c r="F20" s="625"/>
      <c r="G20" s="625"/>
      <c r="H20" s="625"/>
      <c r="I20" s="625"/>
      <c r="J20" s="624"/>
      <c r="K20" s="627"/>
      <c r="L20" s="627"/>
      <c r="M20" s="727"/>
      <c r="N20" s="726"/>
      <c r="O20" s="685"/>
      <c r="P20" s="615"/>
      <c r="Q20" s="616"/>
      <c r="R20" s="632"/>
      <c r="S20" s="615"/>
      <c r="T20" s="616"/>
      <c r="U20" s="632"/>
      <c r="V20" s="615"/>
      <c r="W20" s="616"/>
      <c r="X20" s="621"/>
      <c r="Y20" s="616"/>
      <c r="Z20" s="621"/>
      <c r="AA20" s="615"/>
      <c r="AB20" s="134">
        <v>3</v>
      </c>
      <c r="AC20" s="519" t="s">
        <v>1001</v>
      </c>
      <c r="AD20" s="523"/>
      <c r="AE20" s="401" t="s">
        <v>123</v>
      </c>
      <c r="AF20" s="519" t="s">
        <v>734</v>
      </c>
      <c r="AG20" s="315" t="str">
        <f t="shared" si="6"/>
        <v>Probabilidad</v>
      </c>
      <c r="AH20" s="316" t="s">
        <v>74</v>
      </c>
      <c r="AI20" s="316" t="s">
        <v>109</v>
      </c>
      <c r="AJ20" s="317" t="str">
        <f t="shared" si="7"/>
        <v>40%</v>
      </c>
      <c r="AK20" s="316" t="s">
        <v>115</v>
      </c>
      <c r="AL20" s="316" t="s">
        <v>133</v>
      </c>
      <c r="AM20" s="316" t="s">
        <v>277</v>
      </c>
      <c r="AN20" s="122">
        <f>IFERROR(IF(AND(AG19="Probabilidad",AG20="Probabilidad"),(AP19-(+AP19*AJ20)),IF(AG20="Probabilidad",(Q19-(+Q19*AJ20)),IF(AG20="Impacto",AP19,""))),"")</f>
        <v>4.3199999999999995E-2</v>
      </c>
      <c r="AO20" s="132" t="str">
        <f t="shared" si="8"/>
        <v>Muy Baja</v>
      </c>
      <c r="AP20" s="123">
        <f>+AN20</f>
        <v>4.3199999999999995E-2</v>
      </c>
      <c r="AQ20" s="132" t="str">
        <f t="shared" si="11"/>
        <v>Moderado</v>
      </c>
      <c r="AR20" s="123">
        <f>IFERROR(IF(AND(AG19="Impacto",AG20="Impacto"),(AR19-(+AR19*AJ20)),IF(AG20="Impacto",(Y19-(+Y19*AJ20)),IF(AG20="Probabilidad",AR19,""))),"")</f>
        <v>0.6</v>
      </c>
      <c r="AS20" s="301" t="str">
        <f t="shared" si="9"/>
        <v>Moderado</v>
      </c>
      <c r="AT20" s="734"/>
      <c r="AU20" s="734"/>
      <c r="AV20" s="735"/>
      <c r="AW20" s="305"/>
      <c r="AX20" s="305"/>
      <c r="AY20" s="489">
        <v>1</v>
      </c>
      <c r="AZ20" s="490">
        <v>1</v>
      </c>
      <c r="BA20" s="490">
        <v>0</v>
      </c>
      <c r="BB20" s="490">
        <v>0</v>
      </c>
      <c r="BC20" s="490">
        <v>0</v>
      </c>
      <c r="BJ20" s="327"/>
      <c r="BK20" s="313"/>
      <c r="BL20" s="313"/>
      <c r="BM20" s="313"/>
      <c r="BN20" s="313"/>
      <c r="BO20" s="313"/>
      <c r="BP20" s="313"/>
      <c r="BQ20" s="313"/>
      <c r="BR20" s="313"/>
      <c r="BS20" s="313"/>
      <c r="BT20" s="313"/>
      <c r="BU20" s="313"/>
      <c r="BV20" s="313"/>
      <c r="BW20" s="313"/>
      <c r="BX20" s="313"/>
      <c r="BY20" s="313"/>
      <c r="BZ20" s="313"/>
      <c r="CA20" s="313"/>
      <c r="CB20" s="313"/>
      <c r="CC20" s="313"/>
      <c r="CD20" s="313"/>
      <c r="CE20" s="313"/>
      <c r="CF20" s="313"/>
      <c r="CG20" s="313"/>
      <c r="CH20" s="313"/>
      <c r="CL20" s="313"/>
    </row>
    <row r="21" spans="1:90" s="1" customFormat="1" hidden="1" x14ac:dyDescent="0.3">
      <c r="A21" s="706"/>
      <c r="B21" s="624"/>
      <c r="C21" s="626"/>
      <c r="D21" s="724"/>
      <c r="E21" s="714"/>
      <c r="F21" s="625"/>
      <c r="G21" s="625"/>
      <c r="H21" s="625"/>
      <c r="I21" s="625"/>
      <c r="J21" s="624"/>
      <c r="K21" s="627"/>
      <c r="L21" s="627"/>
      <c r="M21" s="727"/>
      <c r="N21" s="726"/>
      <c r="O21" s="685"/>
      <c r="P21" s="615"/>
      <c r="Q21" s="616"/>
      <c r="R21" s="632"/>
      <c r="S21" s="615"/>
      <c r="T21" s="616"/>
      <c r="U21" s="632"/>
      <c r="V21" s="615"/>
      <c r="W21" s="616"/>
      <c r="X21" s="621"/>
      <c r="Y21" s="616"/>
      <c r="Z21" s="621"/>
      <c r="AA21" s="615"/>
      <c r="AB21" s="134"/>
      <c r="AC21" s="494"/>
      <c r="AD21" s="387"/>
      <c r="AE21" s="315"/>
      <c r="AF21" s="494"/>
      <c r="AG21" s="315" t="str">
        <f t="shared" si="6"/>
        <v/>
      </c>
      <c r="AH21" s="316"/>
      <c r="AI21" s="316"/>
      <c r="AJ21" s="317" t="str">
        <f t="shared" si="7"/>
        <v/>
      </c>
      <c r="AK21" s="316"/>
      <c r="AL21" s="316"/>
      <c r="AM21" s="316"/>
      <c r="AN21" s="122"/>
      <c r="AO21" s="132" t="str">
        <f t="shared" si="8"/>
        <v/>
      </c>
      <c r="AP21" s="123"/>
      <c r="AQ21" s="132" t="str">
        <f t="shared" si="11"/>
        <v/>
      </c>
      <c r="AR21" s="123" t="str">
        <f t="shared" si="12"/>
        <v/>
      </c>
      <c r="AS21" s="301" t="str">
        <f t="shared" si="9"/>
        <v/>
      </c>
      <c r="AT21" s="301"/>
      <c r="AU21" s="301"/>
      <c r="AV21" s="369"/>
      <c r="AW21" s="305"/>
      <c r="AX21" s="305"/>
      <c r="AY21" s="489"/>
      <c r="AZ21" s="490"/>
      <c r="BA21" s="490"/>
      <c r="BB21" s="490"/>
      <c r="BC21" s="490"/>
      <c r="BJ21" s="327"/>
      <c r="BK21" s="313"/>
      <c r="BL21" s="313"/>
      <c r="BM21" s="313"/>
      <c r="BN21" s="313"/>
      <c r="BO21" s="313"/>
      <c r="BP21" s="313"/>
      <c r="BQ21" s="313"/>
      <c r="BR21" s="313"/>
      <c r="BS21" s="313"/>
      <c r="BT21" s="313"/>
      <c r="BU21" s="313"/>
      <c r="BV21" s="313"/>
      <c r="BW21" s="313"/>
      <c r="BX21" s="313"/>
      <c r="BY21" s="313"/>
      <c r="BZ21" s="313"/>
      <c r="CA21" s="313"/>
      <c r="CB21" s="313"/>
      <c r="CC21" s="313"/>
      <c r="CD21" s="313"/>
      <c r="CE21" s="313"/>
      <c r="CF21" s="313"/>
      <c r="CG21" s="313"/>
      <c r="CH21" s="313"/>
      <c r="CL21" s="313"/>
    </row>
    <row r="22" spans="1:90" s="1" customFormat="1" hidden="1" x14ac:dyDescent="0.3">
      <c r="A22" s="706"/>
      <c r="B22" s="624"/>
      <c r="C22" s="626"/>
      <c r="D22" s="724"/>
      <c r="E22" s="714"/>
      <c r="F22" s="625"/>
      <c r="G22" s="625"/>
      <c r="H22" s="625"/>
      <c r="I22" s="625"/>
      <c r="J22" s="624"/>
      <c r="K22" s="627"/>
      <c r="L22" s="627"/>
      <c r="M22" s="727"/>
      <c r="N22" s="726"/>
      <c r="O22" s="685"/>
      <c r="P22" s="615"/>
      <c r="Q22" s="616"/>
      <c r="R22" s="632"/>
      <c r="S22" s="615"/>
      <c r="T22" s="616"/>
      <c r="U22" s="632"/>
      <c r="V22" s="615"/>
      <c r="W22" s="616"/>
      <c r="X22" s="621"/>
      <c r="Y22" s="616"/>
      <c r="Z22" s="621"/>
      <c r="AA22" s="615"/>
      <c r="AB22" s="134"/>
      <c r="AC22" s="494"/>
      <c r="AD22" s="387"/>
      <c r="AE22" s="315"/>
      <c r="AF22" s="494"/>
      <c r="AG22" s="315" t="str">
        <f t="shared" si="6"/>
        <v/>
      </c>
      <c r="AH22" s="316"/>
      <c r="AI22" s="316"/>
      <c r="AJ22" s="317" t="str">
        <f t="shared" si="7"/>
        <v/>
      </c>
      <c r="AK22" s="316"/>
      <c r="AL22" s="316"/>
      <c r="AM22" s="316"/>
      <c r="AN22" s="122"/>
      <c r="AO22" s="132" t="str">
        <f t="shared" si="8"/>
        <v/>
      </c>
      <c r="AP22" s="123"/>
      <c r="AQ22" s="132" t="str">
        <f t="shared" si="11"/>
        <v/>
      </c>
      <c r="AR22" s="123" t="str">
        <f t="shared" si="12"/>
        <v/>
      </c>
      <c r="AS22" s="301" t="str">
        <f t="shared" si="9"/>
        <v/>
      </c>
      <c r="AT22" s="301"/>
      <c r="AU22" s="301"/>
      <c r="AV22" s="369"/>
      <c r="AW22" s="305"/>
      <c r="AX22" s="305"/>
      <c r="AY22" s="489"/>
      <c r="AZ22" s="490"/>
      <c r="BA22" s="490"/>
      <c r="BB22" s="490"/>
      <c r="BC22" s="490"/>
      <c r="BJ22" s="327"/>
      <c r="BK22" s="313"/>
      <c r="BL22" s="313"/>
      <c r="BM22" s="313"/>
      <c r="BN22" s="313"/>
      <c r="BO22" s="313"/>
      <c r="BP22" s="313"/>
      <c r="BQ22" s="313"/>
      <c r="BR22" s="313"/>
      <c r="BS22" s="313"/>
      <c r="BT22" s="313"/>
      <c r="BU22" s="313"/>
      <c r="BV22" s="313"/>
      <c r="BW22" s="313"/>
      <c r="BX22" s="313"/>
      <c r="BY22" s="313"/>
      <c r="BZ22" s="313"/>
      <c r="CA22" s="313"/>
      <c r="CB22" s="313"/>
      <c r="CC22" s="313"/>
      <c r="CD22" s="313"/>
      <c r="CE22" s="313"/>
      <c r="CF22" s="313"/>
      <c r="CG22" s="313"/>
      <c r="CH22" s="313"/>
      <c r="CL22" s="313"/>
    </row>
    <row r="23" spans="1:90" s="1" customFormat="1" hidden="1" x14ac:dyDescent="0.3">
      <c r="A23" s="706"/>
      <c r="B23" s="624"/>
      <c r="C23" s="626"/>
      <c r="D23" s="724"/>
      <c r="E23" s="714"/>
      <c r="F23" s="625"/>
      <c r="G23" s="625"/>
      <c r="H23" s="625"/>
      <c r="I23" s="625"/>
      <c r="J23" s="624"/>
      <c r="K23" s="627"/>
      <c r="L23" s="627"/>
      <c r="M23" s="727"/>
      <c r="N23" s="726"/>
      <c r="O23" s="685"/>
      <c r="P23" s="615"/>
      <c r="Q23" s="616"/>
      <c r="R23" s="632"/>
      <c r="S23" s="615"/>
      <c r="T23" s="616"/>
      <c r="U23" s="632"/>
      <c r="V23" s="615"/>
      <c r="W23" s="616"/>
      <c r="X23" s="621"/>
      <c r="Y23" s="616"/>
      <c r="Z23" s="621"/>
      <c r="AA23" s="615"/>
      <c r="AB23" s="134"/>
      <c r="AC23" s="494"/>
      <c r="AD23" s="387"/>
      <c r="AE23" s="315"/>
      <c r="AF23" s="494"/>
      <c r="AG23" s="315" t="str">
        <f t="shared" si="6"/>
        <v/>
      </c>
      <c r="AH23" s="316"/>
      <c r="AI23" s="316"/>
      <c r="AJ23" s="317" t="str">
        <f t="shared" si="7"/>
        <v/>
      </c>
      <c r="AK23" s="316"/>
      <c r="AL23" s="316"/>
      <c r="AM23" s="316"/>
      <c r="AN23" s="122"/>
      <c r="AO23" s="132" t="str">
        <f t="shared" si="8"/>
        <v/>
      </c>
      <c r="AP23" s="123"/>
      <c r="AQ23" s="132" t="str">
        <f t="shared" si="11"/>
        <v/>
      </c>
      <c r="AR23" s="123" t="str">
        <f t="shared" si="12"/>
        <v/>
      </c>
      <c r="AS23" s="301" t="str">
        <f t="shared" si="9"/>
        <v/>
      </c>
      <c r="AT23" s="301"/>
      <c r="AU23" s="301"/>
      <c r="AV23" s="369"/>
      <c r="AW23" s="305"/>
      <c r="AX23" s="305"/>
      <c r="AY23" s="489"/>
      <c r="AZ23" s="490"/>
      <c r="BA23" s="490"/>
      <c r="BB23" s="490"/>
      <c r="BC23" s="490"/>
      <c r="BJ23" s="327"/>
      <c r="BK23" s="313"/>
      <c r="BL23" s="313"/>
      <c r="BM23" s="313"/>
      <c r="BN23" s="313"/>
      <c r="BO23" s="313"/>
      <c r="BP23" s="313"/>
      <c r="BQ23" s="313"/>
      <c r="BR23" s="313"/>
      <c r="BS23" s="313"/>
      <c r="BT23" s="313"/>
      <c r="BU23" s="313"/>
      <c r="BV23" s="313"/>
      <c r="BW23" s="313"/>
      <c r="BX23" s="313"/>
      <c r="BY23" s="313"/>
      <c r="BZ23" s="313"/>
      <c r="CA23" s="313"/>
      <c r="CB23" s="313"/>
      <c r="CC23" s="313"/>
      <c r="CD23" s="313"/>
      <c r="CE23" s="313"/>
      <c r="CF23" s="313"/>
      <c r="CG23" s="313"/>
      <c r="CH23" s="313"/>
      <c r="CL23" s="313"/>
    </row>
    <row r="24" spans="1:90" ht="156.75" x14ac:dyDescent="0.3">
      <c r="A24" s="706" t="s">
        <v>292</v>
      </c>
      <c r="B24" s="624" t="s">
        <v>293</v>
      </c>
      <c r="C24" s="626" t="s">
        <v>70</v>
      </c>
      <c r="D24" s="626" t="s">
        <v>294</v>
      </c>
      <c r="E24" s="624" t="s">
        <v>73</v>
      </c>
      <c r="F24" s="714" t="s">
        <v>295</v>
      </c>
      <c r="G24" s="714" t="s">
        <v>296</v>
      </c>
      <c r="H24" s="714" t="s">
        <v>284</v>
      </c>
      <c r="I24" s="714" t="s">
        <v>297</v>
      </c>
      <c r="J24" s="624" t="s">
        <v>286</v>
      </c>
      <c r="K24" s="627" t="s">
        <v>298</v>
      </c>
      <c r="L24" s="627" t="s">
        <v>299</v>
      </c>
      <c r="M24" s="627" t="str">
        <f>+CONCATENATE(J24," ",K24," ",L24)</f>
        <v>Posibilidad de pérdida Reputacional por Ias inconsistencias en la información reportada en los aplicativos internos y externos de la entidad 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v>
      </c>
      <c r="N24" s="624" t="s">
        <v>274</v>
      </c>
      <c r="O24" s="617">
        <v>12</v>
      </c>
      <c r="P24" s="677" t="str">
        <f>IF(O24&lt;=0,"",IF(O24&lt;=2,"Muy Baja",IF(O24&lt;=24,"Baja",IF(O24&lt;=500,"Media",IF(O24&lt;=5000,"Alta","Muy Alta")))))</f>
        <v>Baja</v>
      </c>
      <c r="Q24" s="657">
        <f t="shared" si="14"/>
        <v>0.4</v>
      </c>
      <c r="R24" s="683"/>
      <c r="S24" s="677" t="str">
        <f>IF(OR(R24='Tabla Impacto'!$C$11,R24='Tabla Impacto'!$D$11),"Leve",IF(OR(R24='Tabla Impacto'!$C$12,R24='Tabla Impacto'!$D$12),"Menor",IF(OR(R24='Tabla Impacto'!$C$13,R24='Tabla Impacto'!$D$13),"Moderado",IF(OR(R24='Tabla Impacto'!$C$14,R24='Tabla Impacto'!$D$14),"Mayor",IF(OR(R24='Tabla Impacto'!$C$15,R24='Tabla Impacto'!$D$15),"Catastrófico","")))))</f>
        <v/>
      </c>
      <c r="T24" s="657" t="str">
        <f t="shared" ref="T24" si="19">IF(S24="","",IF(S24="Leve",0.2,IF(S24="Menor",0.4,IF(S24="Moderado",0.6,IF(S24="Mayor",0.8,IF(S24="Catastrófico",1,))))))</f>
        <v/>
      </c>
      <c r="U24" s="683" t="s">
        <v>300</v>
      </c>
      <c r="V24" s="677" t="str">
        <f>IF(OR(U24='Tabla Impacto'!$C$11,U24='Tabla Impacto'!$D$11),"Leve",IF(OR(U24='Tabla Impacto'!$C$12,U24='Tabla Impacto'!$D$12),"Menor",IF(OR(U24='Tabla Impacto'!$C$13,U24='Tabla Impacto'!$D$13),"Moderado",IF(OR(U24='Tabla Impacto'!$C$14,U24='Tabla Impacto'!$D$14),"Mayor",IF(OR(U24='Tabla Impacto'!$C$15,U24='Tabla Impacto'!$D$15),"Catastrófico","")))))</f>
        <v>Mayor</v>
      </c>
      <c r="W24" s="657">
        <f t="shared" ref="W24" si="20">IF(V24="","",IF(V24="Leve",0.2,IF(V24="Menor",0.4,IF(V24="Moderado",0.6,IF(V24="Mayor",0.8,IF(V24="Catastrófico",1,))))))</f>
        <v>0.8</v>
      </c>
      <c r="X24" s="681" t="str">
        <f>IF(Y24="","",IF(Y24='Tabla Impacto'!$G$4,'Tabla Impacto'!$F$4,IF(Y24='Tabla Impacto'!$G$5,'Tabla Impacto'!$F$5,IF(Y24='Tabla Impacto'!$G$6,'Tabla Impacto'!$F$6,IF(Y24='Tabla Impacto'!$G$7,'Tabla Impacto'!$F$7,IF(Y24='Tabla Impacto'!$G$8,'Tabla Impacto'!$F$8))))))</f>
        <v>Mayor</v>
      </c>
      <c r="Y24" s="657">
        <f t="shared" ref="Y24" si="21">+IF(T24="",W24,IF(W24="",T24,IF(T24&gt;W24,T24,W24)))</f>
        <v>0.8</v>
      </c>
      <c r="Z24" s="681" t="str">
        <f t="shared" ref="Z24" si="22">IF(OR(AND(P24="Muy Baja",X24="Leve"),AND(P24="Muy Baja",X24="Menor"),AND(P24="Baja",X24="Leve")),"Bajo",IF(OR(AND(P24="Muy baja",X24="Moderado"),AND(P24="Baja",X24="Menor"),AND(P24="Baja",X24="Moderado"),AND(P24="Media",X24="Leve"),AND(P24="Media",X24="Menor"),AND(P24="Media",X24="Moderado"),AND(P24="Alta",X24="Leve"),AND(P24="Alta",X24="Menor")),"Moderado",IF(OR(AND(P24="Muy Baja",X24="Mayor"),AND(P24="Baja",X24="Mayor"),AND(P24="Media",X24="Mayor"),AND(P24="Alta",X24="Moderado"),AND(P24="Alta",X24="Mayor"),AND(P24="Muy Alta",X24="Leve"),AND(P24="Muy Alta",X24="Menor"),AND(P24="Muy Alta",X24="Moderado"),AND(P24="Muy Alta",X24="Mayor")),"Alto",IF(OR(AND(P24="Muy Baja",X24="Catastrófico"),AND(P24="Baja",X24="Catastrófico"),AND(P24="Media",X24="Catastrófico"),AND(P24="Alta",X24="Catastrófico"),AND(P24="Muy Alta",X24="Catastrófico")),"Extremo",""))))</f>
        <v>Alto</v>
      </c>
      <c r="AA24" s="617"/>
      <c r="AB24" s="326">
        <v>1</v>
      </c>
      <c r="AC24" s="519" t="s">
        <v>1002</v>
      </c>
      <c r="AD24" s="387"/>
      <c r="AE24" s="315" t="s">
        <v>123</v>
      </c>
      <c r="AF24" s="494" t="s">
        <v>289</v>
      </c>
      <c r="AG24" s="315" t="str">
        <f t="shared" si="6"/>
        <v>Probabilidad</v>
      </c>
      <c r="AH24" s="316" t="s">
        <v>74</v>
      </c>
      <c r="AI24" s="316" t="s">
        <v>109</v>
      </c>
      <c r="AJ24" s="317" t="str">
        <f t="shared" si="7"/>
        <v>40%</v>
      </c>
      <c r="AK24" s="316" t="s">
        <v>115</v>
      </c>
      <c r="AL24" s="316" t="s">
        <v>133</v>
      </c>
      <c r="AM24" s="316" t="s">
        <v>277</v>
      </c>
      <c r="AN24" s="330">
        <f>IFERROR(IF(AG24="Probabilidad",(Q24-(+Q24*AJ24)),IF(AG24="Impacto",Q24,"")),"")</f>
        <v>0.24</v>
      </c>
      <c r="AO24" s="368" t="str">
        <f t="shared" si="8"/>
        <v>Baja</v>
      </c>
      <c r="AP24" s="317">
        <f t="shared" si="10"/>
        <v>0.24</v>
      </c>
      <c r="AQ24" s="368" t="str">
        <f t="shared" si="11"/>
        <v>Mayor</v>
      </c>
      <c r="AR24" s="317">
        <f>IFERROR(IF(AG24="Impacto",(Y24-(+Y24*AJ24)),IF(AG24="Probabilidad",Y24,"")),"")</f>
        <v>0.8</v>
      </c>
      <c r="AS24" s="365" t="str">
        <f t="shared" si="9"/>
        <v>Alto</v>
      </c>
      <c r="AT24" s="734">
        <f>+AP26</f>
        <v>8.6399999999999991E-2</v>
      </c>
      <c r="AU24" s="734">
        <f>+AR26</f>
        <v>0.8</v>
      </c>
      <c r="AV24" s="735" t="s">
        <v>278</v>
      </c>
      <c r="AW24" s="305"/>
      <c r="AX24" s="305"/>
      <c r="AY24" s="319">
        <v>0</v>
      </c>
      <c r="AZ24" s="315">
        <v>0</v>
      </c>
      <c r="BA24" s="315">
        <v>0</v>
      </c>
      <c r="BB24" s="315">
        <v>0</v>
      </c>
      <c r="BC24" s="315">
        <v>0</v>
      </c>
    </row>
    <row r="25" spans="1:90" s="1" customFormat="1" ht="156.75" x14ac:dyDescent="0.3">
      <c r="A25" s="706"/>
      <c r="B25" s="624"/>
      <c r="C25" s="626"/>
      <c r="D25" s="626"/>
      <c r="E25" s="617"/>
      <c r="F25" s="625"/>
      <c r="G25" s="625"/>
      <c r="H25" s="625"/>
      <c r="I25" s="625"/>
      <c r="J25" s="624"/>
      <c r="K25" s="627"/>
      <c r="L25" s="627"/>
      <c r="M25" s="627"/>
      <c r="N25" s="624"/>
      <c r="O25" s="617"/>
      <c r="P25" s="615"/>
      <c r="Q25" s="616"/>
      <c r="R25" s="632"/>
      <c r="S25" s="615"/>
      <c r="T25" s="616"/>
      <c r="U25" s="632"/>
      <c r="V25" s="615"/>
      <c r="W25" s="616"/>
      <c r="X25" s="621"/>
      <c r="Y25" s="616"/>
      <c r="Z25" s="621"/>
      <c r="AA25" s="617"/>
      <c r="AB25" s="326">
        <v>2</v>
      </c>
      <c r="AC25" s="519" t="s">
        <v>1003</v>
      </c>
      <c r="AD25" s="387"/>
      <c r="AE25" s="315" t="s">
        <v>123</v>
      </c>
      <c r="AF25" s="494" t="s">
        <v>290</v>
      </c>
      <c r="AG25" s="315" t="str">
        <f t="shared" si="6"/>
        <v>Probabilidad</v>
      </c>
      <c r="AH25" s="316" t="s">
        <v>74</v>
      </c>
      <c r="AI25" s="316" t="s">
        <v>109</v>
      </c>
      <c r="AJ25" s="317" t="str">
        <f t="shared" si="7"/>
        <v>40%</v>
      </c>
      <c r="AK25" s="316" t="s">
        <v>115</v>
      </c>
      <c r="AL25" s="316" t="s">
        <v>133</v>
      </c>
      <c r="AM25" s="316" t="s">
        <v>277</v>
      </c>
      <c r="AN25" s="299">
        <f>IFERROR(IF(AND(AG24="Probabilidad",AG25="Probabilidad"),(AP24-(+AP24*AJ25)),IF(AG25="Probabilidad",(Q24-(+Q24*AJ25)),IF(AG25="Impacto",AP24,""))),"")</f>
        <v>0.14399999999999999</v>
      </c>
      <c r="AO25" s="132" t="str">
        <f t="shared" si="8"/>
        <v>Muy Baja</v>
      </c>
      <c r="AP25" s="123">
        <f t="shared" si="10"/>
        <v>0.14399999999999999</v>
      </c>
      <c r="AQ25" s="132" t="str">
        <f t="shared" si="11"/>
        <v>Mayor</v>
      </c>
      <c r="AR25" s="123">
        <f t="shared" si="12"/>
        <v>0.8</v>
      </c>
      <c r="AS25" s="301" t="str">
        <f t="shared" si="9"/>
        <v>Alto</v>
      </c>
      <c r="AT25" s="734"/>
      <c r="AU25" s="734"/>
      <c r="AV25" s="735"/>
      <c r="AW25" s="305"/>
      <c r="AX25" s="305"/>
      <c r="AY25" s="489">
        <v>1</v>
      </c>
      <c r="AZ25" s="490">
        <v>0</v>
      </c>
      <c r="BA25" s="490">
        <v>0</v>
      </c>
      <c r="BB25" s="490">
        <v>0</v>
      </c>
      <c r="BC25" s="490">
        <v>1</v>
      </c>
      <c r="BJ25" s="327"/>
      <c r="BK25" s="313"/>
      <c r="BL25" s="313"/>
      <c r="BM25" s="313"/>
      <c r="BN25" s="313"/>
      <c r="BO25" s="313"/>
      <c r="BP25" s="313"/>
      <c r="BQ25" s="313"/>
      <c r="BR25" s="313"/>
      <c r="BS25" s="313"/>
      <c r="BT25" s="313"/>
      <c r="BU25" s="313"/>
      <c r="BV25" s="313"/>
      <c r="BW25" s="313"/>
      <c r="BX25" s="313"/>
      <c r="BY25" s="313"/>
      <c r="BZ25" s="313"/>
      <c r="CA25" s="313"/>
      <c r="CB25" s="313"/>
      <c r="CC25" s="313"/>
      <c r="CD25" s="313"/>
      <c r="CE25" s="313"/>
      <c r="CF25" s="313"/>
      <c r="CG25" s="313"/>
      <c r="CH25" s="313"/>
      <c r="CL25" s="313"/>
    </row>
    <row r="26" spans="1:90" s="1" customFormat="1" ht="135.6" customHeight="1" x14ac:dyDescent="0.3">
      <c r="A26" s="706"/>
      <c r="B26" s="624"/>
      <c r="C26" s="626"/>
      <c r="D26" s="626"/>
      <c r="E26" s="617"/>
      <c r="F26" s="625"/>
      <c r="G26" s="625"/>
      <c r="H26" s="625"/>
      <c r="I26" s="625"/>
      <c r="J26" s="624"/>
      <c r="K26" s="627"/>
      <c r="L26" s="627"/>
      <c r="M26" s="627"/>
      <c r="N26" s="624"/>
      <c r="O26" s="617"/>
      <c r="P26" s="615"/>
      <c r="Q26" s="616"/>
      <c r="R26" s="632"/>
      <c r="S26" s="615"/>
      <c r="T26" s="616"/>
      <c r="U26" s="632"/>
      <c r="V26" s="615"/>
      <c r="W26" s="616"/>
      <c r="X26" s="621"/>
      <c r="Y26" s="616"/>
      <c r="Z26" s="621"/>
      <c r="AA26" s="617"/>
      <c r="AB26" s="326">
        <v>3</v>
      </c>
      <c r="AC26" s="519" t="s">
        <v>1004</v>
      </c>
      <c r="AD26" s="387"/>
      <c r="AE26" s="315" t="s">
        <v>123</v>
      </c>
      <c r="AF26" s="494" t="s">
        <v>291</v>
      </c>
      <c r="AG26" s="315" t="str">
        <f t="shared" si="6"/>
        <v>Probabilidad</v>
      </c>
      <c r="AH26" s="316" t="s">
        <v>74</v>
      </c>
      <c r="AI26" s="316" t="s">
        <v>109</v>
      </c>
      <c r="AJ26" s="317" t="str">
        <f t="shared" si="7"/>
        <v>40%</v>
      </c>
      <c r="AK26" s="316" t="s">
        <v>115</v>
      </c>
      <c r="AL26" s="316" t="s">
        <v>133</v>
      </c>
      <c r="AM26" s="316" t="s">
        <v>277</v>
      </c>
      <c r="AN26" s="299">
        <f>IFERROR(IF(AND(AG25="Probabilidad",AG26="Probabilidad"),(AP25-(+AP25*AJ26)),IF(AG26="Probabilidad",(Q25-(+Q25*AJ26)),IF(AG26="Impacto",AP25,""))),"")</f>
        <v>8.6399999999999991E-2</v>
      </c>
      <c r="AO26" s="132" t="str">
        <f t="shared" si="8"/>
        <v>Muy Baja</v>
      </c>
      <c r="AP26" s="123">
        <f t="shared" si="10"/>
        <v>8.6399999999999991E-2</v>
      </c>
      <c r="AQ26" s="132" t="str">
        <f t="shared" si="11"/>
        <v>Mayor</v>
      </c>
      <c r="AR26" s="123">
        <f t="shared" si="12"/>
        <v>0.8</v>
      </c>
      <c r="AS26" s="301" t="str">
        <f t="shared" si="9"/>
        <v>Alto</v>
      </c>
      <c r="AT26" s="734"/>
      <c r="AU26" s="734"/>
      <c r="AV26" s="735"/>
      <c r="AW26" s="305"/>
      <c r="AX26" s="305"/>
      <c r="AY26" s="489">
        <v>0</v>
      </c>
      <c r="AZ26" s="490">
        <v>0</v>
      </c>
      <c r="BA26" s="490">
        <v>0</v>
      </c>
      <c r="BB26" s="490">
        <v>0</v>
      </c>
      <c r="BC26" s="490">
        <v>0</v>
      </c>
      <c r="BJ26" s="327"/>
      <c r="BK26" s="313"/>
      <c r="BL26" s="313"/>
      <c r="BM26" s="313"/>
      <c r="BN26" s="313"/>
      <c r="BO26" s="313"/>
      <c r="BP26" s="313"/>
      <c r="BQ26" s="313"/>
      <c r="BR26" s="313"/>
      <c r="BS26" s="313"/>
      <c r="BT26" s="313"/>
      <c r="BU26" s="313"/>
      <c r="BV26" s="313"/>
      <c r="BW26" s="313"/>
      <c r="BX26" s="313"/>
      <c r="BY26" s="313"/>
      <c r="BZ26" s="313"/>
      <c r="CA26" s="313"/>
      <c r="CB26" s="313"/>
      <c r="CC26" s="313"/>
      <c r="CD26" s="313"/>
      <c r="CE26" s="313"/>
      <c r="CF26" s="313"/>
      <c r="CG26" s="313"/>
      <c r="CH26" s="313"/>
      <c r="CL26" s="313"/>
    </row>
    <row r="27" spans="1:90" s="1" customFormat="1" hidden="1" x14ac:dyDescent="0.3">
      <c r="A27" s="706"/>
      <c r="B27" s="624"/>
      <c r="C27" s="626"/>
      <c r="D27" s="626"/>
      <c r="E27" s="617"/>
      <c r="F27" s="625"/>
      <c r="G27" s="625"/>
      <c r="H27" s="625"/>
      <c r="I27" s="625"/>
      <c r="J27" s="624"/>
      <c r="K27" s="627"/>
      <c r="L27" s="627"/>
      <c r="M27" s="627"/>
      <c r="N27" s="624"/>
      <c r="O27" s="617"/>
      <c r="P27" s="615"/>
      <c r="Q27" s="616"/>
      <c r="R27" s="632"/>
      <c r="S27" s="615"/>
      <c r="T27" s="616"/>
      <c r="U27" s="632"/>
      <c r="V27" s="615"/>
      <c r="W27" s="616"/>
      <c r="X27" s="621"/>
      <c r="Y27" s="616"/>
      <c r="Z27" s="621"/>
      <c r="AA27" s="617"/>
      <c r="AB27" s="326"/>
      <c r="AC27" s="494"/>
      <c r="AD27" s="387"/>
      <c r="AE27" s="315"/>
      <c r="AF27" s="494"/>
      <c r="AG27" s="315" t="str">
        <f t="shared" si="6"/>
        <v/>
      </c>
      <c r="AH27" s="316"/>
      <c r="AI27" s="316"/>
      <c r="AJ27" s="317" t="str">
        <f t="shared" si="7"/>
        <v/>
      </c>
      <c r="AK27" s="316"/>
      <c r="AL27" s="316"/>
      <c r="AM27" s="316"/>
      <c r="AN27" s="122"/>
      <c r="AO27" s="132" t="str">
        <f t="shared" si="8"/>
        <v/>
      </c>
      <c r="AP27" s="123"/>
      <c r="AQ27" s="132" t="str">
        <f t="shared" si="11"/>
        <v/>
      </c>
      <c r="AR27" s="123" t="str">
        <f t="shared" si="12"/>
        <v/>
      </c>
      <c r="AS27" s="301" t="str">
        <f t="shared" si="9"/>
        <v/>
      </c>
      <c r="AT27" s="301"/>
      <c r="AU27" s="301"/>
      <c r="AV27" s="369"/>
      <c r="AW27" s="305"/>
      <c r="AX27" s="305"/>
      <c r="AY27" s="489"/>
      <c r="AZ27" s="490"/>
      <c r="BA27" s="490"/>
      <c r="BB27" s="490"/>
      <c r="BC27" s="490"/>
      <c r="BJ27" s="327"/>
      <c r="BK27" s="313"/>
      <c r="BL27" s="313"/>
      <c r="BM27" s="313"/>
      <c r="BN27" s="313"/>
      <c r="BO27" s="313"/>
      <c r="BP27" s="313"/>
      <c r="BQ27" s="313"/>
      <c r="BR27" s="313"/>
      <c r="BS27" s="313"/>
      <c r="BT27" s="313"/>
      <c r="BU27" s="313"/>
      <c r="BV27" s="313"/>
      <c r="BW27" s="313"/>
      <c r="BX27" s="313"/>
      <c r="BY27" s="313"/>
      <c r="BZ27" s="313"/>
      <c r="CA27" s="313"/>
      <c r="CB27" s="313"/>
      <c r="CC27" s="313"/>
      <c r="CD27" s="313"/>
      <c r="CE27" s="313"/>
      <c r="CF27" s="313"/>
      <c r="CG27" s="313"/>
      <c r="CH27" s="313"/>
      <c r="CL27" s="313"/>
    </row>
    <row r="28" spans="1:90" s="1" customFormat="1" hidden="1" x14ac:dyDescent="0.3">
      <c r="A28" s="706"/>
      <c r="B28" s="624"/>
      <c r="C28" s="626"/>
      <c r="D28" s="626"/>
      <c r="E28" s="617"/>
      <c r="F28" s="625"/>
      <c r="G28" s="625"/>
      <c r="H28" s="625"/>
      <c r="I28" s="625"/>
      <c r="J28" s="624"/>
      <c r="K28" s="627"/>
      <c r="L28" s="627"/>
      <c r="M28" s="627"/>
      <c r="N28" s="624"/>
      <c r="O28" s="617"/>
      <c r="P28" s="615"/>
      <c r="Q28" s="616"/>
      <c r="R28" s="632"/>
      <c r="S28" s="615"/>
      <c r="T28" s="616"/>
      <c r="U28" s="632"/>
      <c r="V28" s="615"/>
      <c r="W28" s="616"/>
      <c r="X28" s="621"/>
      <c r="Y28" s="616"/>
      <c r="Z28" s="621"/>
      <c r="AA28" s="617"/>
      <c r="AB28" s="326"/>
      <c r="AC28" s="494"/>
      <c r="AD28" s="387"/>
      <c r="AE28" s="315"/>
      <c r="AF28" s="494"/>
      <c r="AG28" s="315" t="str">
        <f t="shared" si="6"/>
        <v/>
      </c>
      <c r="AH28" s="316"/>
      <c r="AI28" s="316"/>
      <c r="AJ28" s="317" t="str">
        <f t="shared" si="7"/>
        <v/>
      </c>
      <c r="AK28" s="316"/>
      <c r="AL28" s="316"/>
      <c r="AM28" s="316"/>
      <c r="AN28" s="122"/>
      <c r="AO28" s="132" t="str">
        <f t="shared" si="8"/>
        <v/>
      </c>
      <c r="AP28" s="123"/>
      <c r="AQ28" s="132" t="str">
        <f t="shared" si="11"/>
        <v/>
      </c>
      <c r="AR28" s="123" t="str">
        <f t="shared" si="12"/>
        <v/>
      </c>
      <c r="AS28" s="301" t="str">
        <f t="shared" si="9"/>
        <v/>
      </c>
      <c r="AT28" s="301"/>
      <c r="AU28" s="301"/>
      <c r="AV28" s="369"/>
      <c r="AW28" s="305"/>
      <c r="AX28" s="305"/>
      <c r="AY28" s="489"/>
      <c r="AZ28" s="490"/>
      <c r="BA28" s="490"/>
      <c r="BB28" s="490"/>
      <c r="BC28" s="490"/>
      <c r="BJ28" s="327"/>
      <c r="BK28" s="313"/>
      <c r="BL28" s="313"/>
      <c r="BM28" s="313"/>
      <c r="BN28" s="313"/>
      <c r="BO28" s="313"/>
      <c r="BP28" s="313"/>
      <c r="BQ28" s="313"/>
      <c r="BR28" s="313"/>
      <c r="BS28" s="313"/>
      <c r="BT28" s="313"/>
      <c r="BU28" s="313"/>
      <c r="BV28" s="313"/>
      <c r="BW28" s="313"/>
      <c r="BX28" s="313"/>
      <c r="BY28" s="313"/>
      <c r="BZ28" s="313"/>
      <c r="CA28" s="313"/>
      <c r="CB28" s="313"/>
      <c r="CC28" s="313"/>
      <c r="CD28" s="313"/>
      <c r="CE28" s="313"/>
      <c r="CF28" s="313"/>
      <c r="CG28" s="313"/>
      <c r="CH28" s="313"/>
      <c r="CL28" s="313"/>
    </row>
    <row r="29" spans="1:90" s="1" customFormat="1" ht="13.9" hidden="1" customHeight="1" x14ac:dyDescent="0.3">
      <c r="A29" s="706"/>
      <c r="B29" s="624"/>
      <c r="C29" s="626"/>
      <c r="D29" s="626"/>
      <c r="E29" s="617"/>
      <c r="F29" s="625"/>
      <c r="G29" s="625"/>
      <c r="H29" s="625"/>
      <c r="I29" s="625"/>
      <c r="J29" s="624"/>
      <c r="K29" s="627"/>
      <c r="L29" s="627"/>
      <c r="M29" s="627"/>
      <c r="N29" s="624"/>
      <c r="O29" s="617"/>
      <c r="P29" s="615"/>
      <c r="Q29" s="616"/>
      <c r="R29" s="632"/>
      <c r="S29" s="615"/>
      <c r="T29" s="616"/>
      <c r="U29" s="632"/>
      <c r="V29" s="615"/>
      <c r="W29" s="616"/>
      <c r="X29" s="621"/>
      <c r="Y29" s="616"/>
      <c r="Z29" s="621"/>
      <c r="AA29" s="617"/>
      <c r="AB29" s="326"/>
      <c r="AC29" s="494"/>
      <c r="AD29" s="387"/>
      <c r="AE29" s="315"/>
      <c r="AF29" s="494"/>
      <c r="AG29" s="315" t="str">
        <f t="shared" si="6"/>
        <v/>
      </c>
      <c r="AH29" s="316"/>
      <c r="AI29" s="316"/>
      <c r="AJ29" s="317" t="str">
        <f t="shared" si="7"/>
        <v/>
      </c>
      <c r="AK29" s="316"/>
      <c r="AL29" s="316"/>
      <c r="AM29" s="316"/>
      <c r="AN29" s="122"/>
      <c r="AO29" s="132" t="str">
        <f t="shared" si="8"/>
        <v/>
      </c>
      <c r="AP29" s="123"/>
      <c r="AQ29" s="132" t="str">
        <f t="shared" si="11"/>
        <v/>
      </c>
      <c r="AR29" s="123" t="str">
        <f t="shared" si="12"/>
        <v/>
      </c>
      <c r="AS29" s="301" t="str">
        <f t="shared" si="9"/>
        <v/>
      </c>
      <c r="AT29" s="301"/>
      <c r="AU29" s="301"/>
      <c r="AV29" s="369"/>
      <c r="AW29" s="305"/>
      <c r="AX29" s="305"/>
      <c r="AY29" s="489"/>
      <c r="AZ29" s="490"/>
      <c r="BA29" s="490"/>
      <c r="BB29" s="490"/>
      <c r="BC29" s="490"/>
      <c r="BJ29" s="327"/>
      <c r="BK29" s="313"/>
      <c r="BL29" s="313"/>
      <c r="BM29" s="313"/>
      <c r="BN29" s="313"/>
      <c r="BO29" s="313"/>
      <c r="BP29" s="313"/>
      <c r="BQ29" s="313"/>
      <c r="BR29" s="313"/>
      <c r="BS29" s="313"/>
      <c r="BT29" s="313"/>
      <c r="BU29" s="313"/>
      <c r="BV29" s="313"/>
      <c r="BW29" s="313"/>
      <c r="BX29" s="313"/>
      <c r="BY29" s="313"/>
      <c r="BZ29" s="313"/>
      <c r="CA29" s="313"/>
      <c r="CB29" s="313"/>
      <c r="CC29" s="313"/>
      <c r="CD29" s="313"/>
      <c r="CE29" s="313"/>
      <c r="CF29" s="313"/>
      <c r="CG29" s="313"/>
      <c r="CH29" s="313"/>
      <c r="CL29" s="313"/>
    </row>
    <row r="30" spans="1:90" ht="145.15" customHeight="1" x14ac:dyDescent="0.3">
      <c r="A30" s="706" t="s">
        <v>301</v>
      </c>
      <c r="B30" s="626" t="s">
        <v>302</v>
      </c>
      <c r="C30" s="626" t="s">
        <v>70</v>
      </c>
      <c r="D30" s="626" t="s">
        <v>303</v>
      </c>
      <c r="E30" s="624" t="s">
        <v>80</v>
      </c>
      <c r="F30" s="714" t="s">
        <v>268</v>
      </c>
      <c r="G30" s="714" t="s">
        <v>283</v>
      </c>
      <c r="H30" s="714" t="s">
        <v>284</v>
      </c>
      <c r="I30" s="714" t="s">
        <v>304</v>
      </c>
      <c r="J30" s="624" t="s">
        <v>286</v>
      </c>
      <c r="K30" s="627" t="s">
        <v>305</v>
      </c>
      <c r="L30" s="627" t="s">
        <v>306</v>
      </c>
      <c r="M30" s="627" t="str">
        <f t="shared" ref="M30:M60" si="23">+CONCATENATE(J30," ",K30," ",L30)</f>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0" s="624" t="s">
        <v>274</v>
      </c>
      <c r="O30" s="617">
        <v>240</v>
      </c>
      <c r="P30" s="677" t="str">
        <f>IF(O30&lt;=0,"",IF(O30&lt;=2,"Muy Baja",IF(O30&lt;=24,"Baja",IF(O30&lt;=500,"Media",IF(O30&lt;=5000,"Alta","Muy Alta")))))</f>
        <v>Media</v>
      </c>
      <c r="Q30" s="657">
        <f t="shared" si="14"/>
        <v>0.6</v>
      </c>
      <c r="R30" s="683"/>
      <c r="S30" s="677" t="str">
        <f>IF(OR(R30='Tabla Impacto'!$C$11,R30='Tabla Impacto'!$D$11),"Leve",IF(OR(R30='Tabla Impacto'!$C$12,R30='Tabla Impacto'!$D$12),"Menor",IF(OR(R30='Tabla Impacto'!$C$13,R30='Tabla Impacto'!$D$13),"Moderado",IF(OR(R30='Tabla Impacto'!$C$14,R30='Tabla Impacto'!$D$14),"Mayor",IF(OR(R30='Tabla Impacto'!$C$15,R30='Tabla Impacto'!$D$15),"Catastrófico","")))))</f>
        <v/>
      </c>
      <c r="T30" s="657" t="str">
        <f t="shared" ref="T30" si="24">IF(S30="","",IF(S30="Leve",0.2,IF(S30="Menor",0.4,IF(S30="Moderado",0.6,IF(S30="Mayor",0.8,IF(S30="Catastrófico",1,))))))</f>
        <v/>
      </c>
      <c r="U30" s="683" t="s">
        <v>288</v>
      </c>
      <c r="V30" s="677" t="str">
        <f>IF(OR(U30='Tabla Impacto'!$C$11,U30='Tabla Impacto'!$D$11),"Leve",IF(OR(U30='Tabla Impacto'!$C$12,U30='Tabla Impacto'!$D$12),"Menor",IF(OR(U30='Tabla Impacto'!$C$13,U30='Tabla Impacto'!$D$13),"Moderado",IF(OR(U30='Tabla Impacto'!$C$14,U30='Tabla Impacto'!$D$14),"Mayor",IF(OR(U30='Tabla Impacto'!$C$15,U30='Tabla Impacto'!$D$15),"Catastrófico","")))))</f>
        <v>Moderado</v>
      </c>
      <c r="W30" s="657">
        <f t="shared" ref="W30" si="25">IF(V30="","",IF(V30="Leve",0.2,IF(V30="Menor",0.4,IF(V30="Moderado",0.6,IF(V30="Mayor",0.8,IF(V30="Catastrófico",1,))))))</f>
        <v>0.6</v>
      </c>
      <c r="X30" s="681" t="str">
        <f>IF(Y30="","",IF(Y30='Tabla Impacto'!$G$4,'Tabla Impacto'!$F$4,IF(Y30='Tabla Impacto'!$G$5,'Tabla Impacto'!$F$5,IF(Y30='Tabla Impacto'!$G$6,'Tabla Impacto'!$F$6,IF(Y30='Tabla Impacto'!$G$7,'Tabla Impacto'!$F$7,IF(Y30='Tabla Impacto'!$G$8,'Tabla Impacto'!$F$8))))))</f>
        <v>Moderado</v>
      </c>
      <c r="Y30" s="657">
        <f t="shared" ref="Y30" si="26">+IF(T30="",W30,IF(W30="",T30,IF(T30&gt;W30,T30,W30)))</f>
        <v>0.6</v>
      </c>
      <c r="Z30" s="681" t="str">
        <f t="shared" ref="Z30" si="27">IF(OR(AND(P30="Muy Baja",X30="Leve"),AND(P30="Muy Baja",X30="Menor"),AND(P30="Baja",X30="Leve")),"Bajo",IF(OR(AND(P30="Muy baja",X30="Moderado"),AND(P30="Baja",X30="Menor"),AND(P30="Baja",X30="Moderado"),AND(P30="Media",X30="Leve"),AND(P30="Media",X30="Menor"),AND(P30="Media",X30="Moderado"),AND(P30="Alta",X30="Leve"),AND(P30="Alta",X30="Menor")),"Moderado",IF(OR(AND(P30="Muy Baja",X30="Mayor"),AND(P30="Baja",X30="Mayor"),AND(P30="Media",X30="Mayor"),AND(P30="Alta",X30="Moderado"),AND(P30="Alta",X30="Mayor"),AND(P30="Muy Alta",X30="Leve"),AND(P30="Muy Alta",X30="Menor"),AND(P30="Muy Alta",X30="Moderado"),AND(P30="Muy Alta",X30="Mayor")),"Alto",IF(OR(AND(P30="Muy Baja",X30="Catastrófico"),AND(P30="Baja",X30="Catastrófico"),AND(P30="Media",X30="Catastrófico"),AND(P30="Alta",X30="Catastrófico"),AND(P30="Muy Alta",X30="Catastrófico")),"Extremo",""))))</f>
        <v>Moderado</v>
      </c>
      <c r="AA30" s="617"/>
      <c r="AB30" s="326">
        <v>1</v>
      </c>
      <c r="AC30" s="494" t="s">
        <v>1005</v>
      </c>
      <c r="AD30" s="387"/>
      <c r="AE30" s="315" t="s">
        <v>123</v>
      </c>
      <c r="AF30" s="494" t="s">
        <v>307</v>
      </c>
      <c r="AG30" s="315" t="str">
        <f t="shared" si="6"/>
        <v>Probabilidad</v>
      </c>
      <c r="AH30" s="316" t="s">
        <v>74</v>
      </c>
      <c r="AI30" s="316" t="s">
        <v>109</v>
      </c>
      <c r="AJ30" s="317" t="str">
        <f t="shared" si="7"/>
        <v>40%</v>
      </c>
      <c r="AK30" s="316" t="s">
        <v>115</v>
      </c>
      <c r="AL30" s="316" t="s">
        <v>133</v>
      </c>
      <c r="AM30" s="316" t="s">
        <v>277</v>
      </c>
      <c r="AN30" s="330">
        <f>IFERROR(IF(AG30="Probabilidad",(Q30-(+Q30*AJ30)),IF(AG30="Impacto",Q30,"")),"")</f>
        <v>0.36</v>
      </c>
      <c r="AO30" s="368" t="str">
        <f t="shared" si="8"/>
        <v>Baja</v>
      </c>
      <c r="AP30" s="317">
        <f t="shared" si="10"/>
        <v>0.36</v>
      </c>
      <c r="AQ30" s="368" t="str">
        <f t="shared" si="11"/>
        <v>Moderado</v>
      </c>
      <c r="AR30" s="317">
        <f>IFERROR(IF(AG30="Impacto",(Y30-(+Y30*AJ30)),IF(AG30="Probabilidad",Y30,"")),"")</f>
        <v>0.6</v>
      </c>
      <c r="AS30" s="365" t="str">
        <f t="shared" si="9"/>
        <v>Moderado</v>
      </c>
      <c r="AT30" s="734">
        <f>+AP33</f>
        <v>7.7759999999999996E-2</v>
      </c>
      <c r="AU30" s="734">
        <f>+AR33</f>
        <v>0.6</v>
      </c>
      <c r="AV30" s="735" t="s">
        <v>278</v>
      </c>
      <c r="AW30" s="305"/>
      <c r="AX30" s="305"/>
      <c r="AY30" s="319">
        <v>1</v>
      </c>
      <c r="AZ30" s="315">
        <v>0</v>
      </c>
      <c r="BA30" s="315">
        <v>0</v>
      </c>
      <c r="BB30" s="315">
        <v>0</v>
      </c>
      <c r="BC30" s="315">
        <v>1</v>
      </c>
    </row>
    <row r="31" spans="1:90" ht="143.25" customHeight="1" x14ac:dyDescent="0.3">
      <c r="A31" s="706"/>
      <c r="B31" s="626"/>
      <c r="C31" s="626" t="s">
        <v>70</v>
      </c>
      <c r="D31" s="626" t="s">
        <v>303</v>
      </c>
      <c r="E31" s="624" t="s">
        <v>80</v>
      </c>
      <c r="F31" s="714"/>
      <c r="G31" s="714"/>
      <c r="H31" s="714"/>
      <c r="I31" s="714"/>
      <c r="J31" s="624" t="s">
        <v>286</v>
      </c>
      <c r="K31" s="627" t="s">
        <v>305</v>
      </c>
      <c r="L31" s="627" t="s">
        <v>306</v>
      </c>
      <c r="M31" s="627"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1" s="624"/>
      <c r="O31" s="617"/>
      <c r="P31" s="677"/>
      <c r="Q31" s="657"/>
      <c r="R31" s="683"/>
      <c r="S31" s="677"/>
      <c r="T31" s="657"/>
      <c r="U31" s="683"/>
      <c r="V31" s="677"/>
      <c r="W31" s="657"/>
      <c r="X31" s="681"/>
      <c r="Y31" s="657"/>
      <c r="Z31" s="681"/>
      <c r="AA31" s="617"/>
      <c r="AB31" s="326">
        <v>2</v>
      </c>
      <c r="AC31" s="494" t="s">
        <v>1006</v>
      </c>
      <c r="AD31" s="387"/>
      <c r="AE31" s="315" t="s">
        <v>123</v>
      </c>
      <c r="AF31" s="494" t="s">
        <v>308</v>
      </c>
      <c r="AG31" s="315" t="str">
        <f t="shared" si="6"/>
        <v>Probabilidad</v>
      </c>
      <c r="AH31" s="316" t="s">
        <v>74</v>
      </c>
      <c r="AI31" s="316" t="s">
        <v>109</v>
      </c>
      <c r="AJ31" s="317" t="str">
        <f t="shared" si="7"/>
        <v>40%</v>
      </c>
      <c r="AK31" s="316" t="s">
        <v>115</v>
      </c>
      <c r="AL31" s="316" t="s">
        <v>133</v>
      </c>
      <c r="AM31" s="316" t="s">
        <v>277</v>
      </c>
      <c r="AN31" s="331">
        <f>IFERROR(IF(AND(AG30="Probabilidad",AG31="Probabilidad"),(AP30-(+AP30*AJ31)),IF(AG31="Probabilidad",(Q30-(+Q30*AJ31)),IF(AG31="Impacto",AP30,""))),"")</f>
        <v>0.216</v>
      </c>
      <c r="AO31" s="368" t="str">
        <f t="shared" si="8"/>
        <v>Baja</v>
      </c>
      <c r="AP31" s="317">
        <f t="shared" si="10"/>
        <v>0.216</v>
      </c>
      <c r="AQ31" s="368" t="str">
        <f t="shared" si="11"/>
        <v>Moderado</v>
      </c>
      <c r="AR31" s="317">
        <f t="shared" si="12"/>
        <v>0.6</v>
      </c>
      <c r="AS31" s="365" t="str">
        <f t="shared" si="9"/>
        <v>Moderado</v>
      </c>
      <c r="AT31" s="734"/>
      <c r="AU31" s="734"/>
      <c r="AV31" s="735"/>
      <c r="AW31" s="305"/>
      <c r="AX31" s="305"/>
      <c r="AY31" s="319">
        <v>1</v>
      </c>
      <c r="AZ31" s="315">
        <v>0</v>
      </c>
      <c r="BA31" s="315">
        <v>1</v>
      </c>
      <c r="BB31" s="315">
        <v>0</v>
      </c>
      <c r="BC31" s="315">
        <v>0</v>
      </c>
    </row>
    <row r="32" spans="1:90" ht="128.25" x14ac:dyDescent="0.3">
      <c r="A32" s="706"/>
      <c r="B32" s="626"/>
      <c r="C32" s="626" t="s">
        <v>70</v>
      </c>
      <c r="D32" s="626" t="s">
        <v>303</v>
      </c>
      <c r="E32" s="624" t="s">
        <v>80</v>
      </c>
      <c r="F32" s="714"/>
      <c r="G32" s="714"/>
      <c r="H32" s="714"/>
      <c r="I32" s="714"/>
      <c r="J32" s="624" t="s">
        <v>286</v>
      </c>
      <c r="K32" s="627" t="s">
        <v>305</v>
      </c>
      <c r="L32" s="627" t="s">
        <v>306</v>
      </c>
      <c r="M32" s="627"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2" s="624"/>
      <c r="O32" s="617"/>
      <c r="P32" s="677"/>
      <c r="Q32" s="657"/>
      <c r="R32" s="683"/>
      <c r="S32" s="677"/>
      <c r="T32" s="657"/>
      <c r="U32" s="683"/>
      <c r="V32" s="677"/>
      <c r="W32" s="657"/>
      <c r="X32" s="681"/>
      <c r="Y32" s="657"/>
      <c r="Z32" s="681"/>
      <c r="AA32" s="617"/>
      <c r="AB32" s="326">
        <v>3</v>
      </c>
      <c r="AC32" s="494" t="s">
        <v>309</v>
      </c>
      <c r="AD32" s="387"/>
      <c r="AE32" s="315" t="s">
        <v>123</v>
      </c>
      <c r="AF32" s="494" t="s">
        <v>1027</v>
      </c>
      <c r="AG32" s="315" t="str">
        <f t="shared" si="6"/>
        <v>Probabilidad</v>
      </c>
      <c r="AH32" s="316" t="s">
        <v>74</v>
      </c>
      <c r="AI32" s="316" t="s">
        <v>109</v>
      </c>
      <c r="AJ32" s="317" t="str">
        <f t="shared" si="7"/>
        <v>40%</v>
      </c>
      <c r="AK32" s="316" t="s">
        <v>115</v>
      </c>
      <c r="AL32" s="316" t="s">
        <v>133</v>
      </c>
      <c r="AM32" s="316" t="s">
        <v>277</v>
      </c>
      <c r="AN32" s="331">
        <f>IFERROR(IF(AND(AG31="Probabilidad",AG32="Probabilidad"),(AP31-(+AP31*AJ32)),IF(AG32="Probabilidad",(Q31-(+Q31*AJ32)),IF(AG32="Impacto",AP31,""))),"")</f>
        <v>0.12959999999999999</v>
      </c>
      <c r="AO32" s="368" t="str">
        <f t="shared" si="8"/>
        <v>Muy Baja</v>
      </c>
      <c r="AP32" s="317">
        <f t="shared" si="10"/>
        <v>0.12959999999999999</v>
      </c>
      <c r="AQ32" s="368" t="str">
        <f t="shared" si="11"/>
        <v>Moderado</v>
      </c>
      <c r="AR32" s="317">
        <f t="shared" si="12"/>
        <v>0.6</v>
      </c>
      <c r="AS32" s="365" t="str">
        <f t="shared" si="9"/>
        <v>Moderado</v>
      </c>
      <c r="AT32" s="734"/>
      <c r="AU32" s="734"/>
      <c r="AV32" s="735"/>
      <c r="AW32" s="305"/>
      <c r="AX32" s="305"/>
      <c r="AY32" s="319">
        <v>2</v>
      </c>
      <c r="AZ32" s="315">
        <v>0</v>
      </c>
      <c r="BA32" s="315">
        <v>1</v>
      </c>
      <c r="BB32" s="315">
        <v>0</v>
      </c>
      <c r="BC32" s="315">
        <v>1</v>
      </c>
    </row>
    <row r="33" spans="1:90" ht="142.9" customHeight="1" x14ac:dyDescent="0.3">
      <c r="A33" s="706"/>
      <c r="B33" s="626"/>
      <c r="C33" s="626" t="s">
        <v>70</v>
      </c>
      <c r="D33" s="626" t="s">
        <v>303</v>
      </c>
      <c r="E33" s="624" t="s">
        <v>80</v>
      </c>
      <c r="F33" s="714"/>
      <c r="G33" s="714"/>
      <c r="H33" s="714"/>
      <c r="I33" s="714"/>
      <c r="J33" s="624" t="s">
        <v>286</v>
      </c>
      <c r="K33" s="627" t="s">
        <v>305</v>
      </c>
      <c r="L33" s="627" t="s">
        <v>306</v>
      </c>
      <c r="M33" s="627"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3" s="624"/>
      <c r="O33" s="617"/>
      <c r="P33" s="677"/>
      <c r="Q33" s="657"/>
      <c r="R33" s="683"/>
      <c r="S33" s="677"/>
      <c r="T33" s="657"/>
      <c r="U33" s="683"/>
      <c r="V33" s="677"/>
      <c r="W33" s="657"/>
      <c r="X33" s="681"/>
      <c r="Y33" s="657"/>
      <c r="Z33" s="681"/>
      <c r="AA33" s="617"/>
      <c r="AB33" s="326">
        <v>4</v>
      </c>
      <c r="AC33" s="494" t="s">
        <v>310</v>
      </c>
      <c r="AD33" s="387"/>
      <c r="AE33" s="315" t="s">
        <v>123</v>
      </c>
      <c r="AF33" s="494" t="s">
        <v>311</v>
      </c>
      <c r="AG33" s="315" t="str">
        <f t="shared" si="6"/>
        <v>Probabilidad</v>
      </c>
      <c r="AH33" s="316" t="s">
        <v>74</v>
      </c>
      <c r="AI33" s="316" t="s">
        <v>109</v>
      </c>
      <c r="AJ33" s="317" t="str">
        <f t="shared" si="7"/>
        <v>40%</v>
      </c>
      <c r="AK33" s="316" t="s">
        <v>115</v>
      </c>
      <c r="AL33" s="316" t="s">
        <v>133</v>
      </c>
      <c r="AM33" s="316" t="s">
        <v>277</v>
      </c>
      <c r="AN33" s="331">
        <f>IFERROR(IF(AND(AG32="Probabilidad",AG33="Probabilidad"),(AP32-(+AP32*AJ33)),IF(AG33="Probabilidad",(Q32-(+Q32*AJ33)),IF(AG33="Impacto",AP32,""))),"")</f>
        <v>7.7759999999999996E-2</v>
      </c>
      <c r="AO33" s="368" t="str">
        <f t="shared" si="8"/>
        <v>Muy Baja</v>
      </c>
      <c r="AP33" s="317">
        <f t="shared" si="10"/>
        <v>7.7759999999999996E-2</v>
      </c>
      <c r="AQ33" s="368" t="str">
        <f t="shared" si="11"/>
        <v>Moderado</v>
      </c>
      <c r="AR33" s="317">
        <f t="shared" si="12"/>
        <v>0.6</v>
      </c>
      <c r="AS33" s="365" t="str">
        <f t="shared" si="9"/>
        <v>Moderado</v>
      </c>
      <c r="AT33" s="734"/>
      <c r="AU33" s="734"/>
      <c r="AV33" s="735"/>
      <c r="AW33" s="305"/>
      <c r="AX33" s="305"/>
      <c r="AY33" s="319">
        <v>1</v>
      </c>
      <c r="AZ33" s="315">
        <v>1</v>
      </c>
      <c r="BA33" s="315">
        <v>0</v>
      </c>
      <c r="BB33" s="315">
        <v>0</v>
      </c>
      <c r="BC33" s="315">
        <v>0</v>
      </c>
    </row>
    <row r="34" spans="1:90" ht="13.9" hidden="1" customHeight="1" x14ac:dyDescent="0.3">
      <c r="A34" s="706"/>
      <c r="B34" s="626"/>
      <c r="C34" s="626" t="s">
        <v>70</v>
      </c>
      <c r="D34" s="626" t="s">
        <v>303</v>
      </c>
      <c r="E34" s="624" t="s">
        <v>80</v>
      </c>
      <c r="F34" s="714"/>
      <c r="G34" s="714"/>
      <c r="H34" s="714"/>
      <c r="I34" s="714"/>
      <c r="J34" s="624" t="s">
        <v>286</v>
      </c>
      <c r="K34" s="627" t="s">
        <v>305</v>
      </c>
      <c r="L34" s="627" t="s">
        <v>306</v>
      </c>
      <c r="M34" s="627"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4" s="624"/>
      <c r="O34" s="617"/>
      <c r="P34" s="677"/>
      <c r="Q34" s="657"/>
      <c r="R34" s="683"/>
      <c r="S34" s="677"/>
      <c r="T34" s="657"/>
      <c r="U34" s="683"/>
      <c r="V34" s="677"/>
      <c r="W34" s="657"/>
      <c r="X34" s="681"/>
      <c r="Y34" s="657"/>
      <c r="Z34" s="681"/>
      <c r="AA34" s="617"/>
      <c r="AB34" s="326"/>
      <c r="AC34" s="494"/>
      <c r="AD34" s="387"/>
      <c r="AE34" s="315"/>
      <c r="AF34" s="494"/>
      <c r="AG34" s="315" t="str">
        <f t="shared" si="6"/>
        <v/>
      </c>
      <c r="AH34" s="316"/>
      <c r="AI34" s="316"/>
      <c r="AJ34" s="317" t="str">
        <f t="shared" si="7"/>
        <v/>
      </c>
      <c r="AK34" s="316"/>
      <c r="AL34" s="316"/>
      <c r="AM34" s="316"/>
      <c r="AN34" s="332"/>
      <c r="AO34" s="368" t="str">
        <f t="shared" si="8"/>
        <v/>
      </c>
      <c r="AP34" s="317"/>
      <c r="AQ34" s="368" t="str">
        <f t="shared" si="11"/>
        <v/>
      </c>
      <c r="AR34" s="317" t="str">
        <f t="shared" si="12"/>
        <v/>
      </c>
      <c r="AS34" s="365" t="str">
        <f t="shared" si="9"/>
        <v/>
      </c>
      <c r="AT34" s="365"/>
      <c r="AU34" s="365"/>
      <c r="AV34" s="369"/>
      <c r="AW34" s="305"/>
      <c r="AX34" s="305"/>
      <c r="AY34" s="319"/>
      <c r="AZ34" s="315"/>
      <c r="BA34" s="315"/>
      <c r="BB34" s="315"/>
      <c r="BC34" s="315"/>
    </row>
    <row r="35" spans="1:90" ht="13.9" hidden="1" customHeight="1" x14ac:dyDescent="0.3">
      <c r="A35" s="706"/>
      <c r="B35" s="626"/>
      <c r="C35" s="626" t="s">
        <v>70</v>
      </c>
      <c r="D35" s="626" t="s">
        <v>303</v>
      </c>
      <c r="E35" s="624" t="s">
        <v>80</v>
      </c>
      <c r="F35" s="714"/>
      <c r="G35" s="714"/>
      <c r="H35" s="714"/>
      <c r="I35" s="714"/>
      <c r="J35" s="624" t="s">
        <v>286</v>
      </c>
      <c r="K35" s="627" t="s">
        <v>305</v>
      </c>
      <c r="L35" s="627" t="s">
        <v>306</v>
      </c>
      <c r="M35" s="627"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5" s="624"/>
      <c r="O35" s="617"/>
      <c r="P35" s="677"/>
      <c r="Q35" s="657"/>
      <c r="R35" s="683"/>
      <c r="S35" s="677"/>
      <c r="T35" s="657"/>
      <c r="U35" s="683"/>
      <c r="V35" s="677"/>
      <c r="W35" s="657"/>
      <c r="X35" s="681"/>
      <c r="Y35" s="657"/>
      <c r="Z35" s="681"/>
      <c r="AA35" s="617"/>
      <c r="AB35" s="326"/>
      <c r="AC35" s="494"/>
      <c r="AD35" s="387"/>
      <c r="AE35" s="315"/>
      <c r="AF35" s="494"/>
      <c r="AG35" s="315" t="str">
        <f t="shared" si="6"/>
        <v/>
      </c>
      <c r="AH35" s="316"/>
      <c r="AI35" s="316"/>
      <c r="AJ35" s="317" t="str">
        <f t="shared" si="7"/>
        <v/>
      </c>
      <c r="AK35" s="316"/>
      <c r="AL35" s="316"/>
      <c r="AM35" s="316"/>
      <c r="AN35" s="332"/>
      <c r="AO35" s="368" t="str">
        <f t="shared" si="8"/>
        <v/>
      </c>
      <c r="AP35" s="317"/>
      <c r="AQ35" s="368" t="str">
        <f t="shared" si="11"/>
        <v/>
      </c>
      <c r="AR35" s="317" t="str">
        <f t="shared" si="12"/>
        <v/>
      </c>
      <c r="AS35" s="365" t="str">
        <f t="shared" si="9"/>
        <v/>
      </c>
      <c r="AT35" s="365"/>
      <c r="AU35" s="365"/>
      <c r="AV35" s="369"/>
      <c r="AW35" s="305"/>
      <c r="AX35" s="305"/>
      <c r="AY35" s="319"/>
      <c r="AZ35" s="315"/>
      <c r="BA35" s="315"/>
      <c r="BB35" s="315"/>
      <c r="BC35" s="315"/>
    </row>
    <row r="36" spans="1:90" ht="163.5" customHeight="1" x14ac:dyDescent="0.3">
      <c r="A36" s="706" t="s">
        <v>312</v>
      </c>
      <c r="B36" s="624" t="s">
        <v>313</v>
      </c>
      <c r="C36" s="626" t="s">
        <v>70</v>
      </c>
      <c r="D36" s="626" t="s">
        <v>314</v>
      </c>
      <c r="E36" s="624" t="s">
        <v>80</v>
      </c>
      <c r="F36" s="714" t="s">
        <v>315</v>
      </c>
      <c r="G36" s="714" t="s">
        <v>316</v>
      </c>
      <c r="H36" s="714" t="s">
        <v>284</v>
      </c>
      <c r="I36" s="714" t="s">
        <v>317</v>
      </c>
      <c r="J36" s="624" t="s">
        <v>272</v>
      </c>
      <c r="K36" s="627" t="s">
        <v>738</v>
      </c>
      <c r="L36" s="627" t="s">
        <v>909</v>
      </c>
      <c r="M36" s="627" t="str">
        <f t="shared" si="23"/>
        <v xml:space="preserve">Posibilidad de pérdida Económica y Reputacional  por la gestión inadecuada de los impactos ambientales significativos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36" s="624" t="s">
        <v>274</v>
      </c>
      <c r="O36" s="617">
        <v>12</v>
      </c>
      <c r="P36" s="677" t="str">
        <f>IF(O36&lt;=0,"",IF(O36&lt;=2,"Muy Baja",IF(O36&lt;=24,"Baja",IF(O36&lt;=500,"Media",IF(O36&lt;=5000,"Alta","Muy Alta")))))</f>
        <v>Baja</v>
      </c>
      <c r="Q36" s="657">
        <f t="shared" si="14"/>
        <v>0.4</v>
      </c>
      <c r="R36" s="683" t="s">
        <v>320</v>
      </c>
      <c r="S36" s="677" t="str">
        <f>IF(OR(R36='Tabla Impacto'!$C$11,R36='Tabla Impacto'!$D$11),"Leve",IF(OR(R36='Tabla Impacto'!$C$12,R36='Tabla Impacto'!$D$12),"Menor",IF(OR(R36='Tabla Impacto'!$C$13,R36='Tabla Impacto'!$D$13),"Moderado",IF(OR(R36='Tabla Impacto'!$C$14,R36='Tabla Impacto'!$D$14),"Mayor",IF(OR(R36='Tabla Impacto'!$C$15,R36='Tabla Impacto'!$D$15),"Catastrófico","")))))</f>
        <v>Moderado</v>
      </c>
      <c r="T36" s="657">
        <f t="shared" ref="T36" si="28">IF(S36="","",IF(S36="Leve",0.2,IF(S36="Menor",0.4,IF(S36="Moderado",0.6,IF(S36="Mayor",0.8,IF(S36="Catastrófico",1,))))))</f>
        <v>0.6</v>
      </c>
      <c r="U36" s="683" t="s">
        <v>288</v>
      </c>
      <c r="V36" s="677" t="str">
        <f>IF(OR(U36='Tabla Impacto'!$C$11,U36='Tabla Impacto'!$D$11),"Leve",IF(OR(U36='Tabla Impacto'!$C$12,U36='Tabla Impacto'!$D$12),"Menor",IF(OR(U36='Tabla Impacto'!$C$13,U36='Tabla Impacto'!$D$13),"Moderado",IF(OR(U36='Tabla Impacto'!$C$14,U36='Tabla Impacto'!$D$14),"Mayor",IF(OR(U36='Tabla Impacto'!$C$15,U36='Tabla Impacto'!$D$15),"Catastrófico","")))))</f>
        <v>Moderado</v>
      </c>
      <c r="W36" s="657">
        <f t="shared" ref="W36" si="29">IF(V36="","",IF(V36="Leve",0.2,IF(V36="Menor",0.4,IF(V36="Moderado",0.6,IF(V36="Mayor",0.8,IF(V36="Catastrófico",1,))))))</f>
        <v>0.6</v>
      </c>
      <c r="X36" s="681" t="str">
        <f>IF(Y36="","",IF(Y36='Tabla Impacto'!$G$4,'Tabla Impacto'!$F$4,IF(Y36='Tabla Impacto'!$G$5,'Tabla Impacto'!$F$5,IF(Y36='Tabla Impacto'!$G$6,'Tabla Impacto'!$F$6,IF(Y36='Tabla Impacto'!$G$7,'Tabla Impacto'!$F$7,IF(Y36='Tabla Impacto'!$G$8,'Tabla Impacto'!$F$8))))))</f>
        <v>Moderado</v>
      </c>
      <c r="Y36" s="657">
        <f>+IF(T36="",W36,IF(W36="",T36,IF(T36&gt;W36,T36,W36)))</f>
        <v>0.6</v>
      </c>
      <c r="Z36" s="681" t="str">
        <f t="shared" ref="Z36" si="30">IF(OR(AND(P36="Muy Baja",X36="Leve"),AND(P36="Muy Baja",X36="Menor"),AND(P36="Baja",X36="Leve")),"Bajo",IF(OR(AND(P36="Muy baja",X36="Moderado"),AND(P36="Baja",X36="Menor"),AND(P36="Baja",X36="Moderado"),AND(P36="Media",X36="Leve"),AND(P36="Media",X36="Menor"),AND(P36="Media",X36="Moderado"),AND(P36="Alta",X36="Leve"),AND(P36="Alta",X36="Menor")),"Moderado",IF(OR(AND(P36="Muy Baja",X36="Mayor"),AND(P36="Baja",X36="Mayor"),AND(P36="Media",X36="Mayor"),AND(P36="Alta",X36="Moderado"),AND(P36="Alta",X36="Mayor"),AND(P36="Muy Alta",X36="Leve"),AND(P36="Muy Alta",X36="Menor"),AND(P36="Muy Alta",X36="Moderado"),AND(P36="Muy Alta",X36="Mayor")),"Alto",IF(OR(AND(P36="Muy Baja",X36="Catastrófico"),AND(P36="Baja",X36="Catastrófico"),AND(P36="Media",X36="Catastrófico"),AND(P36="Alta",X36="Catastrófico"),AND(P36="Muy Alta",X36="Catastrófico")),"Extremo",""))))</f>
        <v>Moderado</v>
      </c>
      <c r="AA36" s="617"/>
      <c r="AB36" s="326">
        <v>1</v>
      </c>
      <c r="AC36" s="519" t="s">
        <v>774</v>
      </c>
      <c r="AD36" s="387"/>
      <c r="AE36" s="315" t="s">
        <v>123</v>
      </c>
      <c r="AF36" s="519" t="s">
        <v>776</v>
      </c>
      <c r="AG36" s="315" t="str">
        <f t="shared" si="6"/>
        <v>Probabilidad</v>
      </c>
      <c r="AH36" s="316" t="s">
        <v>74</v>
      </c>
      <c r="AI36" s="316" t="s">
        <v>109</v>
      </c>
      <c r="AJ36" s="317" t="str">
        <f t="shared" si="7"/>
        <v>40%</v>
      </c>
      <c r="AK36" s="316" t="s">
        <v>115</v>
      </c>
      <c r="AL36" s="316" t="s">
        <v>133</v>
      </c>
      <c r="AM36" s="316" t="s">
        <v>277</v>
      </c>
      <c r="AN36" s="330">
        <f>IFERROR(IF(AG36="Probabilidad",(Q36-(+Q36*AJ36)),IF(AG36="Impacto",Q36,"")),"")</f>
        <v>0.24</v>
      </c>
      <c r="AO36" s="368" t="str">
        <f t="shared" ref="AO36:AO38" si="31">IFERROR(IF(AN36="","",IF(AN36&lt;=0.2,"Muy Baja",IF(AN36&lt;=0.4,"Baja",IF(AN36&lt;=0.6,"Media",IF(AN36&lt;=0.8,"Alta","Muy Alta"))))),"")</f>
        <v>Baja</v>
      </c>
      <c r="AP36" s="317">
        <f t="shared" ref="AP36:AP38" si="32">+AN36</f>
        <v>0.24</v>
      </c>
      <c r="AQ36" s="368" t="str">
        <f t="shared" ref="AQ36:AQ38" si="33">IFERROR(IF(AR36="","",IF(AR36&lt;=0.2,"Leve",IF(AR36&lt;=0.4,"Menor",IF(AR36&lt;=0.6,"Moderado",IF(AR36&lt;=0.8,"Mayor","Catastrófico"))))),"")</f>
        <v>Moderado</v>
      </c>
      <c r="AR36" s="317">
        <f>IFERROR(IF(AG36="Impacto",(Y36-(+Y36*AJ36)),IF(AG36="Probabilidad",Y36,"")),"")</f>
        <v>0.6</v>
      </c>
      <c r="AS36" s="365" t="str">
        <f t="shared" si="9"/>
        <v>Moderado</v>
      </c>
      <c r="AT36" s="734">
        <f>+AP38</f>
        <v>8.6399999999999991E-2</v>
      </c>
      <c r="AU36" s="734">
        <f>+AR38</f>
        <v>0.6</v>
      </c>
      <c r="AV36" s="735" t="s">
        <v>278</v>
      </c>
      <c r="AW36" s="305"/>
      <c r="AX36" s="305"/>
      <c r="AY36" s="319">
        <v>1</v>
      </c>
      <c r="AZ36" s="315">
        <v>0</v>
      </c>
      <c r="BA36" s="315">
        <v>0</v>
      </c>
      <c r="BB36" s="315">
        <v>0</v>
      </c>
      <c r="BC36" s="315">
        <v>1</v>
      </c>
    </row>
    <row r="37" spans="1:90" ht="147.75" customHeight="1" x14ac:dyDescent="0.3">
      <c r="A37" s="706"/>
      <c r="B37" s="624" t="s">
        <v>313</v>
      </c>
      <c r="C37" s="626" t="s">
        <v>70</v>
      </c>
      <c r="D37" s="626" t="s">
        <v>314</v>
      </c>
      <c r="E37" s="624" t="s">
        <v>80</v>
      </c>
      <c r="F37" s="714"/>
      <c r="G37" s="714"/>
      <c r="H37" s="714"/>
      <c r="I37" s="714"/>
      <c r="J37" s="624" t="s">
        <v>272</v>
      </c>
      <c r="K37" s="627" t="s">
        <v>318</v>
      </c>
      <c r="L37" s="627" t="s">
        <v>319</v>
      </c>
      <c r="M37" s="627"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37" s="624"/>
      <c r="O37" s="617">
        <v>12</v>
      </c>
      <c r="P37" s="677"/>
      <c r="Q37" s="657"/>
      <c r="R37" s="683"/>
      <c r="S37" s="677"/>
      <c r="T37" s="657"/>
      <c r="U37" s="683"/>
      <c r="V37" s="677"/>
      <c r="W37" s="657"/>
      <c r="X37" s="681"/>
      <c r="Y37" s="657"/>
      <c r="Z37" s="681"/>
      <c r="AA37" s="617"/>
      <c r="AB37" s="326">
        <v>2</v>
      </c>
      <c r="AC37" s="519" t="s">
        <v>775</v>
      </c>
      <c r="AD37" s="387"/>
      <c r="AE37" s="315" t="s">
        <v>123</v>
      </c>
      <c r="AF37" s="519" t="s">
        <v>321</v>
      </c>
      <c r="AG37" s="315" t="str">
        <f t="shared" si="6"/>
        <v>Probabilidad</v>
      </c>
      <c r="AH37" s="316" t="s">
        <v>74</v>
      </c>
      <c r="AI37" s="316" t="s">
        <v>109</v>
      </c>
      <c r="AJ37" s="317" t="str">
        <f t="shared" si="7"/>
        <v>40%</v>
      </c>
      <c r="AK37" s="316" t="s">
        <v>115</v>
      </c>
      <c r="AL37" s="316" t="s">
        <v>133</v>
      </c>
      <c r="AM37" s="316" t="s">
        <v>277</v>
      </c>
      <c r="AN37" s="331">
        <f>IFERROR(IF(AND(AG36="Probabilidad",AG37="Probabilidad"),(AP36-(+AP36*AJ37)),IF(AG37="Probabilidad",(Q36-(+Q36*AJ37)),IF(AG37="Impacto",AP36,""))),"")</f>
        <v>0.14399999999999999</v>
      </c>
      <c r="AO37" s="368" t="str">
        <f t="shared" si="31"/>
        <v>Muy Baja</v>
      </c>
      <c r="AP37" s="317">
        <f t="shared" si="32"/>
        <v>0.14399999999999999</v>
      </c>
      <c r="AQ37" s="368" t="str">
        <f t="shared" si="33"/>
        <v>Moderado</v>
      </c>
      <c r="AR37" s="317">
        <f t="shared" ref="AR37:AR38" si="34">IFERROR(IF(AND(AG36="Impacto",AG37="Impacto"),(AR36-(+AR36*AJ37)),IF(AG37="Impacto",(Y36-(+Y36*AJ37)),IF(AG37="Probabilidad",AR36,""))),"")</f>
        <v>0.6</v>
      </c>
      <c r="AS37" s="365" t="str">
        <f t="shared" si="9"/>
        <v>Moderado</v>
      </c>
      <c r="AT37" s="734"/>
      <c r="AU37" s="734"/>
      <c r="AV37" s="735"/>
      <c r="AW37" s="305"/>
      <c r="AX37" s="305"/>
      <c r="AY37" s="319">
        <v>4</v>
      </c>
      <c r="AZ37" s="315">
        <v>1</v>
      </c>
      <c r="BA37" s="315">
        <v>1</v>
      </c>
      <c r="BB37" s="315">
        <v>1</v>
      </c>
      <c r="BC37" s="315">
        <v>1</v>
      </c>
    </row>
    <row r="38" spans="1:90" ht="142.9" customHeight="1" x14ac:dyDescent="0.3">
      <c r="A38" s="706"/>
      <c r="B38" s="624" t="s">
        <v>313</v>
      </c>
      <c r="C38" s="626" t="s">
        <v>70</v>
      </c>
      <c r="D38" s="626" t="s">
        <v>314</v>
      </c>
      <c r="E38" s="624" t="s">
        <v>80</v>
      </c>
      <c r="F38" s="714"/>
      <c r="G38" s="714"/>
      <c r="H38" s="714"/>
      <c r="I38" s="714"/>
      <c r="J38" s="624" t="s">
        <v>272</v>
      </c>
      <c r="K38" s="627" t="s">
        <v>318</v>
      </c>
      <c r="L38" s="627" t="s">
        <v>319</v>
      </c>
      <c r="M38" s="627"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38" s="624"/>
      <c r="O38" s="617">
        <v>12</v>
      </c>
      <c r="P38" s="677"/>
      <c r="Q38" s="657"/>
      <c r="R38" s="683"/>
      <c r="S38" s="677"/>
      <c r="T38" s="657"/>
      <c r="U38" s="683"/>
      <c r="V38" s="677"/>
      <c r="W38" s="657"/>
      <c r="X38" s="681"/>
      <c r="Y38" s="657"/>
      <c r="Z38" s="681"/>
      <c r="AA38" s="617"/>
      <c r="AB38" s="458">
        <v>3</v>
      </c>
      <c r="AC38" s="519" t="s">
        <v>1007</v>
      </c>
      <c r="AD38" s="387"/>
      <c r="AE38" s="474" t="s">
        <v>116</v>
      </c>
      <c r="AF38" s="494" t="s">
        <v>912</v>
      </c>
      <c r="AG38" s="315" t="str">
        <f t="shared" si="6"/>
        <v>Probabilidad</v>
      </c>
      <c r="AH38" s="316" t="s">
        <v>74</v>
      </c>
      <c r="AI38" s="316" t="s">
        <v>109</v>
      </c>
      <c r="AJ38" s="317" t="str">
        <f t="shared" si="7"/>
        <v>40%</v>
      </c>
      <c r="AK38" s="316" t="s">
        <v>115</v>
      </c>
      <c r="AL38" s="316" t="s">
        <v>133</v>
      </c>
      <c r="AM38" s="316" t="s">
        <v>277</v>
      </c>
      <c r="AN38" s="331">
        <f>IFERROR(IF(AND(AG37="Probabilidad",AG38="Probabilidad"),(AP37-(+AP37*AJ38)),IF(AG38="Probabilidad",(Q37-(+Q37*AJ38)),IF(AG38="Impacto",AP37,""))),"")</f>
        <v>8.6399999999999991E-2</v>
      </c>
      <c r="AO38" s="368" t="str">
        <f t="shared" si="31"/>
        <v>Muy Baja</v>
      </c>
      <c r="AP38" s="317">
        <f t="shared" si="32"/>
        <v>8.6399999999999991E-2</v>
      </c>
      <c r="AQ38" s="368" t="str">
        <f t="shared" si="33"/>
        <v>Moderado</v>
      </c>
      <c r="AR38" s="317">
        <f t="shared" si="34"/>
        <v>0.6</v>
      </c>
      <c r="AS38" s="365" t="str">
        <f t="shared" si="9"/>
        <v>Moderado</v>
      </c>
      <c r="AT38" s="734"/>
      <c r="AU38" s="734"/>
      <c r="AV38" s="735"/>
      <c r="AW38" s="305"/>
      <c r="AX38" s="305"/>
      <c r="AY38" s="319">
        <v>4</v>
      </c>
      <c r="AZ38" s="315">
        <v>1</v>
      </c>
      <c r="BA38" s="315">
        <v>1</v>
      </c>
      <c r="BB38" s="315">
        <v>1</v>
      </c>
      <c r="BC38" s="315">
        <v>1</v>
      </c>
    </row>
    <row r="39" spans="1:90" ht="13.9" hidden="1" customHeight="1" x14ac:dyDescent="0.3">
      <c r="A39" s="706"/>
      <c r="B39" s="624" t="s">
        <v>313</v>
      </c>
      <c r="C39" s="626" t="s">
        <v>70</v>
      </c>
      <c r="D39" s="626" t="s">
        <v>314</v>
      </c>
      <c r="E39" s="624" t="s">
        <v>80</v>
      </c>
      <c r="F39" s="714"/>
      <c r="G39" s="714"/>
      <c r="H39" s="714"/>
      <c r="I39" s="714"/>
      <c r="J39" s="624" t="s">
        <v>272</v>
      </c>
      <c r="K39" s="627" t="s">
        <v>318</v>
      </c>
      <c r="L39" s="627" t="s">
        <v>319</v>
      </c>
      <c r="M39" s="627"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39" s="624"/>
      <c r="O39" s="617">
        <v>12</v>
      </c>
      <c r="P39" s="677"/>
      <c r="Q39" s="657"/>
      <c r="R39" s="683"/>
      <c r="S39" s="677"/>
      <c r="T39" s="657"/>
      <c r="U39" s="683"/>
      <c r="V39" s="677"/>
      <c r="W39" s="657"/>
      <c r="X39" s="681"/>
      <c r="Y39" s="657"/>
      <c r="Z39" s="681"/>
      <c r="AA39" s="617"/>
      <c r="AB39" s="326"/>
      <c r="AC39" s="494"/>
      <c r="AD39" s="387"/>
      <c r="AE39" s="315"/>
      <c r="AF39" s="494"/>
      <c r="AG39" s="315" t="str">
        <f t="shared" si="6"/>
        <v/>
      </c>
      <c r="AH39" s="316"/>
      <c r="AI39" s="316"/>
      <c r="AJ39" s="317" t="str">
        <f t="shared" si="7"/>
        <v/>
      </c>
      <c r="AK39" s="316"/>
      <c r="AL39" s="316"/>
      <c r="AM39" s="316"/>
      <c r="AN39" s="332"/>
      <c r="AO39" s="368" t="str">
        <f t="shared" si="8"/>
        <v/>
      </c>
      <c r="AP39" s="317"/>
      <c r="AQ39" s="368" t="str">
        <f t="shared" si="11"/>
        <v/>
      </c>
      <c r="AR39" s="317" t="str">
        <f t="shared" si="12"/>
        <v/>
      </c>
      <c r="AS39" s="365" t="str">
        <f t="shared" si="9"/>
        <v/>
      </c>
      <c r="AT39" s="365"/>
      <c r="AU39" s="365"/>
      <c r="AV39" s="369"/>
      <c r="AW39" s="305"/>
      <c r="AX39" s="305"/>
      <c r="AY39" s="319"/>
      <c r="AZ39" s="315"/>
      <c r="BA39" s="315"/>
      <c r="BB39" s="315"/>
      <c r="BC39" s="315"/>
    </row>
    <row r="40" spans="1:90" ht="13.9" hidden="1" customHeight="1" x14ac:dyDescent="0.3">
      <c r="A40" s="706"/>
      <c r="B40" s="624" t="s">
        <v>313</v>
      </c>
      <c r="C40" s="626" t="s">
        <v>70</v>
      </c>
      <c r="D40" s="626" t="s">
        <v>314</v>
      </c>
      <c r="E40" s="624" t="s">
        <v>80</v>
      </c>
      <c r="F40" s="714"/>
      <c r="G40" s="714"/>
      <c r="H40" s="714"/>
      <c r="I40" s="714"/>
      <c r="J40" s="624" t="s">
        <v>272</v>
      </c>
      <c r="K40" s="627" t="s">
        <v>318</v>
      </c>
      <c r="L40" s="627" t="s">
        <v>319</v>
      </c>
      <c r="M40" s="627"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40" s="624"/>
      <c r="O40" s="617">
        <v>12</v>
      </c>
      <c r="P40" s="677"/>
      <c r="Q40" s="657"/>
      <c r="R40" s="683"/>
      <c r="S40" s="677"/>
      <c r="T40" s="657"/>
      <c r="U40" s="683"/>
      <c r="V40" s="677"/>
      <c r="W40" s="657"/>
      <c r="X40" s="681"/>
      <c r="Y40" s="657"/>
      <c r="Z40" s="681"/>
      <c r="AA40" s="617"/>
      <c r="AB40" s="326"/>
      <c r="AC40" s="494"/>
      <c r="AD40" s="387"/>
      <c r="AE40" s="315"/>
      <c r="AF40" s="494"/>
      <c r="AG40" s="315" t="str">
        <f t="shared" si="6"/>
        <v/>
      </c>
      <c r="AH40" s="316"/>
      <c r="AI40" s="316"/>
      <c r="AJ40" s="317" t="str">
        <f t="shared" si="7"/>
        <v/>
      </c>
      <c r="AK40" s="316"/>
      <c r="AL40" s="316"/>
      <c r="AM40" s="316"/>
      <c r="AN40" s="332"/>
      <c r="AO40" s="368" t="str">
        <f t="shared" si="8"/>
        <v/>
      </c>
      <c r="AP40" s="317"/>
      <c r="AQ40" s="368" t="str">
        <f t="shared" si="11"/>
        <v/>
      </c>
      <c r="AR40" s="317" t="str">
        <f t="shared" si="12"/>
        <v/>
      </c>
      <c r="AS40" s="365" t="str">
        <f t="shared" si="9"/>
        <v/>
      </c>
      <c r="AT40" s="365"/>
      <c r="AU40" s="365"/>
      <c r="AV40" s="369"/>
      <c r="AW40" s="305"/>
      <c r="AX40" s="305"/>
      <c r="AY40" s="319"/>
      <c r="AZ40" s="315"/>
      <c r="BA40" s="315"/>
      <c r="BB40" s="315"/>
      <c r="BC40" s="315"/>
    </row>
    <row r="41" spans="1:90" ht="13.9" hidden="1" customHeight="1" x14ac:dyDescent="0.3">
      <c r="A41" s="706"/>
      <c r="B41" s="624" t="s">
        <v>313</v>
      </c>
      <c r="C41" s="626" t="s">
        <v>70</v>
      </c>
      <c r="D41" s="626" t="s">
        <v>314</v>
      </c>
      <c r="E41" s="624" t="s">
        <v>80</v>
      </c>
      <c r="F41" s="714"/>
      <c r="G41" s="714"/>
      <c r="H41" s="714"/>
      <c r="I41" s="714"/>
      <c r="J41" s="624" t="s">
        <v>272</v>
      </c>
      <c r="K41" s="627" t="s">
        <v>318</v>
      </c>
      <c r="L41" s="627" t="s">
        <v>319</v>
      </c>
      <c r="M41" s="627"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41" s="624"/>
      <c r="O41" s="617">
        <v>12</v>
      </c>
      <c r="P41" s="677"/>
      <c r="Q41" s="657"/>
      <c r="R41" s="683"/>
      <c r="S41" s="677"/>
      <c r="T41" s="657"/>
      <c r="U41" s="683"/>
      <c r="V41" s="677"/>
      <c r="W41" s="657"/>
      <c r="X41" s="681"/>
      <c r="Y41" s="657"/>
      <c r="Z41" s="681"/>
      <c r="AA41" s="617"/>
      <c r="AB41" s="326"/>
      <c r="AC41" s="494"/>
      <c r="AD41" s="387"/>
      <c r="AE41" s="315"/>
      <c r="AF41" s="494"/>
      <c r="AG41" s="315" t="str">
        <f t="shared" si="6"/>
        <v/>
      </c>
      <c r="AH41" s="316"/>
      <c r="AI41" s="316"/>
      <c r="AJ41" s="317" t="str">
        <f t="shared" si="7"/>
        <v/>
      </c>
      <c r="AK41" s="316"/>
      <c r="AL41" s="316"/>
      <c r="AM41" s="316"/>
      <c r="AN41" s="332"/>
      <c r="AO41" s="368" t="str">
        <f t="shared" si="8"/>
        <v/>
      </c>
      <c r="AP41" s="317"/>
      <c r="AQ41" s="368" t="str">
        <f t="shared" si="11"/>
        <v/>
      </c>
      <c r="AR41" s="317" t="str">
        <f t="shared" si="12"/>
        <v/>
      </c>
      <c r="AS41" s="365" t="str">
        <f t="shared" si="9"/>
        <v/>
      </c>
      <c r="AT41" s="365"/>
      <c r="AU41" s="365"/>
      <c r="AV41" s="369"/>
      <c r="AW41" s="305"/>
      <c r="AX41" s="305"/>
      <c r="AY41" s="319"/>
      <c r="AZ41" s="315"/>
      <c r="BA41" s="315"/>
      <c r="BB41" s="315"/>
      <c r="BC41" s="315"/>
    </row>
    <row r="42" spans="1:90" s="1" customFormat="1" ht="139.15" customHeight="1" x14ac:dyDescent="0.3">
      <c r="A42" s="706" t="s">
        <v>322</v>
      </c>
      <c r="B42" s="624" t="s">
        <v>323</v>
      </c>
      <c r="C42" s="626" t="s">
        <v>94</v>
      </c>
      <c r="D42" s="626" t="s">
        <v>324</v>
      </c>
      <c r="E42" s="624" t="s">
        <v>325</v>
      </c>
      <c r="F42" s="625" t="s">
        <v>295</v>
      </c>
      <c r="G42" s="625" t="s">
        <v>283</v>
      </c>
      <c r="H42" s="625" t="s">
        <v>284</v>
      </c>
      <c r="I42" s="625" t="s">
        <v>304</v>
      </c>
      <c r="J42" s="624" t="s">
        <v>272</v>
      </c>
      <c r="K42" s="627" t="s">
        <v>929</v>
      </c>
      <c r="L42" s="627" t="s">
        <v>928</v>
      </c>
      <c r="M42" s="627" t="str">
        <f t="shared" si="23"/>
        <v>Posibilidad de pérdida Económica y Reputacional por la inoportunidad o imprecisión en la  difusión de la información de la gestión institucional debido a:
1. Desconocimiento de los procedimientos
2. Incumplimiento de  los lineamientos dados por la oficina asesora de comunicaciones
3. Planeación inadecuada de las actividades.
4. Falta divulgación oportuna en la invitación para participación en eventos.
5. Ausencia del consentimiento informado para uso de derecho de imagen sobre fotografías y videos</v>
      </c>
      <c r="N42" s="624" t="s">
        <v>274</v>
      </c>
      <c r="O42" s="617">
        <f t="shared" ref="O42:O47" si="35">8*5*4*12</f>
        <v>1920</v>
      </c>
      <c r="P42" s="615" t="str">
        <f>IF(O42&lt;=0,"",IF(O42&lt;=2,"Muy Baja",IF(O42&lt;=24,"Baja",IF(O42&lt;=500,"Media",IF(O42&lt;=5000,"Alta","Muy Alta")))))</f>
        <v>Alta</v>
      </c>
      <c r="Q42" s="616">
        <f t="shared" si="14"/>
        <v>0.8</v>
      </c>
      <c r="R42" s="632" t="s">
        <v>327</v>
      </c>
      <c r="S42" s="615" t="str">
        <f>IF(OR(R42='Tabla Impacto'!$C$11,R42='Tabla Impacto'!$D$11),"Leve",IF(OR(R42='Tabla Impacto'!$C$12,R42='Tabla Impacto'!$D$12),"Menor",IF(OR(R42='Tabla Impacto'!$C$13,R42='Tabla Impacto'!$D$13),"Moderado",IF(OR(R42='Tabla Impacto'!$C$14,R42='Tabla Impacto'!$D$14),"Mayor",IF(OR(R42='Tabla Impacto'!$C$15,R42='Tabla Impacto'!$D$15),"Catastrófico","")))))</f>
        <v>Leve</v>
      </c>
      <c r="T42" s="616">
        <f t="shared" ref="T42" si="36">IF(S42="","",IF(S42="Leve",0.2,IF(S42="Menor",0.4,IF(S42="Moderado",0.6,IF(S42="Mayor",0.8,IF(S42="Catastrófico",1,))))))</f>
        <v>0.2</v>
      </c>
      <c r="U42" s="632" t="s">
        <v>300</v>
      </c>
      <c r="V42" s="615" t="str">
        <f>IF(OR(U42='Tabla Impacto'!$C$11,U42='Tabla Impacto'!$D$11),"Leve",IF(OR(U42='Tabla Impacto'!$C$12,U42='Tabla Impacto'!$D$12),"Menor",IF(OR(U42='Tabla Impacto'!$C$13,U42='Tabla Impacto'!$D$13),"Moderado",IF(OR(U42='Tabla Impacto'!$C$14,U42='Tabla Impacto'!$D$14),"Mayor",IF(OR(U42='Tabla Impacto'!$C$15,U42='Tabla Impacto'!$D$15),"Catastrófico","")))))</f>
        <v>Mayor</v>
      </c>
      <c r="W42" s="616">
        <f t="shared" ref="W42" si="37">IF(V42="","",IF(V42="Leve",0.2,IF(V42="Menor",0.4,IF(V42="Moderado",0.6,IF(V42="Mayor",0.8,IF(V42="Catastrófico",1,))))))</f>
        <v>0.8</v>
      </c>
      <c r="X42" s="621" t="str">
        <f>IF(Y42="","",IF(Y42='Tabla Impacto'!$G$4,'Tabla Impacto'!$F$4,IF(Y42='Tabla Impacto'!$G$5,'Tabla Impacto'!$F$5,IF(Y42='Tabla Impacto'!$G$6,'Tabla Impacto'!$F$6,IF(Y42='Tabla Impacto'!$G$7,'Tabla Impacto'!$F$7,IF(Y42='Tabla Impacto'!$G$8,'Tabla Impacto'!$F$8))))))</f>
        <v>Mayor</v>
      </c>
      <c r="Y42" s="616">
        <f t="shared" ref="Y42" si="38">+IF(T42="",W42,IF(W42="",T42,IF(T42&gt;W42,T42,W42)))</f>
        <v>0.8</v>
      </c>
      <c r="Z42" s="621" t="str">
        <f t="shared" ref="Z42" si="39">IF(OR(AND(P42="Muy Baja",X42="Leve"),AND(P42="Muy Baja",X42="Menor"),AND(P42="Baja",X42="Leve")),"Bajo",IF(OR(AND(P42="Muy baja",X42="Moderado"),AND(P42="Baja",X42="Menor"),AND(P42="Baja",X42="Moderado"),AND(P42="Media",X42="Leve"),AND(P42="Media",X42="Menor"),AND(P42="Media",X42="Moderado"),AND(P42="Alta",X42="Leve"),AND(P42="Alta",X42="Menor")),"Moderado",IF(OR(AND(P42="Muy Baja",X42="Mayor"),AND(P42="Baja",X42="Mayor"),AND(P42="Media",X42="Mayor"),AND(P42="Alta",X42="Moderado"),AND(P42="Alta",X42="Mayor"),AND(P42="Muy Alta",X42="Leve"),AND(P42="Muy Alta",X42="Menor"),AND(P42="Muy Alta",X42="Moderado"),AND(P42="Muy Alta",X42="Mayor")),"Alto",IF(OR(AND(P42="Muy Baja",X42="Catastrófico"),AND(P42="Baja",X42="Catastrófico"),AND(P42="Media",X42="Catastrófico"),AND(P42="Alta",X42="Catastrófico"),AND(P42="Muy Alta",X42="Catastrófico")),"Extremo",""))))</f>
        <v>Alto</v>
      </c>
      <c r="AA42" s="617"/>
      <c r="AB42" s="326">
        <v>1</v>
      </c>
      <c r="AC42" s="519" t="s">
        <v>790</v>
      </c>
      <c r="AD42" s="387"/>
      <c r="AE42" s="315" t="s">
        <v>123</v>
      </c>
      <c r="AF42" s="494" t="s">
        <v>328</v>
      </c>
      <c r="AG42" s="315" t="str">
        <f t="shared" si="6"/>
        <v>Probabilidad</v>
      </c>
      <c r="AH42" s="316" t="s">
        <v>74</v>
      </c>
      <c r="AI42" s="316" t="s">
        <v>109</v>
      </c>
      <c r="AJ42" s="317" t="str">
        <f t="shared" si="7"/>
        <v>40%</v>
      </c>
      <c r="AK42" s="316" t="s">
        <v>115</v>
      </c>
      <c r="AL42" s="316" t="s">
        <v>133</v>
      </c>
      <c r="AM42" s="316" t="s">
        <v>277</v>
      </c>
      <c r="AN42" s="300">
        <f>IFERROR(IF(AG42="Probabilidad",(Q42-(+Q42*AJ42)),IF(AG42="Impacto",Q42,"")),"")</f>
        <v>0.48</v>
      </c>
      <c r="AO42" s="132" t="str">
        <f t="shared" si="8"/>
        <v>Media</v>
      </c>
      <c r="AP42" s="123">
        <f t="shared" si="10"/>
        <v>0.48</v>
      </c>
      <c r="AQ42" s="132" t="str">
        <f t="shared" si="11"/>
        <v>Mayor</v>
      </c>
      <c r="AR42" s="123">
        <f>IFERROR(IF(AG42="Impacto",(Y42-(+Y42*AJ42)),IF(AG42="Probabilidad",Y42,"")),"")</f>
        <v>0.8</v>
      </c>
      <c r="AS42" s="301" t="str">
        <f t="shared" si="9"/>
        <v>Alto</v>
      </c>
      <c r="AT42" s="622">
        <f>+AP43</f>
        <v>0.48</v>
      </c>
      <c r="AU42" s="622">
        <f>+AR43</f>
        <v>0.60000000000000009</v>
      </c>
      <c r="AV42" s="737" t="s">
        <v>278</v>
      </c>
      <c r="AW42" s="305"/>
      <c r="AX42" s="305"/>
      <c r="AY42" s="489">
        <v>4</v>
      </c>
      <c r="AZ42" s="490">
        <v>1</v>
      </c>
      <c r="BA42" s="490">
        <v>1</v>
      </c>
      <c r="BB42" s="490">
        <v>1</v>
      </c>
      <c r="BC42" s="490">
        <v>1</v>
      </c>
      <c r="BJ42" s="327"/>
      <c r="BK42" s="313"/>
      <c r="BL42" s="313"/>
      <c r="BM42" s="313"/>
      <c r="BN42" s="313"/>
      <c r="BO42" s="313"/>
      <c r="BP42" s="313"/>
      <c r="BQ42" s="313"/>
      <c r="BR42" s="313"/>
      <c r="BS42" s="313"/>
      <c r="BT42" s="313"/>
      <c r="BU42" s="313"/>
      <c r="BV42" s="313"/>
      <c r="BW42" s="313"/>
      <c r="BX42" s="313"/>
      <c r="BY42" s="313"/>
      <c r="BZ42" s="313"/>
      <c r="CA42" s="313"/>
      <c r="CB42" s="313"/>
      <c r="CC42" s="313"/>
      <c r="CD42" s="313"/>
      <c r="CE42" s="313"/>
      <c r="CF42" s="313"/>
      <c r="CG42" s="313"/>
      <c r="CH42" s="313"/>
      <c r="CL42" s="313"/>
    </row>
    <row r="43" spans="1:90" s="1" customFormat="1" ht="103.9" customHeight="1" x14ac:dyDescent="0.3">
      <c r="A43" s="706"/>
      <c r="B43" s="624" t="s">
        <v>323</v>
      </c>
      <c r="C43" s="626" t="s">
        <v>94</v>
      </c>
      <c r="D43" s="626" t="s">
        <v>324</v>
      </c>
      <c r="E43" s="624" t="s">
        <v>325</v>
      </c>
      <c r="F43" s="625"/>
      <c r="G43" s="625"/>
      <c r="H43" s="625"/>
      <c r="I43" s="625"/>
      <c r="J43" s="624" t="s">
        <v>272</v>
      </c>
      <c r="K43" s="627" t="s">
        <v>326</v>
      </c>
      <c r="L43" s="627" t="s">
        <v>329</v>
      </c>
      <c r="M43" s="627"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3" s="624"/>
      <c r="O43" s="617">
        <f t="shared" si="35"/>
        <v>1920</v>
      </c>
      <c r="P43" s="615"/>
      <c r="Q43" s="616"/>
      <c r="R43" s="632"/>
      <c r="S43" s="615"/>
      <c r="T43" s="616"/>
      <c r="U43" s="632"/>
      <c r="V43" s="615"/>
      <c r="W43" s="616"/>
      <c r="X43" s="621"/>
      <c r="Y43" s="616"/>
      <c r="Z43" s="621"/>
      <c r="AA43" s="617"/>
      <c r="AB43" s="326">
        <v>2</v>
      </c>
      <c r="AC43" s="519" t="s">
        <v>930</v>
      </c>
      <c r="AD43" s="387"/>
      <c r="AE43" s="315" t="s">
        <v>123</v>
      </c>
      <c r="AF43" s="494" t="s">
        <v>931</v>
      </c>
      <c r="AG43" s="315" t="str">
        <f t="shared" si="6"/>
        <v>Impacto</v>
      </c>
      <c r="AH43" s="316" t="s">
        <v>88</v>
      </c>
      <c r="AI43" s="316" t="s">
        <v>109</v>
      </c>
      <c r="AJ43" s="317" t="str">
        <f t="shared" si="7"/>
        <v>25%</v>
      </c>
      <c r="AK43" s="388" t="s">
        <v>115</v>
      </c>
      <c r="AL43" s="388" t="s">
        <v>133</v>
      </c>
      <c r="AM43" s="388" t="s">
        <v>277</v>
      </c>
      <c r="AN43" s="299">
        <f>IFERROR(IF(AND(AG42="Probabilidad",AG43="Probabilidad"),(AP42-(+AP42*AJ43)),IF(AG43="Probabilidad",(Q42-(+Q42*AJ43)),IF(AG43="Impacto",AP42,""))),"")</f>
        <v>0.48</v>
      </c>
      <c r="AO43" s="132" t="str">
        <f t="shared" si="8"/>
        <v>Media</v>
      </c>
      <c r="AP43" s="123">
        <f t="shared" si="10"/>
        <v>0.48</v>
      </c>
      <c r="AQ43" s="132" t="str">
        <f t="shared" si="11"/>
        <v>Moderado</v>
      </c>
      <c r="AR43" s="123">
        <f>IFERROR(IF(AND(AG42="Impacto",AG43="Impacto"),(AR42-(+AR42*AJ43)),IF(AG43="Impacto",(Y42-(+Y42*AJ43)),IF(AG43="Probabilidad",AR42,""))),"")</f>
        <v>0.60000000000000009</v>
      </c>
      <c r="AS43" s="301" t="str">
        <f t="shared" si="9"/>
        <v>Moderado</v>
      </c>
      <c r="AT43" s="623"/>
      <c r="AU43" s="623"/>
      <c r="AV43" s="737"/>
      <c r="AW43" s="305"/>
      <c r="AX43" s="305"/>
      <c r="AY43" s="489">
        <v>4</v>
      </c>
      <c r="AZ43" s="490">
        <v>0</v>
      </c>
      <c r="BA43" s="490">
        <v>1</v>
      </c>
      <c r="BB43" s="490">
        <v>1</v>
      </c>
      <c r="BC43" s="490">
        <v>2</v>
      </c>
      <c r="BJ43" s="327"/>
      <c r="BK43" s="313"/>
      <c r="BL43" s="313"/>
      <c r="BM43" s="313"/>
      <c r="BN43" s="313"/>
      <c r="BO43" s="313"/>
      <c r="BP43" s="313"/>
      <c r="BQ43" s="313"/>
      <c r="BR43" s="313"/>
      <c r="BS43" s="313"/>
      <c r="BT43" s="313"/>
      <c r="BU43" s="313"/>
      <c r="BV43" s="313"/>
      <c r="BW43" s="313"/>
      <c r="BX43" s="313"/>
      <c r="BY43" s="313"/>
      <c r="BZ43" s="313"/>
      <c r="CA43" s="313"/>
      <c r="CB43" s="313"/>
      <c r="CC43" s="313"/>
      <c r="CD43" s="313"/>
      <c r="CE43" s="313"/>
      <c r="CF43" s="313"/>
      <c r="CG43" s="313"/>
      <c r="CH43" s="313"/>
      <c r="CL43" s="313"/>
    </row>
    <row r="44" spans="1:90" s="1" customFormat="1" ht="13.9" hidden="1" customHeight="1" x14ac:dyDescent="0.3">
      <c r="A44" s="706"/>
      <c r="B44" s="624" t="s">
        <v>323</v>
      </c>
      <c r="C44" s="626" t="s">
        <v>94</v>
      </c>
      <c r="D44" s="626" t="s">
        <v>324</v>
      </c>
      <c r="E44" s="624" t="s">
        <v>325</v>
      </c>
      <c r="F44" s="625"/>
      <c r="G44" s="625"/>
      <c r="H44" s="625"/>
      <c r="I44" s="625"/>
      <c r="J44" s="624" t="s">
        <v>272</v>
      </c>
      <c r="K44" s="627" t="s">
        <v>326</v>
      </c>
      <c r="L44" s="627" t="s">
        <v>329</v>
      </c>
      <c r="M44" s="627"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4" s="624"/>
      <c r="O44" s="617">
        <f t="shared" si="35"/>
        <v>1920</v>
      </c>
      <c r="P44" s="615"/>
      <c r="Q44" s="616"/>
      <c r="R44" s="632"/>
      <c r="S44" s="615"/>
      <c r="T44" s="616"/>
      <c r="U44" s="632"/>
      <c r="V44" s="615"/>
      <c r="W44" s="616"/>
      <c r="X44" s="621"/>
      <c r="Y44" s="616"/>
      <c r="Z44" s="621"/>
      <c r="AA44" s="617"/>
      <c r="AB44" s="326"/>
      <c r="AC44" s="494"/>
      <c r="AD44" s="387"/>
      <c r="AE44" s="315"/>
      <c r="AF44" s="494"/>
      <c r="AG44" s="315" t="str">
        <f t="shared" si="6"/>
        <v/>
      </c>
      <c r="AH44" s="316"/>
      <c r="AI44" s="316"/>
      <c r="AJ44" s="317" t="str">
        <f t="shared" si="7"/>
        <v/>
      </c>
      <c r="AK44" s="316"/>
      <c r="AL44" s="316"/>
      <c r="AM44" s="316"/>
      <c r="AN44" s="122"/>
      <c r="AO44" s="132" t="str">
        <f t="shared" si="8"/>
        <v/>
      </c>
      <c r="AP44" s="123"/>
      <c r="AQ44" s="132" t="str">
        <f t="shared" si="11"/>
        <v/>
      </c>
      <c r="AR44" s="123" t="str">
        <f t="shared" si="12"/>
        <v/>
      </c>
      <c r="AS44" s="301" t="str">
        <f t="shared" si="9"/>
        <v/>
      </c>
      <c r="AT44" s="370"/>
      <c r="AU44" s="370"/>
      <c r="AV44" s="737"/>
      <c r="AW44" s="305"/>
      <c r="AX44" s="305"/>
      <c r="AY44" s="489"/>
      <c r="AZ44" s="490"/>
      <c r="BA44" s="490"/>
      <c r="BB44" s="490"/>
      <c r="BC44" s="490"/>
      <c r="BJ44" s="327"/>
      <c r="BK44" s="313"/>
      <c r="BL44" s="313"/>
      <c r="BM44" s="313"/>
      <c r="BN44" s="313"/>
      <c r="BO44" s="313"/>
      <c r="BP44" s="313"/>
      <c r="BQ44" s="313"/>
      <c r="BR44" s="313"/>
      <c r="BS44" s="313"/>
      <c r="BT44" s="313"/>
      <c r="BU44" s="313"/>
      <c r="BV44" s="313"/>
      <c r="BW44" s="313"/>
      <c r="BX44" s="313"/>
      <c r="BY44" s="313"/>
      <c r="BZ44" s="313"/>
      <c r="CA44" s="313"/>
      <c r="CB44" s="313"/>
      <c r="CC44" s="313"/>
      <c r="CD44" s="313"/>
      <c r="CE44" s="313"/>
      <c r="CF44" s="313"/>
      <c r="CG44" s="313"/>
      <c r="CH44" s="313"/>
      <c r="CL44" s="313"/>
    </row>
    <row r="45" spans="1:90" s="1" customFormat="1" ht="13.9" hidden="1" customHeight="1" x14ac:dyDescent="0.3">
      <c r="A45" s="706"/>
      <c r="B45" s="624" t="s">
        <v>323</v>
      </c>
      <c r="C45" s="626" t="s">
        <v>94</v>
      </c>
      <c r="D45" s="626" t="s">
        <v>324</v>
      </c>
      <c r="E45" s="624" t="s">
        <v>325</v>
      </c>
      <c r="F45" s="625"/>
      <c r="G45" s="625"/>
      <c r="H45" s="625"/>
      <c r="I45" s="625"/>
      <c r="J45" s="624" t="s">
        <v>272</v>
      </c>
      <c r="K45" s="627" t="s">
        <v>326</v>
      </c>
      <c r="L45" s="627" t="s">
        <v>329</v>
      </c>
      <c r="M45" s="627"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5" s="624"/>
      <c r="O45" s="617">
        <f t="shared" si="35"/>
        <v>1920</v>
      </c>
      <c r="P45" s="615"/>
      <c r="Q45" s="616"/>
      <c r="R45" s="632"/>
      <c r="S45" s="615"/>
      <c r="T45" s="616"/>
      <c r="U45" s="632"/>
      <c r="V45" s="615"/>
      <c r="W45" s="616"/>
      <c r="X45" s="621"/>
      <c r="Y45" s="616"/>
      <c r="Z45" s="621"/>
      <c r="AA45" s="617"/>
      <c r="AB45" s="326"/>
      <c r="AC45" s="494"/>
      <c r="AD45" s="387"/>
      <c r="AE45" s="315"/>
      <c r="AF45" s="494"/>
      <c r="AG45" s="315" t="str">
        <f t="shared" si="6"/>
        <v/>
      </c>
      <c r="AH45" s="316"/>
      <c r="AI45" s="316"/>
      <c r="AJ45" s="317" t="str">
        <f t="shared" si="7"/>
        <v/>
      </c>
      <c r="AK45" s="316"/>
      <c r="AL45" s="316"/>
      <c r="AM45" s="316"/>
      <c r="AN45" s="122"/>
      <c r="AO45" s="132" t="str">
        <f t="shared" si="8"/>
        <v/>
      </c>
      <c r="AP45" s="123"/>
      <c r="AQ45" s="132" t="str">
        <f t="shared" si="11"/>
        <v/>
      </c>
      <c r="AR45" s="123" t="str">
        <f t="shared" si="12"/>
        <v/>
      </c>
      <c r="AS45" s="301" t="str">
        <f t="shared" si="9"/>
        <v/>
      </c>
      <c r="AT45" s="303"/>
      <c r="AU45" s="303"/>
      <c r="AV45" s="374"/>
      <c r="AW45" s="305"/>
      <c r="AX45" s="305"/>
      <c r="AY45" s="489"/>
      <c r="AZ45" s="490"/>
      <c r="BA45" s="490"/>
      <c r="BB45" s="490"/>
      <c r="BC45" s="490"/>
      <c r="BJ45" s="327"/>
      <c r="BK45" s="313"/>
      <c r="BL45" s="313"/>
      <c r="BM45" s="313"/>
      <c r="BN45" s="313"/>
      <c r="BO45" s="313"/>
      <c r="BP45" s="313"/>
      <c r="BQ45" s="313"/>
      <c r="BR45" s="313"/>
      <c r="BS45" s="313"/>
      <c r="BT45" s="313"/>
      <c r="BU45" s="313"/>
      <c r="BV45" s="313"/>
      <c r="BW45" s="313"/>
      <c r="BX45" s="313"/>
      <c r="BY45" s="313"/>
      <c r="BZ45" s="313"/>
      <c r="CA45" s="313"/>
      <c r="CB45" s="313"/>
      <c r="CC45" s="313"/>
      <c r="CD45" s="313"/>
      <c r="CE45" s="313"/>
      <c r="CF45" s="313"/>
      <c r="CG45" s="313"/>
      <c r="CH45" s="313"/>
      <c r="CL45" s="313"/>
    </row>
    <row r="46" spans="1:90" s="1" customFormat="1" ht="13.9" hidden="1" customHeight="1" x14ac:dyDescent="0.3">
      <c r="A46" s="706"/>
      <c r="B46" s="624" t="s">
        <v>323</v>
      </c>
      <c r="C46" s="626" t="s">
        <v>94</v>
      </c>
      <c r="D46" s="626" t="s">
        <v>324</v>
      </c>
      <c r="E46" s="624" t="s">
        <v>325</v>
      </c>
      <c r="F46" s="625"/>
      <c r="G46" s="625"/>
      <c r="H46" s="625"/>
      <c r="I46" s="625"/>
      <c r="J46" s="624" t="s">
        <v>272</v>
      </c>
      <c r="K46" s="627" t="s">
        <v>326</v>
      </c>
      <c r="L46" s="627" t="s">
        <v>329</v>
      </c>
      <c r="M46" s="627"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6" s="624"/>
      <c r="O46" s="617">
        <f t="shared" si="35"/>
        <v>1920</v>
      </c>
      <c r="P46" s="615"/>
      <c r="Q46" s="616"/>
      <c r="R46" s="632"/>
      <c r="S46" s="615"/>
      <c r="T46" s="616"/>
      <c r="U46" s="632"/>
      <c r="V46" s="615"/>
      <c r="W46" s="616"/>
      <c r="X46" s="621"/>
      <c r="Y46" s="616"/>
      <c r="Z46" s="621"/>
      <c r="AA46" s="617"/>
      <c r="AB46" s="326"/>
      <c r="AC46" s="494"/>
      <c r="AD46" s="387"/>
      <c r="AE46" s="315"/>
      <c r="AF46" s="494"/>
      <c r="AG46" s="315" t="str">
        <f t="shared" si="6"/>
        <v/>
      </c>
      <c r="AH46" s="316"/>
      <c r="AI46" s="316"/>
      <c r="AJ46" s="317" t="str">
        <f t="shared" si="7"/>
        <v/>
      </c>
      <c r="AK46" s="316"/>
      <c r="AL46" s="316"/>
      <c r="AM46" s="316"/>
      <c r="AN46" s="122"/>
      <c r="AO46" s="132" t="str">
        <f t="shared" si="8"/>
        <v/>
      </c>
      <c r="AP46" s="123"/>
      <c r="AQ46" s="132" t="str">
        <f t="shared" si="11"/>
        <v/>
      </c>
      <c r="AR46" s="123" t="str">
        <f t="shared" si="12"/>
        <v/>
      </c>
      <c r="AS46" s="301" t="str">
        <f t="shared" si="9"/>
        <v/>
      </c>
      <c r="AT46" s="303"/>
      <c r="AU46" s="303"/>
      <c r="AV46" s="374"/>
      <c r="AW46" s="305"/>
      <c r="AX46" s="305"/>
      <c r="AY46" s="489"/>
      <c r="AZ46" s="490"/>
      <c r="BA46" s="490"/>
      <c r="BB46" s="490"/>
      <c r="BC46" s="490"/>
      <c r="BJ46" s="327"/>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L46" s="313"/>
    </row>
    <row r="47" spans="1:90" s="1" customFormat="1" ht="13.9" hidden="1" customHeight="1" x14ac:dyDescent="0.3">
      <c r="A47" s="706"/>
      <c r="B47" s="624" t="s">
        <v>323</v>
      </c>
      <c r="C47" s="626" t="s">
        <v>94</v>
      </c>
      <c r="D47" s="626" t="s">
        <v>324</v>
      </c>
      <c r="E47" s="624" t="s">
        <v>325</v>
      </c>
      <c r="F47" s="625"/>
      <c r="G47" s="625"/>
      <c r="H47" s="625"/>
      <c r="I47" s="625"/>
      <c r="J47" s="624" t="s">
        <v>272</v>
      </c>
      <c r="K47" s="627" t="s">
        <v>326</v>
      </c>
      <c r="L47" s="627" t="s">
        <v>329</v>
      </c>
      <c r="M47" s="627"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7" s="624"/>
      <c r="O47" s="617">
        <f t="shared" si="35"/>
        <v>1920</v>
      </c>
      <c r="P47" s="615"/>
      <c r="Q47" s="616"/>
      <c r="R47" s="632"/>
      <c r="S47" s="615"/>
      <c r="T47" s="616"/>
      <c r="U47" s="632"/>
      <c r="V47" s="615"/>
      <c r="W47" s="616"/>
      <c r="X47" s="621"/>
      <c r="Y47" s="616"/>
      <c r="Z47" s="621"/>
      <c r="AA47" s="617"/>
      <c r="AB47" s="326"/>
      <c r="AC47" s="494"/>
      <c r="AD47" s="387"/>
      <c r="AE47" s="315"/>
      <c r="AF47" s="494"/>
      <c r="AG47" s="315" t="str">
        <f t="shared" si="6"/>
        <v/>
      </c>
      <c r="AH47" s="316"/>
      <c r="AI47" s="316"/>
      <c r="AJ47" s="317" t="str">
        <f t="shared" si="7"/>
        <v/>
      </c>
      <c r="AK47" s="316"/>
      <c r="AL47" s="316"/>
      <c r="AM47" s="316"/>
      <c r="AN47" s="122"/>
      <c r="AO47" s="132" t="str">
        <f t="shared" si="8"/>
        <v/>
      </c>
      <c r="AP47" s="123"/>
      <c r="AQ47" s="132" t="str">
        <f t="shared" si="11"/>
        <v/>
      </c>
      <c r="AR47" s="123" t="str">
        <f t="shared" si="12"/>
        <v/>
      </c>
      <c r="AS47" s="301" t="str">
        <f t="shared" si="9"/>
        <v/>
      </c>
      <c r="AT47" s="303"/>
      <c r="AU47" s="303"/>
      <c r="AV47" s="374"/>
      <c r="AW47" s="305"/>
      <c r="AX47" s="305"/>
      <c r="AY47" s="489"/>
      <c r="AZ47" s="490"/>
      <c r="BA47" s="490"/>
      <c r="BB47" s="490"/>
      <c r="BC47" s="490"/>
      <c r="BJ47" s="327"/>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L47" s="313"/>
    </row>
    <row r="48" spans="1:90" s="1" customFormat="1" ht="198.75" customHeight="1" x14ac:dyDescent="0.3">
      <c r="A48" s="706" t="s">
        <v>330</v>
      </c>
      <c r="B48" s="624" t="s">
        <v>331</v>
      </c>
      <c r="C48" s="626" t="s">
        <v>91</v>
      </c>
      <c r="D48" s="626" t="s">
        <v>331</v>
      </c>
      <c r="E48" s="624" t="s">
        <v>91</v>
      </c>
      <c r="F48" s="625" t="s">
        <v>295</v>
      </c>
      <c r="G48" s="625" t="s">
        <v>269</v>
      </c>
      <c r="H48" s="625" t="s">
        <v>284</v>
      </c>
      <c r="I48" s="625" t="s">
        <v>271</v>
      </c>
      <c r="J48" s="624" t="s">
        <v>272</v>
      </c>
      <c r="K48" s="627" t="s">
        <v>932</v>
      </c>
      <c r="L48" s="627" t="s">
        <v>933</v>
      </c>
      <c r="M48" s="627" t="str">
        <f t="shared" si="23"/>
        <v>Posibilidad de pérdida Económica y Reputacional por inoportunidad o imprecisión en la difusión y comercialización de los productos y servicios de la entidad. debido a: 
1. Desconocimiento de los procedimientos.
2. Incumplimiento de los lineamientos dados por la Oficina Comercial. 
3. Planeación inadecuada de las actividades.
4. Factores externos al proceso que interactúan en la gestión de la Oficina Comercial</v>
      </c>
      <c r="N48" s="624" t="s">
        <v>332</v>
      </c>
      <c r="O48" s="617">
        <v>500</v>
      </c>
      <c r="P48" s="615" t="str">
        <f t="shared" ref="P48" si="40">IF(O48&lt;=0,"",IF(O48&lt;=2,"Muy Baja",IF(O48&lt;=24,"Baja",IF(O48&lt;=500,"Media",IF(O48&lt;=5000,"Alta","Muy Alta")))))</f>
        <v>Media</v>
      </c>
      <c r="Q48" s="616">
        <f t="shared" si="14"/>
        <v>0.6</v>
      </c>
      <c r="R48" s="632" t="s">
        <v>333</v>
      </c>
      <c r="S48" s="615" t="str">
        <f>IF(OR(R48='Tabla Impacto'!$C$11,R48='Tabla Impacto'!$D$11),"Leve",IF(OR(R48='Tabla Impacto'!$C$12,R48='Tabla Impacto'!$D$12),"Menor",IF(OR(R48='Tabla Impacto'!$C$13,R48='Tabla Impacto'!$D$13),"Moderado",IF(OR(R48='Tabla Impacto'!$C$14,R48='Tabla Impacto'!$D$14),"Mayor",IF(OR(R48='Tabla Impacto'!$C$15,R48='Tabla Impacto'!$D$15),"Catastrófico","")))))</f>
        <v>Mayor</v>
      </c>
      <c r="T48" s="616">
        <f t="shared" ref="T48" si="41">IF(S48="","",IF(S48="Leve",0.2,IF(S48="Menor",0.4,IF(S48="Moderado",0.6,IF(S48="Mayor",0.8,IF(S48="Catastrófico",1,))))))</f>
        <v>0.8</v>
      </c>
      <c r="U48" s="632" t="s">
        <v>276</v>
      </c>
      <c r="V48" s="615" t="str">
        <f>IF(OR(U48='Tabla Impacto'!$C$11,U48='Tabla Impacto'!$D$11),"Leve",IF(OR(U48='Tabla Impacto'!$C$12,U48='Tabla Impacto'!$D$12),"Menor",IF(OR(U48='Tabla Impacto'!$C$13,U48='Tabla Impacto'!$D$13),"Moderado",IF(OR(U48='Tabla Impacto'!$C$14,U48='Tabla Impacto'!$D$14),"Mayor",IF(OR(U48='Tabla Impacto'!$C$15,U48='Tabla Impacto'!$D$15),"Catastrófico","")))))</f>
        <v>Catastrófico</v>
      </c>
      <c r="W48" s="616">
        <f t="shared" ref="W48" si="42">IF(V48="","",IF(V48="Leve",0.2,IF(V48="Menor",0.4,IF(V48="Moderado",0.6,IF(V48="Mayor",0.8,IF(V48="Catastrófico",1,))))))</f>
        <v>1</v>
      </c>
      <c r="X48" s="621" t="str">
        <f>IF(Y48="","",IF(Y48='Tabla Impacto'!$G$4,'Tabla Impacto'!$F$4,IF(Y48='Tabla Impacto'!$G$5,'Tabla Impacto'!$F$5,IF(Y48='Tabla Impacto'!$G$6,'Tabla Impacto'!$F$6,IF(Y48='Tabla Impacto'!$G$7,'Tabla Impacto'!$F$7,IF(Y48='Tabla Impacto'!$G$8,'Tabla Impacto'!$F$8))))))</f>
        <v>Catastrófico</v>
      </c>
      <c r="Y48" s="616">
        <f t="shared" ref="Y48" si="43">+IF(T48="",W48,IF(W48="",T48,IF(T48&gt;W48,T48,W48)))</f>
        <v>1</v>
      </c>
      <c r="Z48" s="621" t="str">
        <f t="shared" ref="Z48" si="44">IF(OR(AND(P48="Muy Baja",X48="Leve"),AND(P48="Muy Baja",X48="Menor"),AND(P48="Baja",X48="Leve")),"Bajo",IF(OR(AND(P48="Muy baja",X48="Moderado"),AND(P48="Baja",X48="Menor"),AND(P48="Baja",X48="Moderado"),AND(P48="Media",X48="Leve"),AND(P48="Media",X48="Menor"),AND(P48="Media",X48="Moderado"),AND(P48="Alta",X48="Leve"),AND(P48="Alta",X48="Menor")),"Moderado",IF(OR(AND(P48="Muy Baja",X48="Mayor"),AND(P48="Baja",X48="Mayor"),AND(P48="Media",X48="Mayor"),AND(P48="Alta",X48="Moderado"),AND(P48="Alta",X48="Mayor"),AND(P48="Muy Alta",X48="Leve"),AND(P48="Muy Alta",X48="Menor"),AND(P48="Muy Alta",X48="Moderado"),AND(P48="Muy Alta",X48="Mayor")),"Alto",IF(OR(AND(P48="Muy Baja",X48="Catastrófico"),AND(P48="Baja",X48="Catastrófico"),AND(P48="Media",X48="Catastrófico"),AND(P48="Alta",X48="Catastrófico"),AND(P48="Muy Alta",X48="Catastrófico")),"Extremo",""))))</f>
        <v>Extremo</v>
      </c>
      <c r="AA48" s="617"/>
      <c r="AB48" s="326">
        <v>1</v>
      </c>
      <c r="AC48" s="494" t="s">
        <v>934</v>
      </c>
      <c r="AD48" s="387"/>
      <c r="AE48" s="315" t="s">
        <v>123</v>
      </c>
      <c r="AF48" s="494" t="s">
        <v>859</v>
      </c>
      <c r="AG48" s="315" t="str">
        <f t="shared" si="6"/>
        <v>Probabilidad</v>
      </c>
      <c r="AH48" s="316" t="s">
        <v>74</v>
      </c>
      <c r="AI48" s="316" t="s">
        <v>109</v>
      </c>
      <c r="AJ48" s="317" t="str">
        <f t="shared" si="7"/>
        <v>40%</v>
      </c>
      <c r="AK48" s="316" t="s">
        <v>115</v>
      </c>
      <c r="AL48" s="316" t="s">
        <v>133</v>
      </c>
      <c r="AM48" s="316" t="s">
        <v>277</v>
      </c>
      <c r="AN48" s="300">
        <f>IFERROR(IF(AG48="Probabilidad",(Q48-(+Q48*AJ48)),IF(AG48="Impacto",Q48,"")),"")</f>
        <v>0.36</v>
      </c>
      <c r="AO48" s="132" t="str">
        <f t="shared" ref="AO48" si="45">IFERROR(IF(AN48="","",IF(AN48&lt;=0.2,"Muy Baja",IF(AN48&lt;=0.4,"Baja",IF(AN48&lt;=0.6,"Media",IF(AN48&lt;=0.8,"Alta","Muy Alta"))))),"")</f>
        <v>Baja</v>
      </c>
      <c r="AP48" s="123">
        <f t="shared" ref="AP48" si="46">+AN48</f>
        <v>0.36</v>
      </c>
      <c r="AQ48" s="132" t="str">
        <f t="shared" ref="AQ48" si="47">IFERROR(IF(AR48="","",IF(AR48&lt;=0.2,"Leve",IF(AR48&lt;=0.4,"Menor",IF(AR48&lt;=0.6,"Moderado",IF(AR48&lt;=0.8,"Mayor","Catastrófico"))))),"")</f>
        <v>Catastrófico</v>
      </c>
      <c r="AR48" s="123">
        <f>IFERROR(IF(AG48="Impacto",(Y48-(+Y48*AJ48)),IF(AG48="Probabilidad",Y48,"")),"")</f>
        <v>1</v>
      </c>
      <c r="AS48" s="301" t="str">
        <f t="shared" si="9"/>
        <v>Extremo</v>
      </c>
      <c r="AT48" s="427">
        <f>+AP48</f>
        <v>0.36</v>
      </c>
      <c r="AU48" s="427">
        <f>+AR48</f>
        <v>1</v>
      </c>
      <c r="AV48" s="408" t="s">
        <v>278</v>
      </c>
      <c r="AW48" s="305"/>
      <c r="AX48" s="305"/>
      <c r="AY48" s="319">
        <v>6</v>
      </c>
      <c r="AZ48" s="315">
        <v>3</v>
      </c>
      <c r="BA48" s="315">
        <v>1</v>
      </c>
      <c r="BB48" s="315">
        <v>1</v>
      </c>
      <c r="BC48" s="315">
        <v>1</v>
      </c>
      <c r="BJ48" s="327"/>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L48" s="313"/>
    </row>
    <row r="49" spans="1:90" s="1" customFormat="1" ht="13.9" hidden="1" customHeight="1" x14ac:dyDescent="0.3">
      <c r="A49" s="706"/>
      <c r="B49" s="624" t="s">
        <v>331</v>
      </c>
      <c r="C49" s="626" t="s">
        <v>91</v>
      </c>
      <c r="D49" s="626" t="s">
        <v>331</v>
      </c>
      <c r="E49" s="624" t="s">
        <v>91</v>
      </c>
      <c r="F49" s="625"/>
      <c r="G49" s="625"/>
      <c r="H49" s="625"/>
      <c r="I49" s="625"/>
      <c r="J49" s="624" t="s">
        <v>286</v>
      </c>
      <c r="K49" s="627"/>
      <c r="L49" s="627"/>
      <c r="M49" s="627" t="str">
        <f t="shared" si="23"/>
        <v xml:space="preserve">Posibilidad de pérdida Reputacional  </v>
      </c>
      <c r="N49" s="624"/>
      <c r="O49" s="617">
        <v>500</v>
      </c>
      <c r="P49" s="615"/>
      <c r="Q49" s="616"/>
      <c r="R49" s="632"/>
      <c r="S49" s="615"/>
      <c r="T49" s="616"/>
      <c r="U49" s="632"/>
      <c r="V49" s="615"/>
      <c r="W49" s="616"/>
      <c r="X49" s="621"/>
      <c r="Y49" s="616"/>
      <c r="Z49" s="621"/>
      <c r="AA49" s="617"/>
      <c r="AB49" s="326"/>
      <c r="AC49" s="494"/>
      <c r="AD49" s="387"/>
      <c r="AE49" s="315"/>
      <c r="AF49" s="494"/>
      <c r="AG49" s="315" t="str">
        <f t="shared" si="6"/>
        <v/>
      </c>
      <c r="AH49" s="316"/>
      <c r="AI49" s="316"/>
      <c r="AJ49" s="317" t="str">
        <f t="shared" si="7"/>
        <v/>
      </c>
      <c r="AK49" s="316"/>
      <c r="AL49" s="316"/>
      <c r="AM49" s="316"/>
      <c r="AN49" s="122"/>
      <c r="AO49" s="132" t="str">
        <f t="shared" si="8"/>
        <v/>
      </c>
      <c r="AP49" s="123"/>
      <c r="AQ49" s="132" t="str">
        <f t="shared" si="11"/>
        <v/>
      </c>
      <c r="AR49" s="123" t="str">
        <f t="shared" si="12"/>
        <v/>
      </c>
      <c r="AS49" s="301" t="str">
        <f t="shared" si="9"/>
        <v/>
      </c>
      <c r="AT49" s="370"/>
      <c r="AU49" s="370"/>
      <c r="AV49" s="399"/>
      <c r="AW49" s="305"/>
      <c r="AX49" s="305"/>
      <c r="AY49" s="489"/>
      <c r="AZ49" s="490"/>
      <c r="BA49" s="490"/>
      <c r="BB49" s="490"/>
      <c r="BC49" s="490"/>
      <c r="BJ49" s="327"/>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L49" s="313"/>
    </row>
    <row r="50" spans="1:90" s="1" customFormat="1" ht="13.9" hidden="1" customHeight="1" x14ac:dyDescent="0.3">
      <c r="A50" s="706"/>
      <c r="B50" s="624" t="s">
        <v>331</v>
      </c>
      <c r="C50" s="626" t="s">
        <v>91</v>
      </c>
      <c r="D50" s="626" t="s">
        <v>331</v>
      </c>
      <c r="E50" s="624" t="s">
        <v>91</v>
      </c>
      <c r="F50" s="625"/>
      <c r="G50" s="625"/>
      <c r="H50" s="625"/>
      <c r="I50" s="625"/>
      <c r="J50" s="624" t="s">
        <v>286</v>
      </c>
      <c r="K50" s="627"/>
      <c r="L50" s="627"/>
      <c r="M50" s="627" t="str">
        <f t="shared" si="23"/>
        <v xml:space="preserve">Posibilidad de pérdida Reputacional  </v>
      </c>
      <c r="N50" s="624"/>
      <c r="O50" s="617">
        <v>500</v>
      </c>
      <c r="P50" s="615"/>
      <c r="Q50" s="616"/>
      <c r="R50" s="632"/>
      <c r="S50" s="615"/>
      <c r="T50" s="616"/>
      <c r="U50" s="632"/>
      <c r="V50" s="615"/>
      <c r="W50" s="616"/>
      <c r="X50" s="621"/>
      <c r="Y50" s="616"/>
      <c r="Z50" s="621"/>
      <c r="AA50" s="617"/>
      <c r="AB50" s="326"/>
      <c r="AC50" s="494"/>
      <c r="AD50" s="387"/>
      <c r="AE50" s="315"/>
      <c r="AF50" s="494"/>
      <c r="AG50" s="315" t="str">
        <f t="shared" si="6"/>
        <v/>
      </c>
      <c r="AH50" s="316"/>
      <c r="AI50" s="316"/>
      <c r="AJ50" s="317" t="str">
        <f t="shared" si="7"/>
        <v/>
      </c>
      <c r="AK50" s="316"/>
      <c r="AL50" s="316"/>
      <c r="AM50" s="316"/>
      <c r="AN50" s="122"/>
      <c r="AO50" s="132" t="str">
        <f t="shared" si="8"/>
        <v/>
      </c>
      <c r="AP50" s="123"/>
      <c r="AQ50" s="132" t="str">
        <f t="shared" si="11"/>
        <v/>
      </c>
      <c r="AR50" s="123" t="str">
        <f t="shared" si="12"/>
        <v/>
      </c>
      <c r="AS50" s="301" t="str">
        <f t="shared" si="9"/>
        <v/>
      </c>
      <c r="AT50" s="304"/>
      <c r="AU50" s="304"/>
      <c r="AV50" s="374"/>
      <c r="AW50" s="305"/>
      <c r="AX50" s="305"/>
      <c r="AY50" s="489"/>
      <c r="AZ50" s="490"/>
      <c r="BA50" s="490"/>
      <c r="BB50" s="490"/>
      <c r="BC50" s="490"/>
      <c r="BJ50" s="327"/>
      <c r="BK50" s="313"/>
      <c r="BL50" s="313"/>
      <c r="BM50" s="313"/>
      <c r="BN50" s="313"/>
      <c r="BO50" s="313"/>
      <c r="BP50" s="313"/>
      <c r="BQ50" s="313"/>
      <c r="BR50" s="313"/>
      <c r="BS50" s="313"/>
      <c r="BT50" s="313"/>
      <c r="BU50" s="313"/>
      <c r="BV50" s="313"/>
      <c r="BW50" s="313"/>
      <c r="BX50" s="313"/>
      <c r="BY50" s="313"/>
      <c r="BZ50" s="313"/>
      <c r="CA50" s="313"/>
      <c r="CB50" s="313"/>
      <c r="CC50" s="313"/>
      <c r="CD50" s="313"/>
      <c r="CE50" s="313"/>
      <c r="CF50" s="313"/>
      <c r="CG50" s="313"/>
      <c r="CH50" s="313"/>
      <c r="CL50" s="313"/>
    </row>
    <row r="51" spans="1:90" s="1" customFormat="1" ht="13.9" hidden="1" customHeight="1" x14ac:dyDescent="0.3">
      <c r="A51" s="706"/>
      <c r="B51" s="624" t="s">
        <v>331</v>
      </c>
      <c r="C51" s="626" t="s">
        <v>91</v>
      </c>
      <c r="D51" s="626" t="s">
        <v>331</v>
      </c>
      <c r="E51" s="624" t="s">
        <v>91</v>
      </c>
      <c r="F51" s="625"/>
      <c r="G51" s="625"/>
      <c r="H51" s="625"/>
      <c r="I51" s="625"/>
      <c r="J51" s="624" t="s">
        <v>286</v>
      </c>
      <c r="K51" s="627"/>
      <c r="L51" s="627"/>
      <c r="M51" s="627" t="str">
        <f t="shared" si="23"/>
        <v xml:space="preserve">Posibilidad de pérdida Reputacional  </v>
      </c>
      <c r="N51" s="624"/>
      <c r="O51" s="617">
        <v>500</v>
      </c>
      <c r="P51" s="615"/>
      <c r="Q51" s="616"/>
      <c r="R51" s="632"/>
      <c r="S51" s="615"/>
      <c r="T51" s="616"/>
      <c r="U51" s="632"/>
      <c r="V51" s="615"/>
      <c r="W51" s="616"/>
      <c r="X51" s="621"/>
      <c r="Y51" s="616"/>
      <c r="Z51" s="621"/>
      <c r="AA51" s="617"/>
      <c r="AB51" s="326"/>
      <c r="AC51" s="494"/>
      <c r="AD51" s="387"/>
      <c r="AE51" s="315"/>
      <c r="AF51" s="494"/>
      <c r="AG51" s="315" t="str">
        <f t="shared" si="6"/>
        <v/>
      </c>
      <c r="AH51" s="316"/>
      <c r="AI51" s="316"/>
      <c r="AJ51" s="317" t="str">
        <f t="shared" si="7"/>
        <v/>
      </c>
      <c r="AK51" s="316"/>
      <c r="AL51" s="316"/>
      <c r="AM51" s="316"/>
      <c r="AN51" s="122"/>
      <c r="AO51" s="132" t="str">
        <f t="shared" si="8"/>
        <v/>
      </c>
      <c r="AP51" s="123"/>
      <c r="AQ51" s="132" t="str">
        <f t="shared" si="11"/>
        <v/>
      </c>
      <c r="AR51" s="123" t="str">
        <f t="shared" si="12"/>
        <v/>
      </c>
      <c r="AS51" s="301" t="str">
        <f t="shared" si="9"/>
        <v/>
      </c>
      <c r="AT51" s="304"/>
      <c r="AU51" s="304"/>
      <c r="AV51" s="374"/>
      <c r="AW51" s="305"/>
      <c r="AX51" s="305"/>
      <c r="AY51" s="489"/>
      <c r="AZ51" s="490"/>
      <c r="BA51" s="490"/>
      <c r="BB51" s="490"/>
      <c r="BC51" s="490"/>
      <c r="BJ51" s="327"/>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L51" s="313"/>
    </row>
    <row r="52" spans="1:90" s="1" customFormat="1" ht="13.9" hidden="1" customHeight="1" x14ac:dyDescent="0.3">
      <c r="A52" s="706"/>
      <c r="B52" s="624" t="s">
        <v>331</v>
      </c>
      <c r="C52" s="626" t="s">
        <v>91</v>
      </c>
      <c r="D52" s="626" t="s">
        <v>331</v>
      </c>
      <c r="E52" s="624" t="s">
        <v>91</v>
      </c>
      <c r="F52" s="625"/>
      <c r="G52" s="625"/>
      <c r="H52" s="625"/>
      <c r="I52" s="625"/>
      <c r="J52" s="624" t="s">
        <v>286</v>
      </c>
      <c r="K52" s="627"/>
      <c r="L52" s="627"/>
      <c r="M52" s="627" t="str">
        <f t="shared" si="23"/>
        <v xml:space="preserve">Posibilidad de pérdida Reputacional  </v>
      </c>
      <c r="N52" s="624"/>
      <c r="O52" s="617">
        <v>500</v>
      </c>
      <c r="P52" s="615"/>
      <c r="Q52" s="616"/>
      <c r="R52" s="632"/>
      <c r="S52" s="615"/>
      <c r="T52" s="616"/>
      <c r="U52" s="632"/>
      <c r="V52" s="615"/>
      <c r="W52" s="616"/>
      <c r="X52" s="621"/>
      <c r="Y52" s="616"/>
      <c r="Z52" s="621"/>
      <c r="AA52" s="617"/>
      <c r="AB52" s="326"/>
      <c r="AC52" s="494"/>
      <c r="AD52" s="387"/>
      <c r="AE52" s="315"/>
      <c r="AF52" s="494"/>
      <c r="AG52" s="315" t="str">
        <f t="shared" si="6"/>
        <v/>
      </c>
      <c r="AH52" s="316"/>
      <c r="AI52" s="316"/>
      <c r="AJ52" s="317" t="str">
        <f t="shared" si="7"/>
        <v/>
      </c>
      <c r="AK52" s="316"/>
      <c r="AL52" s="316"/>
      <c r="AM52" s="316"/>
      <c r="AN52" s="122"/>
      <c r="AO52" s="132" t="str">
        <f t="shared" si="8"/>
        <v/>
      </c>
      <c r="AP52" s="123"/>
      <c r="AQ52" s="132" t="str">
        <f t="shared" si="11"/>
        <v/>
      </c>
      <c r="AR52" s="123" t="str">
        <f t="shared" si="12"/>
        <v/>
      </c>
      <c r="AS52" s="301" t="str">
        <f t="shared" si="9"/>
        <v/>
      </c>
      <c r="AT52" s="304"/>
      <c r="AU52" s="304"/>
      <c r="AV52" s="374"/>
      <c r="AW52" s="305"/>
      <c r="AX52" s="305"/>
      <c r="AY52" s="489"/>
      <c r="AZ52" s="490"/>
      <c r="BA52" s="490"/>
      <c r="BB52" s="490"/>
      <c r="BC52" s="490"/>
      <c r="BJ52" s="327"/>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L52" s="313"/>
    </row>
    <row r="53" spans="1:90" s="1" customFormat="1" ht="13.9" hidden="1" customHeight="1" x14ac:dyDescent="0.3">
      <c r="A53" s="706"/>
      <c r="B53" s="624" t="s">
        <v>331</v>
      </c>
      <c r="C53" s="626" t="s">
        <v>91</v>
      </c>
      <c r="D53" s="626" t="s">
        <v>331</v>
      </c>
      <c r="E53" s="624" t="s">
        <v>91</v>
      </c>
      <c r="F53" s="625"/>
      <c r="G53" s="625"/>
      <c r="H53" s="625"/>
      <c r="I53" s="625"/>
      <c r="J53" s="624" t="s">
        <v>286</v>
      </c>
      <c r="K53" s="627"/>
      <c r="L53" s="627"/>
      <c r="M53" s="627" t="str">
        <f t="shared" si="23"/>
        <v xml:space="preserve">Posibilidad de pérdida Reputacional  </v>
      </c>
      <c r="N53" s="624"/>
      <c r="O53" s="617">
        <v>500</v>
      </c>
      <c r="P53" s="615"/>
      <c r="Q53" s="616"/>
      <c r="R53" s="632"/>
      <c r="S53" s="615"/>
      <c r="T53" s="616"/>
      <c r="U53" s="632"/>
      <c r="V53" s="615"/>
      <c r="W53" s="616"/>
      <c r="X53" s="621"/>
      <c r="Y53" s="616"/>
      <c r="Z53" s="621"/>
      <c r="AA53" s="617"/>
      <c r="AB53" s="326"/>
      <c r="AC53" s="494"/>
      <c r="AD53" s="387"/>
      <c r="AE53" s="315"/>
      <c r="AF53" s="494"/>
      <c r="AG53" s="315" t="str">
        <f t="shared" si="6"/>
        <v/>
      </c>
      <c r="AH53" s="316"/>
      <c r="AI53" s="316"/>
      <c r="AJ53" s="317" t="str">
        <f t="shared" si="7"/>
        <v/>
      </c>
      <c r="AK53" s="316"/>
      <c r="AL53" s="316"/>
      <c r="AM53" s="316"/>
      <c r="AN53" s="122"/>
      <c r="AO53" s="132" t="str">
        <f t="shared" si="8"/>
        <v/>
      </c>
      <c r="AP53" s="123"/>
      <c r="AQ53" s="132" t="str">
        <f t="shared" si="11"/>
        <v/>
      </c>
      <c r="AR53" s="123" t="str">
        <f t="shared" si="12"/>
        <v/>
      </c>
      <c r="AS53" s="301" t="str">
        <f t="shared" si="9"/>
        <v/>
      </c>
      <c r="AT53" s="304"/>
      <c r="AU53" s="304"/>
      <c r="AV53" s="374"/>
      <c r="AW53" s="305"/>
      <c r="AX53" s="305"/>
      <c r="AY53" s="489"/>
      <c r="AZ53" s="490"/>
      <c r="BA53" s="490"/>
      <c r="BB53" s="490"/>
      <c r="BC53" s="490"/>
      <c r="BJ53" s="327"/>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L53" s="313"/>
    </row>
    <row r="54" spans="1:90" s="1" customFormat="1" ht="147.75" customHeight="1" x14ac:dyDescent="0.3">
      <c r="A54" s="706" t="s">
        <v>334</v>
      </c>
      <c r="B54" s="624" t="s">
        <v>335</v>
      </c>
      <c r="C54" s="626" t="s">
        <v>107</v>
      </c>
      <c r="D54" s="626" t="s">
        <v>336</v>
      </c>
      <c r="E54" s="624" t="s">
        <v>148</v>
      </c>
      <c r="F54" s="707" t="s">
        <v>295</v>
      </c>
      <c r="G54" s="625" t="s">
        <v>283</v>
      </c>
      <c r="H54" s="625" t="s">
        <v>338</v>
      </c>
      <c r="I54" s="625" t="s">
        <v>285</v>
      </c>
      <c r="J54" s="624" t="s">
        <v>286</v>
      </c>
      <c r="K54" s="627" t="s">
        <v>779</v>
      </c>
      <c r="L54" s="627" t="s">
        <v>780</v>
      </c>
      <c r="M54" s="627" t="str">
        <f t="shared" si="23"/>
        <v>Posibilidad de pérdida Reputacional por inoportuna atención a las peticiones, quejas, reclamos, denuncias y sugerencias, solicitados por los ciudadanos, usuarios, grupos de valor y/o grupos de interés en los diferentes canales de atención debido a:
1. Deficiencia en la atención prestada a los ciudadanos, usuarios, grupos de valor y/o grupos de interés
2. No contar con recursos tecnológicos para hacer seguimiento y agilizar las peticiones presentadas por los ciudadanos
3. Falta de conocimiento del personal de la normatividad vigente en derechos de petición</v>
      </c>
      <c r="N54" s="624" t="s">
        <v>274</v>
      </c>
      <c r="O54" s="617">
        <v>41952</v>
      </c>
      <c r="P54" s="615" t="str">
        <f t="shared" ref="P54" si="48">IF(O54&lt;=0,"",IF(O54&lt;=2,"Muy Baja",IF(O54&lt;=24,"Baja",IF(O54&lt;=500,"Media",IF(O54&lt;=5000,"Alta","Muy Alta")))))</f>
        <v>Muy Alta</v>
      </c>
      <c r="Q54" s="616">
        <f t="shared" si="14"/>
        <v>1</v>
      </c>
      <c r="R54" s="632"/>
      <c r="S54" s="615" t="str">
        <f>IF(OR(R54='Tabla Impacto'!$C$11,R54='Tabla Impacto'!$D$11),"Leve",IF(OR(R54='Tabla Impacto'!$C$12,R54='Tabla Impacto'!$D$12),"Menor",IF(OR(R54='Tabla Impacto'!$C$13,R54='Tabla Impacto'!$D$13),"Moderado",IF(OR(R54='Tabla Impacto'!$C$14,R54='Tabla Impacto'!$D$14),"Mayor",IF(OR(R54='Tabla Impacto'!$C$15,R54='Tabla Impacto'!$D$15),"Catastrófico","")))))</f>
        <v/>
      </c>
      <c r="T54" s="616" t="str">
        <f t="shared" ref="T54" si="49">IF(S54="","",IF(S54="Leve",0.2,IF(S54="Menor",0.4,IF(S54="Moderado",0.6,IF(S54="Mayor",0.8,IF(S54="Catastrófico",1,))))))</f>
        <v/>
      </c>
      <c r="U54" s="632" t="s">
        <v>300</v>
      </c>
      <c r="V54" s="615" t="str">
        <f>IF(OR(U54='Tabla Impacto'!$C$11,U54='Tabla Impacto'!$D$11),"Leve",IF(OR(U54='Tabla Impacto'!$C$12,U54='Tabla Impacto'!$D$12),"Menor",IF(OR(U54='Tabla Impacto'!$C$13,U54='Tabla Impacto'!$D$13),"Moderado",IF(OR(U54='Tabla Impacto'!$C$14,U54='Tabla Impacto'!$D$14),"Mayor",IF(OR(U54='Tabla Impacto'!$C$15,U54='Tabla Impacto'!$D$15),"Catastrófico","")))))</f>
        <v>Mayor</v>
      </c>
      <c r="W54" s="616">
        <f t="shared" ref="W54" si="50">IF(V54="","",IF(V54="Leve",0.2,IF(V54="Menor",0.4,IF(V54="Moderado",0.6,IF(V54="Mayor",0.8,IF(V54="Catastrófico",1,))))))</f>
        <v>0.8</v>
      </c>
      <c r="X54" s="621" t="str">
        <f>IF(Y54="","",IF(Y54='Tabla Impacto'!$G$4,'Tabla Impacto'!$F$4,IF(Y54='Tabla Impacto'!$G$5,'Tabla Impacto'!$F$5,IF(Y54='Tabla Impacto'!$G$6,'Tabla Impacto'!$F$6,IF(Y54='Tabla Impacto'!$G$7,'Tabla Impacto'!$F$7,IF(Y54='Tabla Impacto'!$G$8,'Tabla Impacto'!$F$8))))))</f>
        <v>Mayor</v>
      </c>
      <c r="Y54" s="616">
        <f t="shared" ref="Y54" si="51">+IF(T54="",W54,IF(W54="",T54,IF(T54&gt;W54,T54,W54)))</f>
        <v>0.8</v>
      </c>
      <c r="Z54" s="621" t="str">
        <f t="shared" ref="Z54" si="52">IF(OR(AND(P54="Muy Baja",X54="Leve"),AND(P54="Muy Baja",X54="Menor"),AND(P54="Baja",X54="Leve")),"Bajo",IF(OR(AND(P54="Muy baja",X54="Moderado"),AND(P54="Baja",X54="Menor"),AND(P54="Baja",X54="Moderado"),AND(P54="Media",X54="Leve"),AND(P54="Media",X54="Menor"),AND(P54="Media",X54="Moderado"),AND(P54="Alta",X54="Leve"),AND(P54="Alta",X54="Menor")),"Moderado",IF(OR(AND(P54="Muy Baja",X54="Mayor"),AND(P54="Baja",X54="Mayor"),AND(P54="Media",X54="Mayor"),AND(P54="Alta",X54="Moderado"),AND(P54="Alta",X54="Mayor"),AND(P54="Muy Alta",X54="Leve"),AND(P54="Muy Alta",X54="Menor"),AND(P54="Muy Alta",X54="Moderado"),AND(P54="Muy Alta",X54="Mayor")),"Alto",IF(OR(AND(P54="Muy Baja",X54="Catastrófico"),AND(P54="Baja",X54="Catastrófico"),AND(P54="Media",X54="Catastrófico"),AND(P54="Alta",X54="Catastrófico"),AND(P54="Muy Alta",X54="Catastrófico")),"Extremo",""))))</f>
        <v>Alto</v>
      </c>
      <c r="AA54" s="617"/>
      <c r="AB54" s="326">
        <v>1</v>
      </c>
      <c r="AC54" s="519" t="s">
        <v>782</v>
      </c>
      <c r="AD54" s="523"/>
      <c r="AE54" s="401" t="s">
        <v>123</v>
      </c>
      <c r="AF54" s="494" t="s">
        <v>735</v>
      </c>
      <c r="AG54" s="315" t="str">
        <f t="shared" si="6"/>
        <v>Probabilidad</v>
      </c>
      <c r="AH54" s="316" t="s">
        <v>74</v>
      </c>
      <c r="AI54" s="316" t="s">
        <v>109</v>
      </c>
      <c r="AJ54" s="317" t="str">
        <f t="shared" si="7"/>
        <v>40%</v>
      </c>
      <c r="AK54" s="316" t="s">
        <v>115</v>
      </c>
      <c r="AL54" s="316" t="s">
        <v>133</v>
      </c>
      <c r="AM54" s="316" t="s">
        <v>277</v>
      </c>
      <c r="AN54" s="300">
        <f>IFERROR(IF(AG54="Probabilidad",(Q54-(+Q54*AJ54)),IF(AG54="Impacto",Q54,"")),"")</f>
        <v>0.6</v>
      </c>
      <c r="AO54" s="132" t="str">
        <f t="shared" si="8"/>
        <v>Media</v>
      </c>
      <c r="AP54" s="123">
        <f>+AN54</f>
        <v>0.6</v>
      </c>
      <c r="AQ54" s="132" t="str">
        <f t="shared" si="11"/>
        <v>Mayor</v>
      </c>
      <c r="AR54" s="123">
        <f>IFERROR(IF(AG54="Impacto",(Y54-(+Y54*AJ54)),IF(AG54="Probabilidad",Y54,"")),"")</f>
        <v>0.8</v>
      </c>
      <c r="AS54" s="301" t="str">
        <f t="shared" ref="AS54" si="53">IFERROR(IF(OR(AND(AO54="Muy Baja",AQ54="Leve"),AND(AO54="Muy Baja",AQ54="Menor"),AND(AO54="Baja",AQ54="Leve")),"Bajo",IF(OR(AND(AO54="Muy baja",AQ54="Moderado"),AND(AO54="Baja",AQ54="Menor"),AND(AO54="Baja",AQ54="Moderado"),AND(AO54="Media",AQ54="Leve"),AND(AO54="Media",AQ54="Menor"),AND(AO54="Media",AQ54="Moderado"),AND(AO54="Alta",AQ54="Leve"),AND(AO54="Alta",AQ54="Menor")),"Moderado",IF(OR(AND(AO54="Muy Baja",AQ54="Mayor"),AND(AO54="Baja",AQ54="Mayor"),AND(AO54="Media",AQ54="Mayor"),AND(AO54="Alta",AQ54="Moderado"),AND(AO54="Alta",AQ54="Mayor"),AND(AO54="Muy Alta",AQ54="Leve"),AND(AO54="Muy Alta",AQ54="Menor"),AND(AO54="Muy Alta",AQ54="Moderado"),AND(AO54="Muy Alta",AQ54="Mayor")),"Alto",IF(OR(AND(AO54="Muy Baja",AQ54="Catastrófico"),AND(AO54="Baja",AQ54="Catastrófico"),AND(AO54="Media",AQ54="Catastrófico"),AND(AO54="Alta",AQ54="Catastrófico"),AND(AO54="Muy Alta",AQ54="Catastrófico")),"Extremo","")))),"")</f>
        <v>Alto</v>
      </c>
      <c r="AT54" s="622">
        <f>+AP55</f>
        <v>0.36</v>
      </c>
      <c r="AU54" s="622">
        <f>+AR55</f>
        <v>0.8</v>
      </c>
      <c r="AV54" s="655" t="s">
        <v>278</v>
      </c>
      <c r="AW54" s="305"/>
      <c r="AX54" s="305"/>
      <c r="AY54" s="319">
        <v>12</v>
      </c>
      <c r="AZ54" s="315">
        <v>3</v>
      </c>
      <c r="BA54" s="315">
        <v>3</v>
      </c>
      <c r="BB54" s="315">
        <v>3</v>
      </c>
      <c r="BC54" s="315">
        <v>3</v>
      </c>
      <c r="BJ54" s="327"/>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L54" s="313"/>
    </row>
    <row r="55" spans="1:90" s="1" customFormat="1" ht="141.75" customHeight="1" x14ac:dyDescent="0.3">
      <c r="A55" s="706"/>
      <c r="B55" s="624" t="s">
        <v>335</v>
      </c>
      <c r="C55" s="626" t="s">
        <v>340</v>
      </c>
      <c r="D55" s="626" t="s">
        <v>336</v>
      </c>
      <c r="E55" s="624" t="s">
        <v>148</v>
      </c>
      <c r="F55" s="707"/>
      <c r="G55" s="625"/>
      <c r="H55" s="625"/>
      <c r="I55" s="625"/>
      <c r="J55" s="624" t="s">
        <v>286</v>
      </c>
      <c r="K55" s="627" t="s">
        <v>339</v>
      </c>
      <c r="L55" s="627" t="s">
        <v>341</v>
      </c>
      <c r="M55" s="627" t="str">
        <f t="shared" si="23"/>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N55" s="624"/>
      <c r="O55" s="617">
        <v>41952</v>
      </c>
      <c r="P55" s="615"/>
      <c r="Q55" s="616"/>
      <c r="R55" s="632"/>
      <c r="S55" s="615"/>
      <c r="T55" s="616"/>
      <c r="U55" s="632"/>
      <c r="V55" s="615"/>
      <c r="W55" s="616"/>
      <c r="X55" s="621"/>
      <c r="Y55" s="616"/>
      <c r="Z55" s="621"/>
      <c r="AA55" s="617"/>
      <c r="AB55" s="326">
        <v>2</v>
      </c>
      <c r="AC55" s="519" t="s">
        <v>913</v>
      </c>
      <c r="AD55" s="387"/>
      <c r="AE55" s="469" t="s">
        <v>116</v>
      </c>
      <c r="AF55" s="494" t="s">
        <v>914</v>
      </c>
      <c r="AG55" s="315" t="str">
        <f t="shared" si="6"/>
        <v>Probabilidad</v>
      </c>
      <c r="AH55" s="316" t="s">
        <v>74</v>
      </c>
      <c r="AI55" s="316" t="s">
        <v>109</v>
      </c>
      <c r="AJ55" s="317" t="str">
        <f t="shared" si="7"/>
        <v>40%</v>
      </c>
      <c r="AK55" s="316" t="s">
        <v>115</v>
      </c>
      <c r="AL55" s="316" t="s">
        <v>133</v>
      </c>
      <c r="AM55" s="316" t="s">
        <v>277</v>
      </c>
      <c r="AN55" s="299">
        <f>IFERROR(IF(AND(AG54="Probabilidad",AG55="Probabilidad"),(AP54-(+AP54*AJ55)),IF(AG55="Probabilidad",(Q54-(+Q54*AJ55)),IF(AG55="Impacto",AP54,""))),"")</f>
        <v>0.36</v>
      </c>
      <c r="AO55" s="132" t="str">
        <f t="shared" si="8"/>
        <v>Baja</v>
      </c>
      <c r="AP55" s="123">
        <f t="shared" si="10"/>
        <v>0.36</v>
      </c>
      <c r="AQ55" s="132" t="str">
        <f t="shared" si="11"/>
        <v>Mayor</v>
      </c>
      <c r="AR55" s="123">
        <f>IFERROR(IF(AND(AG54="Impacto",AG55="Impacto"),(AR54-(+AR54*AJ55)),IF(AG55="Impacto",(Y54-(+Y54*AJ55)),IF(AG55="Probabilidad",AR54,""))),"")</f>
        <v>0.8</v>
      </c>
      <c r="AS55" s="301" t="str">
        <f t="shared" si="9"/>
        <v>Alto</v>
      </c>
      <c r="AT55" s="623"/>
      <c r="AU55" s="623"/>
      <c r="AV55" s="656"/>
      <c r="AW55" s="305"/>
      <c r="AX55" s="305"/>
      <c r="AY55" s="489">
        <v>6</v>
      </c>
      <c r="AZ55" s="490">
        <v>0</v>
      </c>
      <c r="BA55" s="490">
        <v>0</v>
      </c>
      <c r="BB55" s="490">
        <v>3</v>
      </c>
      <c r="BC55" s="490">
        <v>3</v>
      </c>
      <c r="BJ55" s="327"/>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L55" s="313"/>
    </row>
    <row r="56" spans="1:90" s="1" customFormat="1" hidden="1" x14ac:dyDescent="0.3">
      <c r="A56" s="706"/>
      <c r="B56" s="624" t="s">
        <v>335</v>
      </c>
      <c r="C56" s="626" t="s">
        <v>340</v>
      </c>
      <c r="D56" s="626" t="s">
        <v>336</v>
      </c>
      <c r="E56" s="624" t="s">
        <v>148</v>
      </c>
      <c r="F56" s="707"/>
      <c r="G56" s="625"/>
      <c r="H56" s="625"/>
      <c r="I56" s="625"/>
      <c r="J56" s="624" t="s">
        <v>286</v>
      </c>
      <c r="K56" s="627" t="s">
        <v>339</v>
      </c>
      <c r="L56" s="627" t="s">
        <v>341</v>
      </c>
      <c r="M56" s="627" t="str">
        <f t="shared" si="23"/>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N56" s="624"/>
      <c r="O56" s="617">
        <v>41952</v>
      </c>
      <c r="P56" s="615"/>
      <c r="Q56" s="616"/>
      <c r="R56" s="632"/>
      <c r="S56" s="615"/>
      <c r="T56" s="616"/>
      <c r="U56" s="632"/>
      <c r="V56" s="615"/>
      <c r="W56" s="616"/>
      <c r="X56" s="621"/>
      <c r="Y56" s="616"/>
      <c r="Z56" s="621"/>
      <c r="AA56" s="617"/>
      <c r="AB56" s="326"/>
      <c r="AC56" s="494"/>
      <c r="AD56" s="387"/>
      <c r="AE56" s="315"/>
      <c r="AF56" s="494"/>
      <c r="AG56" s="315" t="str">
        <f t="shared" si="6"/>
        <v/>
      </c>
      <c r="AH56" s="316"/>
      <c r="AI56" s="316"/>
      <c r="AJ56" s="317" t="str">
        <f t="shared" si="7"/>
        <v/>
      </c>
      <c r="AK56" s="316"/>
      <c r="AL56" s="316"/>
      <c r="AM56" s="316"/>
      <c r="AN56" s="122"/>
      <c r="AO56" s="132" t="str">
        <f t="shared" si="8"/>
        <v/>
      </c>
      <c r="AP56" s="123"/>
      <c r="AQ56" s="132" t="str">
        <f t="shared" si="11"/>
        <v/>
      </c>
      <c r="AR56" s="123" t="str">
        <f t="shared" si="12"/>
        <v/>
      </c>
      <c r="AS56" s="301" t="str">
        <f t="shared" si="9"/>
        <v/>
      </c>
      <c r="AT56" s="370"/>
      <c r="AU56" s="370"/>
      <c r="AV56" s="399"/>
      <c r="AW56" s="305"/>
      <c r="AX56" s="305"/>
      <c r="AY56" s="489"/>
      <c r="AZ56" s="490"/>
      <c r="BA56" s="490"/>
      <c r="BB56" s="490"/>
      <c r="BC56" s="490"/>
      <c r="BJ56" s="327"/>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L56" s="313"/>
    </row>
    <row r="57" spans="1:90" s="1" customFormat="1" hidden="1" x14ac:dyDescent="0.3">
      <c r="A57" s="706"/>
      <c r="B57" s="624" t="s">
        <v>335</v>
      </c>
      <c r="C57" s="626" t="s">
        <v>340</v>
      </c>
      <c r="D57" s="626" t="s">
        <v>336</v>
      </c>
      <c r="E57" s="624" t="s">
        <v>148</v>
      </c>
      <c r="F57" s="707"/>
      <c r="G57" s="625"/>
      <c r="H57" s="625"/>
      <c r="I57" s="625"/>
      <c r="J57" s="624" t="s">
        <v>286</v>
      </c>
      <c r="K57" s="627" t="s">
        <v>339</v>
      </c>
      <c r="L57" s="627" t="s">
        <v>341</v>
      </c>
      <c r="M57" s="627" t="str">
        <f t="shared" si="23"/>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N57" s="624"/>
      <c r="O57" s="617">
        <v>41952</v>
      </c>
      <c r="P57" s="615"/>
      <c r="Q57" s="616"/>
      <c r="R57" s="632"/>
      <c r="S57" s="615"/>
      <c r="T57" s="616"/>
      <c r="U57" s="632"/>
      <c r="V57" s="615"/>
      <c r="W57" s="616"/>
      <c r="X57" s="621"/>
      <c r="Y57" s="616"/>
      <c r="Z57" s="621"/>
      <c r="AA57" s="617"/>
      <c r="AB57" s="326"/>
      <c r="AC57" s="494"/>
      <c r="AD57" s="387"/>
      <c r="AE57" s="315"/>
      <c r="AF57" s="494"/>
      <c r="AG57" s="315" t="str">
        <f t="shared" si="6"/>
        <v/>
      </c>
      <c r="AH57" s="316"/>
      <c r="AI57" s="316"/>
      <c r="AJ57" s="317" t="str">
        <f t="shared" si="7"/>
        <v/>
      </c>
      <c r="AK57" s="316"/>
      <c r="AL57" s="316"/>
      <c r="AM57" s="316"/>
      <c r="AN57" s="122"/>
      <c r="AO57" s="132" t="str">
        <f t="shared" si="8"/>
        <v/>
      </c>
      <c r="AP57" s="123"/>
      <c r="AQ57" s="132" t="str">
        <f t="shared" si="11"/>
        <v/>
      </c>
      <c r="AR57" s="123" t="str">
        <f t="shared" si="12"/>
        <v/>
      </c>
      <c r="AS57" s="301" t="str">
        <f t="shared" si="9"/>
        <v/>
      </c>
      <c r="AT57" s="304"/>
      <c r="AU57" s="304"/>
      <c r="AV57" s="374"/>
      <c r="AW57" s="305"/>
      <c r="AX57" s="305"/>
      <c r="AY57" s="489"/>
      <c r="AZ57" s="490"/>
      <c r="BA57" s="490"/>
      <c r="BB57" s="490"/>
      <c r="BC57" s="490"/>
      <c r="BJ57" s="327"/>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L57" s="313"/>
    </row>
    <row r="58" spans="1:90" s="1" customFormat="1" hidden="1" x14ac:dyDescent="0.3">
      <c r="A58" s="706"/>
      <c r="B58" s="624" t="s">
        <v>335</v>
      </c>
      <c r="C58" s="626" t="s">
        <v>340</v>
      </c>
      <c r="D58" s="626" t="s">
        <v>336</v>
      </c>
      <c r="E58" s="624" t="s">
        <v>148</v>
      </c>
      <c r="F58" s="707"/>
      <c r="G58" s="625"/>
      <c r="H58" s="625"/>
      <c r="I58" s="625"/>
      <c r="J58" s="624" t="s">
        <v>286</v>
      </c>
      <c r="K58" s="627" t="s">
        <v>339</v>
      </c>
      <c r="L58" s="627" t="s">
        <v>341</v>
      </c>
      <c r="M58" s="627" t="str">
        <f t="shared" si="23"/>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N58" s="624"/>
      <c r="O58" s="617">
        <v>41952</v>
      </c>
      <c r="P58" s="615"/>
      <c r="Q58" s="616"/>
      <c r="R58" s="632"/>
      <c r="S58" s="615"/>
      <c r="T58" s="616"/>
      <c r="U58" s="632"/>
      <c r="V58" s="615"/>
      <c r="W58" s="616"/>
      <c r="X58" s="621"/>
      <c r="Y58" s="616"/>
      <c r="Z58" s="621"/>
      <c r="AA58" s="617"/>
      <c r="AB58" s="326"/>
      <c r="AC58" s="494"/>
      <c r="AD58" s="387"/>
      <c r="AE58" s="315"/>
      <c r="AF58" s="494"/>
      <c r="AG58" s="315" t="str">
        <f t="shared" si="6"/>
        <v/>
      </c>
      <c r="AH58" s="316"/>
      <c r="AI58" s="316"/>
      <c r="AJ58" s="317" t="str">
        <f t="shared" si="7"/>
        <v/>
      </c>
      <c r="AK58" s="316"/>
      <c r="AL58" s="316"/>
      <c r="AM58" s="316"/>
      <c r="AN58" s="122"/>
      <c r="AO58" s="132" t="str">
        <f t="shared" si="8"/>
        <v/>
      </c>
      <c r="AP58" s="123"/>
      <c r="AQ58" s="132" t="str">
        <f t="shared" si="11"/>
        <v/>
      </c>
      <c r="AR58" s="123" t="str">
        <f t="shared" si="12"/>
        <v/>
      </c>
      <c r="AS58" s="301" t="str">
        <f t="shared" si="9"/>
        <v/>
      </c>
      <c r="AT58" s="304"/>
      <c r="AU58" s="304"/>
      <c r="AV58" s="374"/>
      <c r="AW58" s="305"/>
      <c r="AX58" s="305"/>
      <c r="AY58" s="489"/>
      <c r="AZ58" s="490"/>
      <c r="BA58" s="490"/>
      <c r="BB58" s="490"/>
      <c r="BC58" s="490"/>
      <c r="BJ58" s="327"/>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L58" s="313"/>
    </row>
    <row r="59" spans="1:90" s="1" customFormat="1" hidden="1" x14ac:dyDescent="0.3">
      <c r="A59" s="706"/>
      <c r="B59" s="624" t="s">
        <v>335</v>
      </c>
      <c r="C59" s="626" t="s">
        <v>340</v>
      </c>
      <c r="D59" s="626" t="s">
        <v>336</v>
      </c>
      <c r="E59" s="624" t="s">
        <v>148</v>
      </c>
      <c r="F59" s="707"/>
      <c r="G59" s="625"/>
      <c r="H59" s="625"/>
      <c r="I59" s="625"/>
      <c r="J59" s="624" t="s">
        <v>286</v>
      </c>
      <c r="K59" s="627" t="s">
        <v>339</v>
      </c>
      <c r="L59" s="627" t="s">
        <v>341</v>
      </c>
      <c r="M59" s="627" t="str">
        <f t="shared" si="23"/>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N59" s="624"/>
      <c r="O59" s="617">
        <v>41952</v>
      </c>
      <c r="P59" s="615"/>
      <c r="Q59" s="616"/>
      <c r="R59" s="632"/>
      <c r="S59" s="615"/>
      <c r="T59" s="616"/>
      <c r="U59" s="632"/>
      <c r="V59" s="615"/>
      <c r="W59" s="616"/>
      <c r="X59" s="621"/>
      <c r="Y59" s="616"/>
      <c r="Z59" s="621"/>
      <c r="AA59" s="617"/>
      <c r="AB59" s="326"/>
      <c r="AC59" s="494"/>
      <c r="AD59" s="387"/>
      <c r="AE59" s="315"/>
      <c r="AF59" s="494"/>
      <c r="AG59" s="315" t="str">
        <f t="shared" si="6"/>
        <v/>
      </c>
      <c r="AH59" s="316"/>
      <c r="AI59" s="316"/>
      <c r="AJ59" s="317" t="str">
        <f t="shared" si="7"/>
        <v/>
      </c>
      <c r="AK59" s="316"/>
      <c r="AL59" s="316"/>
      <c r="AM59" s="316"/>
      <c r="AN59" s="122"/>
      <c r="AO59" s="132" t="str">
        <f t="shared" si="8"/>
        <v/>
      </c>
      <c r="AP59" s="123"/>
      <c r="AQ59" s="132" t="str">
        <f t="shared" si="11"/>
        <v/>
      </c>
      <c r="AR59" s="123" t="str">
        <f t="shared" si="12"/>
        <v/>
      </c>
      <c r="AS59" s="301" t="str">
        <f t="shared" si="9"/>
        <v/>
      </c>
      <c r="AT59" s="304"/>
      <c r="AU59" s="304"/>
      <c r="AV59" s="374"/>
      <c r="AW59" s="305"/>
      <c r="AX59" s="305"/>
      <c r="AY59" s="489"/>
      <c r="AZ59" s="490"/>
      <c r="BA59" s="490"/>
      <c r="BB59" s="490"/>
      <c r="BC59" s="490"/>
      <c r="BJ59" s="327"/>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L59" s="313"/>
    </row>
    <row r="60" spans="1:90" s="1" customFormat="1" ht="177" customHeight="1" x14ac:dyDescent="0.3">
      <c r="A60" s="706" t="s">
        <v>342</v>
      </c>
      <c r="B60" s="624" t="s">
        <v>343</v>
      </c>
      <c r="C60" s="626" t="s">
        <v>107</v>
      </c>
      <c r="D60" s="626" t="s">
        <v>344</v>
      </c>
      <c r="E60" s="624" t="s">
        <v>148</v>
      </c>
      <c r="F60" s="625" t="s">
        <v>345</v>
      </c>
      <c r="G60" s="625" t="s">
        <v>283</v>
      </c>
      <c r="H60" s="625" t="s">
        <v>346</v>
      </c>
      <c r="I60" s="625" t="s">
        <v>304</v>
      </c>
      <c r="J60" s="624" t="s">
        <v>286</v>
      </c>
      <c r="K60" s="627" t="s">
        <v>783</v>
      </c>
      <c r="L60" s="627" t="s">
        <v>975</v>
      </c>
      <c r="M60" s="627" t="str">
        <f t="shared" si="23"/>
        <v>Posibilidad de pérdida Reputacional por posibilidad de recibir o solicitar cualquier dádiva o beneficio a nombre propio o de un tercero, durante la prestación del servicio o en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
7. Ofrecimiento de dadivas por parte de los ciudadanos a los funcionarios con ocasión de la prestación del servicio o generación de productos</v>
      </c>
      <c r="N60" s="624" t="s">
        <v>332</v>
      </c>
      <c r="O60" s="617">
        <v>301010</v>
      </c>
      <c r="P60" s="615" t="str">
        <f t="shared" ref="P60" si="54">IF(O60&lt;=0,"",IF(O60&lt;=2,"Muy Baja",IF(O60&lt;=24,"Baja",IF(O60&lt;=500,"Media",IF(O60&lt;=5000,"Alta","Muy Alta")))))</f>
        <v>Muy Alta</v>
      </c>
      <c r="Q60" s="616">
        <f t="shared" si="14"/>
        <v>1</v>
      </c>
      <c r="R60" s="632"/>
      <c r="S60" s="615" t="str">
        <f>IF(OR(R60='Tabla Impacto'!$C$11,R60='Tabla Impacto'!$D$11),"Leve",IF(OR(R60='Tabla Impacto'!$C$12,R60='Tabla Impacto'!$D$12),"Menor",IF(OR(R60='Tabla Impacto'!$C$13,R60='Tabla Impacto'!$D$13),"Moderado",IF(OR(R60='Tabla Impacto'!$C$14,R60='Tabla Impacto'!$D$14),"Mayor",IF(OR(R60='Tabla Impacto'!$C$15,R60='Tabla Impacto'!$D$15),"Catastrófico","")))))</f>
        <v/>
      </c>
      <c r="T60" s="616" t="str">
        <f t="shared" ref="T60" si="55">IF(S60="","",IF(S60="Leve",0.2,IF(S60="Menor",0.4,IF(S60="Moderado",0.6,IF(S60="Mayor",0.8,IF(S60="Catastrófico",1,))))))</f>
        <v/>
      </c>
      <c r="U60" s="632" t="s">
        <v>276</v>
      </c>
      <c r="V60" s="615" t="str">
        <f>IF(OR(U60='Tabla Impacto'!$C$11,U60='Tabla Impacto'!$D$11),"Leve",IF(OR(U60='Tabla Impacto'!$C$12,U60='Tabla Impacto'!$D$12),"Menor",IF(OR(U60='Tabla Impacto'!$C$13,U60='Tabla Impacto'!$D$13),"Moderado",IF(OR(U60='Tabla Impacto'!$C$14,U60='Tabla Impacto'!$D$14),"Mayor",IF(OR(U60='Tabla Impacto'!$C$15,U60='Tabla Impacto'!$D$15),"Catastrófico","")))))</f>
        <v>Catastrófico</v>
      </c>
      <c r="W60" s="616">
        <f t="shared" ref="W60" si="56">IF(V60="","",IF(V60="Leve",0.2,IF(V60="Menor",0.4,IF(V60="Moderado",0.6,IF(V60="Mayor",0.8,IF(V60="Catastrófico",1,))))))</f>
        <v>1</v>
      </c>
      <c r="X60" s="621" t="str">
        <f>IF(Y60="","",IF(Y60='Tabla Impacto'!$G$4,'Tabla Impacto'!$F$4,IF(Y60='Tabla Impacto'!$G$5,'Tabla Impacto'!$F$5,IF(Y60='Tabla Impacto'!$G$6,'Tabla Impacto'!$F$6,IF(Y60='Tabla Impacto'!$G$7,'Tabla Impacto'!$F$7,IF(Y60='Tabla Impacto'!$G$8,'Tabla Impacto'!$F$8))))))</f>
        <v>Catastrófico</v>
      </c>
      <c r="Y60" s="616">
        <f t="shared" ref="Y60" si="57">+IF(T60="",W60,IF(W60="",T60,IF(T60&gt;W60,T60,W60)))</f>
        <v>1</v>
      </c>
      <c r="Z60" s="621" t="str">
        <f t="shared" ref="Z60" si="58">IF(OR(AND(P60="Muy Baja",X60="Leve"),AND(P60="Muy Baja",X60="Menor"),AND(P60="Baja",X60="Leve")),"Bajo",IF(OR(AND(P60="Muy baja",X60="Moderado"),AND(P60="Baja",X60="Menor"),AND(P60="Baja",X60="Moderado"),AND(P60="Media",X60="Leve"),AND(P60="Media",X60="Menor"),AND(P60="Media",X60="Moderado"),AND(P60="Alta",X60="Leve"),AND(P60="Alta",X60="Menor")),"Moderado",IF(OR(AND(P60="Muy Baja",X60="Mayor"),AND(P60="Baja",X60="Mayor"),AND(P60="Media",X60="Mayor"),AND(P60="Alta",X60="Moderado"),AND(P60="Alta",X60="Mayor"),AND(P60="Muy Alta",X60="Leve"),AND(P60="Muy Alta",X60="Menor"),AND(P60="Muy Alta",X60="Moderado"),AND(P60="Muy Alta",X60="Mayor")),"Alto",IF(OR(AND(P60="Muy Baja",X60="Catastrófico"),AND(P60="Baja",X60="Catastrófico"),AND(P60="Media",X60="Catastrófico"),AND(P60="Alta",X60="Catastrófico"),AND(P60="Muy Alta",X60="Catastrófico")),"Extremo",""))))</f>
        <v>Extremo</v>
      </c>
      <c r="AA60" s="617"/>
      <c r="AB60" s="326">
        <v>1</v>
      </c>
      <c r="AC60" s="519" t="s">
        <v>784</v>
      </c>
      <c r="AD60" s="387"/>
      <c r="AE60" s="315" t="s">
        <v>123</v>
      </c>
      <c r="AF60" s="519" t="s">
        <v>781</v>
      </c>
      <c r="AG60" s="315" t="str">
        <f t="shared" si="6"/>
        <v>Probabilidad</v>
      </c>
      <c r="AH60" s="316" t="s">
        <v>74</v>
      </c>
      <c r="AI60" s="316" t="s">
        <v>109</v>
      </c>
      <c r="AJ60" s="317" t="str">
        <f t="shared" si="7"/>
        <v>40%</v>
      </c>
      <c r="AK60" s="316" t="s">
        <v>115</v>
      </c>
      <c r="AL60" s="316" t="s">
        <v>133</v>
      </c>
      <c r="AM60" s="316" t="s">
        <v>277</v>
      </c>
      <c r="AN60" s="300">
        <f>IFERROR(IF(AG60="Probabilidad",(Q60-(+Q60*AJ60)),IF(AG60="Impacto",Q60,"")),"")</f>
        <v>0.6</v>
      </c>
      <c r="AO60" s="132" t="str">
        <f t="shared" ref="AO60" si="59">IFERROR(IF(AN60="","",IF(AN60&lt;=0.2,"Muy Baja",IF(AN60&lt;=0.4,"Baja",IF(AN60&lt;=0.6,"Media",IF(AN60&lt;=0.8,"Alta","Muy Alta"))))),"")</f>
        <v>Media</v>
      </c>
      <c r="AP60" s="123">
        <f t="shared" ref="AP60" si="60">+AN60</f>
        <v>0.6</v>
      </c>
      <c r="AQ60" s="132" t="str">
        <f t="shared" ref="AQ60:AQ61" si="61">IFERROR(IF(AR60="","",IF(AR60&lt;=0.2,"Leve",IF(AR60&lt;=0.4,"Menor",IF(AR60&lt;=0.6,"Moderado",IF(AR60&lt;=0.8,"Mayor","Catastrófico"))))),"")</f>
        <v>Catastrófico</v>
      </c>
      <c r="AR60" s="123">
        <f>IFERROR(IF(AG60="Impacto",(Y60-(+Y60*AJ60)),IF(AG60="Probabilidad",Y60,"")),"")</f>
        <v>1</v>
      </c>
      <c r="AS60" s="301" t="str">
        <f t="shared" si="9"/>
        <v>Extremo</v>
      </c>
      <c r="AT60" s="734">
        <f>+AP61</f>
        <v>0.36</v>
      </c>
      <c r="AU60" s="734">
        <f>+AR61</f>
        <v>1</v>
      </c>
      <c r="AV60" s="736" t="s">
        <v>278</v>
      </c>
      <c r="AW60" s="305"/>
      <c r="AX60" s="305"/>
      <c r="AY60" s="319">
        <v>4</v>
      </c>
      <c r="AZ60" s="315">
        <v>1</v>
      </c>
      <c r="BA60" s="315">
        <v>1</v>
      </c>
      <c r="BB60" s="315">
        <v>1</v>
      </c>
      <c r="BC60" s="315">
        <v>1</v>
      </c>
      <c r="BJ60" s="327"/>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L60" s="313"/>
    </row>
    <row r="61" spans="1:90" s="1" customFormat="1" ht="137.44999999999999" customHeight="1" x14ac:dyDescent="0.3">
      <c r="A61" s="706"/>
      <c r="B61" s="624"/>
      <c r="C61" s="626"/>
      <c r="D61" s="626"/>
      <c r="E61" s="624"/>
      <c r="F61" s="625"/>
      <c r="G61" s="625"/>
      <c r="H61" s="625"/>
      <c r="I61" s="625"/>
      <c r="J61" s="624"/>
      <c r="K61" s="627"/>
      <c r="L61" s="627"/>
      <c r="M61" s="627"/>
      <c r="N61" s="624"/>
      <c r="O61" s="617"/>
      <c r="P61" s="615"/>
      <c r="Q61" s="616"/>
      <c r="R61" s="632"/>
      <c r="S61" s="615"/>
      <c r="T61" s="616"/>
      <c r="U61" s="632"/>
      <c r="V61" s="615"/>
      <c r="W61" s="616"/>
      <c r="X61" s="621"/>
      <c r="Y61" s="616"/>
      <c r="Z61" s="621"/>
      <c r="AA61" s="617"/>
      <c r="AB61" s="326">
        <v>2</v>
      </c>
      <c r="AC61" s="519" t="s">
        <v>785</v>
      </c>
      <c r="AD61" s="387"/>
      <c r="AE61" s="401" t="s">
        <v>123</v>
      </c>
      <c r="AF61" s="494" t="s">
        <v>349</v>
      </c>
      <c r="AG61" s="315" t="str">
        <f t="shared" si="6"/>
        <v>Probabilidad</v>
      </c>
      <c r="AH61" s="316" t="s">
        <v>74</v>
      </c>
      <c r="AI61" s="316" t="s">
        <v>109</v>
      </c>
      <c r="AJ61" s="317" t="str">
        <f t="shared" si="7"/>
        <v>40%</v>
      </c>
      <c r="AK61" s="316" t="s">
        <v>115</v>
      </c>
      <c r="AL61" s="316" t="s">
        <v>133</v>
      </c>
      <c r="AM61" s="316" t="s">
        <v>277</v>
      </c>
      <c r="AN61" s="299">
        <f>IFERROR(IF(AND(AG60="Probabilidad",AG61="Probabilidad"),(AP60-(+AP60*AJ61)),IF(AG61="Probabilidad",(Q60-(+Q60*AJ61)),IF(AG61="Impacto",AP60,""))),"")</f>
        <v>0.36</v>
      </c>
      <c r="AO61" s="132" t="str">
        <f>IFERROR(IF(AN61="","",IF(AN61&lt;=0.2,"Muy Baja",IF(AN61&lt;=0.4,"Baja",IF(AN61&lt;=0.6,"Media",IF(AN61&lt;=0.8,"Alta","Muy Alta"))))),"")</f>
        <v>Baja</v>
      </c>
      <c r="AP61" s="123">
        <f>+AN61</f>
        <v>0.36</v>
      </c>
      <c r="AQ61" s="132" t="str">
        <f t="shared" si="61"/>
        <v>Catastrófico</v>
      </c>
      <c r="AR61" s="123">
        <f>IFERROR(IF(AND(AG60="Impacto",AG61="Impacto"),(AR60-(+AR60*AJ61)),IF(AG61="Impacto",(Y60-(+Y60*AJ61)),IF(AG61="Probabilidad",AR60,""))),"")</f>
        <v>1</v>
      </c>
      <c r="AS61" s="301" t="str">
        <f t="shared" si="9"/>
        <v>Extremo</v>
      </c>
      <c r="AT61" s="734"/>
      <c r="AU61" s="734"/>
      <c r="AV61" s="736"/>
      <c r="AW61" s="305"/>
      <c r="AX61" s="305"/>
      <c r="AY61" s="319">
        <v>12</v>
      </c>
      <c r="AZ61" s="315">
        <v>3</v>
      </c>
      <c r="BA61" s="315">
        <v>3</v>
      </c>
      <c r="BB61" s="315">
        <v>3</v>
      </c>
      <c r="BC61" s="315">
        <v>3</v>
      </c>
      <c r="BJ61" s="327"/>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L61" s="313"/>
    </row>
    <row r="62" spans="1:90" s="1" customFormat="1" ht="13.9" hidden="1" customHeight="1" x14ac:dyDescent="0.3">
      <c r="A62" s="706"/>
      <c r="B62" s="624" t="s">
        <v>343</v>
      </c>
      <c r="C62" s="626" t="s">
        <v>340</v>
      </c>
      <c r="D62" s="626" t="s">
        <v>344</v>
      </c>
      <c r="E62" s="624" t="s">
        <v>148</v>
      </c>
      <c r="F62" s="625"/>
      <c r="G62" s="625"/>
      <c r="H62" s="625"/>
      <c r="I62" s="625"/>
      <c r="J62" s="624" t="s">
        <v>286</v>
      </c>
      <c r="K62" s="627" t="s">
        <v>347</v>
      </c>
      <c r="L62" s="627" t="s">
        <v>348</v>
      </c>
      <c r="M62" s="627" t="str">
        <f>+CONCATENATE(J62," ",K62," ",L62)</f>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
      <c r="N62" s="624"/>
      <c r="O62" s="617">
        <v>341000</v>
      </c>
      <c r="P62" s="615"/>
      <c r="Q62" s="616"/>
      <c r="R62" s="632"/>
      <c r="S62" s="615"/>
      <c r="T62" s="616"/>
      <c r="U62" s="632"/>
      <c r="V62" s="615"/>
      <c r="W62" s="616"/>
      <c r="X62" s="621"/>
      <c r="Y62" s="616"/>
      <c r="Z62" s="621"/>
      <c r="AA62" s="617"/>
      <c r="AB62" s="326"/>
      <c r="AC62" s="494"/>
      <c r="AD62" s="387"/>
      <c r="AE62" s="315"/>
      <c r="AF62" s="494"/>
      <c r="AG62" s="315" t="str">
        <f t="shared" si="6"/>
        <v/>
      </c>
      <c r="AH62" s="316"/>
      <c r="AI62" s="316"/>
      <c r="AJ62" s="317" t="str">
        <f t="shared" si="7"/>
        <v/>
      </c>
      <c r="AK62" s="316"/>
      <c r="AL62" s="316"/>
      <c r="AM62" s="316"/>
      <c r="AN62" s="204"/>
      <c r="AO62" s="132" t="str">
        <f t="shared" si="8"/>
        <v/>
      </c>
      <c r="AP62" s="123"/>
      <c r="AQ62" s="132" t="str">
        <f t="shared" si="11"/>
        <v/>
      </c>
      <c r="AR62" s="123" t="str">
        <f t="shared" si="12"/>
        <v/>
      </c>
      <c r="AS62" s="301" t="str">
        <f t="shared" si="9"/>
        <v/>
      </c>
      <c r="AT62" s="301"/>
      <c r="AU62" s="301"/>
      <c r="AV62" s="369"/>
      <c r="AW62" s="305"/>
      <c r="AX62" s="305"/>
      <c r="AY62" s="489"/>
      <c r="AZ62" s="490"/>
      <c r="BA62" s="490"/>
      <c r="BB62" s="490"/>
      <c r="BC62" s="490"/>
      <c r="BJ62" s="327"/>
      <c r="BK62" s="313"/>
      <c r="BL62" s="313"/>
      <c r="BM62" s="313"/>
      <c r="BN62" s="313"/>
      <c r="BO62" s="313"/>
      <c r="BP62" s="313"/>
      <c r="BQ62" s="313"/>
      <c r="BR62" s="313"/>
      <c r="BS62" s="313"/>
      <c r="BT62" s="313"/>
      <c r="BU62" s="313"/>
      <c r="BV62" s="313"/>
      <c r="BW62" s="313"/>
      <c r="BX62" s="313"/>
      <c r="BY62" s="313"/>
      <c r="BZ62" s="313"/>
      <c r="CA62" s="313"/>
      <c r="CB62" s="313"/>
      <c r="CC62" s="313"/>
      <c r="CD62" s="313"/>
      <c r="CE62" s="313"/>
      <c r="CF62" s="313"/>
      <c r="CG62" s="313"/>
      <c r="CH62" s="313"/>
      <c r="CL62" s="313"/>
    </row>
    <row r="63" spans="1:90" s="1" customFormat="1" ht="13.9" hidden="1" customHeight="1" x14ac:dyDescent="0.3">
      <c r="A63" s="706"/>
      <c r="B63" s="624"/>
      <c r="C63" s="626"/>
      <c r="D63" s="626"/>
      <c r="E63" s="624"/>
      <c r="F63" s="625"/>
      <c r="G63" s="625"/>
      <c r="H63" s="625"/>
      <c r="I63" s="625"/>
      <c r="J63" s="624"/>
      <c r="K63" s="627"/>
      <c r="L63" s="627"/>
      <c r="M63" s="627"/>
      <c r="N63" s="624"/>
      <c r="O63" s="617"/>
      <c r="P63" s="615"/>
      <c r="Q63" s="616"/>
      <c r="R63" s="632"/>
      <c r="S63" s="615"/>
      <c r="T63" s="616"/>
      <c r="U63" s="632"/>
      <c r="V63" s="615"/>
      <c r="W63" s="616"/>
      <c r="X63" s="621"/>
      <c r="Y63" s="616"/>
      <c r="Z63" s="621"/>
      <c r="AA63" s="617"/>
      <c r="AB63" s="326"/>
      <c r="AC63" s="494"/>
      <c r="AD63" s="387"/>
      <c r="AE63" s="315"/>
      <c r="AF63" s="494"/>
      <c r="AG63" s="315" t="str">
        <f t="shared" si="6"/>
        <v/>
      </c>
      <c r="AH63" s="316"/>
      <c r="AI63" s="316"/>
      <c r="AJ63" s="317" t="str">
        <f t="shared" si="7"/>
        <v/>
      </c>
      <c r="AK63" s="316"/>
      <c r="AL63" s="316"/>
      <c r="AM63" s="316"/>
      <c r="AN63" s="122"/>
      <c r="AO63" s="132" t="str">
        <f t="shared" si="8"/>
        <v/>
      </c>
      <c r="AP63" s="123"/>
      <c r="AQ63" s="132" t="str">
        <f t="shared" si="11"/>
        <v/>
      </c>
      <c r="AR63" s="123" t="str">
        <f t="shared" si="12"/>
        <v/>
      </c>
      <c r="AS63" s="301" t="str">
        <f t="shared" si="9"/>
        <v/>
      </c>
      <c r="AT63" s="301"/>
      <c r="AU63" s="301"/>
      <c r="AV63" s="369"/>
      <c r="AW63" s="305"/>
      <c r="AX63" s="305"/>
      <c r="AY63" s="489"/>
      <c r="AZ63" s="490"/>
      <c r="BA63" s="490"/>
      <c r="BB63" s="490"/>
      <c r="BC63" s="490"/>
      <c r="BJ63" s="327"/>
      <c r="BK63" s="313"/>
      <c r="BL63" s="313"/>
      <c r="BM63" s="313"/>
      <c r="BN63" s="313"/>
      <c r="BO63" s="313"/>
      <c r="BP63" s="313"/>
      <c r="BQ63" s="313"/>
      <c r="BR63" s="313"/>
      <c r="BS63" s="313"/>
      <c r="BT63" s="313"/>
      <c r="BU63" s="313"/>
      <c r="BV63" s="313"/>
      <c r="BW63" s="313"/>
      <c r="BX63" s="313"/>
      <c r="BY63" s="313"/>
      <c r="BZ63" s="313"/>
      <c r="CA63" s="313"/>
      <c r="CB63" s="313"/>
      <c r="CC63" s="313"/>
      <c r="CD63" s="313"/>
      <c r="CE63" s="313"/>
      <c r="CF63" s="313"/>
      <c r="CG63" s="313"/>
      <c r="CH63" s="313"/>
      <c r="CL63" s="313"/>
    </row>
    <row r="64" spans="1:90" s="1" customFormat="1" ht="13.9" hidden="1" customHeight="1" x14ac:dyDescent="0.3">
      <c r="A64" s="706"/>
      <c r="B64" s="624" t="s">
        <v>343</v>
      </c>
      <c r="C64" s="626" t="s">
        <v>340</v>
      </c>
      <c r="D64" s="626" t="s">
        <v>344</v>
      </c>
      <c r="E64" s="624" t="s">
        <v>148</v>
      </c>
      <c r="F64" s="625"/>
      <c r="G64" s="625"/>
      <c r="H64" s="625"/>
      <c r="I64" s="625"/>
      <c r="J64" s="624" t="s">
        <v>286</v>
      </c>
      <c r="K64" s="627" t="s">
        <v>347</v>
      </c>
      <c r="L64" s="627" t="s">
        <v>348</v>
      </c>
      <c r="M64" s="627" t="str">
        <f>+CONCATENATE(J64," ",K64," ",L64)</f>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
      <c r="N64" s="624"/>
      <c r="O64" s="617">
        <v>341000</v>
      </c>
      <c r="P64" s="615"/>
      <c r="Q64" s="616"/>
      <c r="R64" s="632"/>
      <c r="S64" s="615"/>
      <c r="T64" s="616"/>
      <c r="U64" s="632"/>
      <c r="V64" s="615"/>
      <c r="W64" s="616"/>
      <c r="X64" s="621"/>
      <c r="Y64" s="616"/>
      <c r="Z64" s="621"/>
      <c r="AA64" s="617"/>
      <c r="AB64" s="326"/>
      <c r="AC64" s="494"/>
      <c r="AD64" s="387"/>
      <c r="AE64" s="315"/>
      <c r="AF64" s="494"/>
      <c r="AG64" s="315" t="str">
        <f t="shared" si="6"/>
        <v/>
      </c>
      <c r="AH64" s="316"/>
      <c r="AI64" s="316"/>
      <c r="AJ64" s="317" t="str">
        <f t="shared" si="7"/>
        <v/>
      </c>
      <c r="AK64" s="316"/>
      <c r="AL64" s="316"/>
      <c r="AM64" s="316"/>
      <c r="AN64" s="122"/>
      <c r="AO64" s="132" t="str">
        <f t="shared" si="8"/>
        <v/>
      </c>
      <c r="AP64" s="123"/>
      <c r="AQ64" s="132" t="str">
        <f t="shared" si="11"/>
        <v/>
      </c>
      <c r="AR64" s="123" t="str">
        <f t="shared" si="12"/>
        <v/>
      </c>
      <c r="AS64" s="301" t="str">
        <f t="shared" si="9"/>
        <v/>
      </c>
      <c r="AT64" s="301"/>
      <c r="AU64" s="301"/>
      <c r="AV64" s="369"/>
      <c r="AW64" s="305"/>
      <c r="AX64" s="305"/>
      <c r="AY64" s="489"/>
      <c r="AZ64" s="490"/>
      <c r="BA64" s="490"/>
      <c r="BB64" s="490"/>
      <c r="BC64" s="490"/>
      <c r="BJ64" s="327"/>
      <c r="BK64" s="313"/>
      <c r="BL64" s="313"/>
      <c r="BM64" s="313"/>
      <c r="BN64" s="313"/>
      <c r="BO64" s="313"/>
      <c r="BP64" s="313"/>
      <c r="BQ64" s="313"/>
      <c r="BR64" s="313"/>
      <c r="BS64" s="313"/>
      <c r="BT64" s="313"/>
      <c r="BU64" s="313"/>
      <c r="BV64" s="313"/>
      <c r="BW64" s="313"/>
      <c r="BX64" s="313"/>
      <c r="BY64" s="313"/>
      <c r="BZ64" s="313"/>
      <c r="CA64" s="313"/>
      <c r="CB64" s="313"/>
      <c r="CC64" s="313"/>
      <c r="CD64" s="313"/>
      <c r="CE64" s="313"/>
      <c r="CF64" s="313"/>
      <c r="CG64" s="313"/>
      <c r="CH64" s="313"/>
      <c r="CL64" s="313"/>
    </row>
    <row r="65" spans="1:90" s="1" customFormat="1" ht="13.9" hidden="1" customHeight="1" x14ac:dyDescent="0.3">
      <c r="A65" s="706"/>
      <c r="B65" s="624"/>
      <c r="C65" s="626"/>
      <c r="D65" s="626"/>
      <c r="E65" s="624"/>
      <c r="F65" s="625"/>
      <c r="G65" s="625"/>
      <c r="H65" s="625"/>
      <c r="I65" s="625"/>
      <c r="J65" s="624"/>
      <c r="K65" s="627"/>
      <c r="L65" s="627"/>
      <c r="M65" s="627"/>
      <c r="N65" s="624"/>
      <c r="O65" s="617"/>
      <c r="P65" s="615"/>
      <c r="Q65" s="616"/>
      <c r="R65" s="632"/>
      <c r="S65" s="615"/>
      <c r="T65" s="616"/>
      <c r="U65" s="632"/>
      <c r="V65" s="615"/>
      <c r="W65" s="616"/>
      <c r="X65" s="621"/>
      <c r="Y65" s="616"/>
      <c r="Z65" s="621"/>
      <c r="AA65" s="617"/>
      <c r="AB65" s="326"/>
      <c r="AC65" s="494"/>
      <c r="AD65" s="387"/>
      <c r="AE65" s="315"/>
      <c r="AF65" s="494"/>
      <c r="AG65" s="315" t="str">
        <f t="shared" si="6"/>
        <v/>
      </c>
      <c r="AH65" s="316"/>
      <c r="AI65" s="316"/>
      <c r="AJ65" s="317" t="str">
        <f t="shared" si="7"/>
        <v/>
      </c>
      <c r="AK65" s="316"/>
      <c r="AL65" s="316"/>
      <c r="AM65" s="316"/>
      <c r="AN65" s="122"/>
      <c r="AO65" s="132" t="str">
        <f t="shared" si="8"/>
        <v/>
      </c>
      <c r="AP65" s="123"/>
      <c r="AQ65" s="132" t="str">
        <f t="shared" si="11"/>
        <v/>
      </c>
      <c r="AR65" s="123" t="str">
        <f t="shared" si="12"/>
        <v/>
      </c>
      <c r="AS65" s="301" t="str">
        <f t="shared" si="9"/>
        <v/>
      </c>
      <c r="AT65" s="301"/>
      <c r="AU65" s="301"/>
      <c r="AV65" s="369"/>
      <c r="AW65" s="305"/>
      <c r="AX65" s="305"/>
      <c r="AY65" s="489"/>
      <c r="AZ65" s="490"/>
      <c r="BA65" s="490"/>
      <c r="BB65" s="490"/>
      <c r="BC65" s="490"/>
      <c r="BJ65" s="327"/>
      <c r="BK65" s="313"/>
      <c r="BL65" s="313"/>
      <c r="BM65" s="313"/>
      <c r="BN65" s="313"/>
      <c r="BO65" s="313"/>
      <c r="BP65" s="313"/>
      <c r="BQ65" s="313"/>
      <c r="BR65" s="313"/>
      <c r="BS65" s="313"/>
      <c r="BT65" s="313"/>
      <c r="BU65" s="313"/>
      <c r="BV65" s="313"/>
      <c r="BW65" s="313"/>
      <c r="BX65" s="313"/>
      <c r="BY65" s="313"/>
      <c r="BZ65" s="313"/>
      <c r="CA65" s="313"/>
      <c r="CB65" s="313"/>
      <c r="CC65" s="313"/>
      <c r="CD65" s="313"/>
      <c r="CE65" s="313"/>
      <c r="CF65" s="313"/>
      <c r="CG65" s="313"/>
      <c r="CH65" s="313"/>
      <c r="CL65" s="313"/>
    </row>
    <row r="66" spans="1:90" s="1" customFormat="1" ht="168.6" customHeight="1" x14ac:dyDescent="0.3">
      <c r="A66" s="706" t="s">
        <v>350</v>
      </c>
      <c r="B66" s="624" t="s">
        <v>351</v>
      </c>
      <c r="C66" s="626" t="s">
        <v>118</v>
      </c>
      <c r="D66" s="626" t="s">
        <v>352</v>
      </c>
      <c r="E66" s="624" t="s">
        <v>128</v>
      </c>
      <c r="F66" s="625" t="s">
        <v>337</v>
      </c>
      <c r="G66" s="625" t="s">
        <v>283</v>
      </c>
      <c r="H66" s="625" t="s">
        <v>284</v>
      </c>
      <c r="I66" s="625" t="s">
        <v>317</v>
      </c>
      <c r="J66" s="624" t="s">
        <v>286</v>
      </c>
      <c r="K66" s="627" t="s">
        <v>858</v>
      </c>
      <c r="L66" s="627" t="s">
        <v>976</v>
      </c>
      <c r="M66" s="627" t="str">
        <f t="shared" ref="M66:M97" si="62">+CONCATENATE(J66," ",K66," ",L66)</f>
        <v>Posibilidad de pérdida Reputacional por inobservancia de las actividades tendientes a expedir regulación por parte de la Entidad debido a: 
1. Falta de generación de espacios internos y externos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
4. Presión de niveles jerárquicos superiores para influenciar la expedición del acto.</v>
      </c>
      <c r="N66" s="624" t="s">
        <v>274</v>
      </c>
      <c r="O66" s="617">
        <v>40</v>
      </c>
      <c r="P66" s="615" t="str">
        <f t="shared" ref="P66" si="63">IF(O66&lt;=0,"",IF(O66&lt;=2,"Muy Baja",IF(O66&lt;=24,"Baja",IF(O66&lt;=500,"Media",IF(O66&lt;=5000,"Alta","Muy Alta")))))</f>
        <v>Media</v>
      </c>
      <c r="Q66" s="616">
        <f t="shared" si="14"/>
        <v>0.6</v>
      </c>
      <c r="R66" s="632"/>
      <c r="S66" s="615" t="str">
        <f>IF(OR(R66='Tabla Impacto'!$C$11,R66='Tabla Impacto'!$D$11),"Leve",IF(OR(R66='Tabla Impacto'!$C$12,R66='Tabla Impacto'!$D$12),"Menor",IF(OR(R66='Tabla Impacto'!$C$13,R66='Tabla Impacto'!$D$13),"Moderado",IF(OR(R66='Tabla Impacto'!$C$14,R66='Tabla Impacto'!$D$14),"Mayor",IF(OR(R66='Tabla Impacto'!$C$15,R66='Tabla Impacto'!$D$15),"Catastrófico","")))))</f>
        <v/>
      </c>
      <c r="T66" s="616" t="str">
        <f t="shared" ref="T66" si="64">IF(S66="","",IF(S66="Leve",0.2,IF(S66="Menor",0.4,IF(S66="Moderado",0.6,IF(S66="Mayor",0.8,IF(S66="Catastrófico",1,))))))</f>
        <v/>
      </c>
      <c r="U66" s="632" t="s">
        <v>300</v>
      </c>
      <c r="V66" s="615" t="str">
        <f>IF(OR(U66='Tabla Impacto'!$C$11,U66='Tabla Impacto'!$D$11),"Leve",IF(OR(U66='Tabla Impacto'!$C$12,U66='Tabla Impacto'!$D$12),"Menor",IF(OR(U66='Tabla Impacto'!$C$13,U66='Tabla Impacto'!$D$13),"Moderado",IF(OR(U66='Tabla Impacto'!$C$14,U66='Tabla Impacto'!$D$14),"Mayor",IF(OR(U66='Tabla Impacto'!$C$15,U66='Tabla Impacto'!$D$15),"Catastrófico","")))))</f>
        <v>Mayor</v>
      </c>
      <c r="W66" s="616">
        <f t="shared" ref="W66" si="65">IF(V66="","",IF(V66="Leve",0.2,IF(V66="Menor",0.4,IF(V66="Moderado",0.6,IF(V66="Mayor",0.8,IF(V66="Catastrófico",1,))))))</f>
        <v>0.8</v>
      </c>
      <c r="X66" s="621" t="str">
        <f>IF(Y66="","",IF(Y66='Tabla Impacto'!$G$4,'Tabla Impacto'!$F$4,IF(Y66='Tabla Impacto'!$G$5,'Tabla Impacto'!$F$5,IF(Y66='Tabla Impacto'!$G$6,'Tabla Impacto'!$F$6,IF(Y66='Tabla Impacto'!$G$7,'Tabla Impacto'!$F$7,IF(Y66='Tabla Impacto'!$G$8,'Tabla Impacto'!$F$8))))))</f>
        <v>Mayor</v>
      </c>
      <c r="Y66" s="616">
        <f t="shared" ref="Y66" si="66">+IF(T66="",W66,IF(W66="",T66,IF(T66&gt;W66,T66,W66)))</f>
        <v>0.8</v>
      </c>
      <c r="Z66" s="621" t="str">
        <f t="shared" ref="Z66" si="67">IF(OR(AND(P66="Muy Baja",X66="Leve"),AND(P66="Muy Baja",X66="Menor"),AND(P66="Baja",X66="Leve")),"Bajo",IF(OR(AND(P66="Muy baja",X66="Moderado"),AND(P66="Baja",X66="Menor"),AND(P66="Baja",X66="Moderado"),AND(P66="Media",X66="Leve"),AND(P66="Media",X66="Menor"),AND(P66="Media",X66="Moderado"),AND(P66="Alta",X66="Leve"),AND(P66="Alta",X66="Menor")),"Moderado",IF(OR(AND(P66="Muy Baja",X66="Mayor"),AND(P66="Baja",X66="Mayor"),AND(P66="Media",X66="Mayor"),AND(P66="Alta",X66="Moderado"),AND(P66="Alta",X66="Mayor"),AND(P66="Muy Alta",X66="Leve"),AND(P66="Muy Alta",X66="Menor"),AND(P66="Muy Alta",X66="Moderado"),AND(P66="Muy Alta",X66="Mayor")),"Alto",IF(OR(AND(P66="Muy Baja",X66="Catastrófico"),AND(P66="Baja",X66="Catastrófico"),AND(P66="Media",X66="Catastrófico"),AND(P66="Alta",X66="Catastrófico"),AND(P66="Muy Alta",X66="Catastrófico")),"Extremo",""))))</f>
        <v>Alto</v>
      </c>
      <c r="AA66" s="617"/>
      <c r="AB66" s="326">
        <v>1</v>
      </c>
      <c r="AC66" s="519" t="s">
        <v>1029</v>
      </c>
      <c r="AD66" s="387"/>
      <c r="AE66" s="315" t="s">
        <v>123</v>
      </c>
      <c r="AF66" s="519" t="s">
        <v>860</v>
      </c>
      <c r="AG66" s="315" t="str">
        <f t="shared" si="6"/>
        <v>Probabilidad</v>
      </c>
      <c r="AH66" s="316" t="s">
        <v>74</v>
      </c>
      <c r="AI66" s="316" t="s">
        <v>109</v>
      </c>
      <c r="AJ66" s="317" t="str">
        <f t="shared" si="7"/>
        <v>40%</v>
      </c>
      <c r="AK66" s="316" t="s">
        <v>115</v>
      </c>
      <c r="AL66" s="316" t="s">
        <v>133</v>
      </c>
      <c r="AM66" s="316" t="s">
        <v>277</v>
      </c>
      <c r="AN66" s="300">
        <f>IFERROR(IF(AG66="Probabilidad",(Q66-(+Q66*AJ66)),IF(AG66="Impacto",Q66,"")),"")</f>
        <v>0.36</v>
      </c>
      <c r="AO66" s="132" t="str">
        <f t="shared" si="8"/>
        <v>Baja</v>
      </c>
      <c r="AP66" s="123">
        <f t="shared" ref="AP66:AP68" si="68">+AN66</f>
        <v>0.36</v>
      </c>
      <c r="AQ66" s="132" t="str">
        <f t="shared" si="11"/>
        <v>Mayor</v>
      </c>
      <c r="AR66" s="123">
        <f>IFERROR(IF(AG66="Impacto",(Y66-(+Y66*AJ66)),IF(AG66="Probabilidad",Y66,"")),"")</f>
        <v>0.8</v>
      </c>
      <c r="AS66" s="301" t="str">
        <f t="shared" ref="AS66:AS68" si="69">IFERROR(IF(OR(AND(AO66="Muy Baja",AQ66="Leve"),AND(AO66="Muy Baja",AQ66="Menor"),AND(AO66="Baja",AQ66="Leve")),"Bajo",IF(OR(AND(AO66="Muy baja",AQ66="Moderado"),AND(AO66="Baja",AQ66="Menor"),AND(AO66="Baja",AQ66="Moderado"),AND(AO66="Media",AQ66="Leve"),AND(AO66="Media",AQ66="Menor"),AND(AO66="Media",AQ66="Moderado"),AND(AO66="Alta",AQ66="Leve"),AND(AO66="Alta",AQ66="Menor")),"Moderado",IF(OR(AND(AO66="Muy Baja",AQ66="Mayor"),AND(AO66="Baja",AQ66="Mayor"),AND(AO66="Media",AQ66="Mayor"),AND(AO66="Alta",AQ66="Moderado"),AND(AO66="Alta",AQ66="Mayor"),AND(AO66="Muy Alta",AQ66="Leve"),AND(AO66="Muy Alta",AQ66="Menor"),AND(AO66="Muy Alta",AQ66="Moderado"),AND(AO66="Muy Alta",AQ66="Mayor")),"Alto",IF(OR(AND(AO66="Muy Baja",AQ66="Catastrófico"),AND(AO66="Baja",AQ66="Catastrófico"),AND(AO66="Media",AQ66="Catastrófico"),AND(AO66="Alta",AQ66="Catastrófico"),AND(AO66="Muy Alta",AQ66="Catastrófico")),"Extremo","")))),"")</f>
        <v>Alto</v>
      </c>
      <c r="AT66" s="734">
        <f>+AP68</f>
        <v>0.12959999999999999</v>
      </c>
      <c r="AU66" s="734">
        <f>+AR68</f>
        <v>0.8</v>
      </c>
      <c r="AV66" s="736" t="s">
        <v>278</v>
      </c>
      <c r="AW66" s="305"/>
      <c r="AX66" s="305"/>
      <c r="AY66" s="319">
        <v>0</v>
      </c>
      <c r="AZ66" s="315">
        <v>0</v>
      </c>
      <c r="BA66" s="315">
        <v>0</v>
      </c>
      <c r="BB66" s="315">
        <v>0</v>
      </c>
      <c r="BC66" s="315">
        <v>0</v>
      </c>
      <c r="BJ66" s="327"/>
      <c r="BK66" s="313"/>
      <c r="BL66" s="313"/>
      <c r="BM66" s="313"/>
      <c r="BN66" s="313"/>
      <c r="BO66" s="313"/>
      <c r="BP66" s="313"/>
      <c r="BQ66" s="313"/>
      <c r="BR66" s="313"/>
      <c r="BS66" s="313"/>
      <c r="BT66" s="313"/>
      <c r="BU66" s="313"/>
      <c r="BV66" s="313"/>
      <c r="BW66" s="313"/>
      <c r="BX66" s="313"/>
      <c r="BY66" s="313"/>
      <c r="BZ66" s="313"/>
      <c r="CA66" s="313"/>
      <c r="CB66" s="313"/>
      <c r="CC66" s="313"/>
      <c r="CD66" s="313"/>
      <c r="CE66" s="313"/>
      <c r="CF66" s="313"/>
      <c r="CG66" s="313"/>
      <c r="CH66" s="313"/>
      <c r="CL66" s="313"/>
    </row>
    <row r="67" spans="1:90" s="1" customFormat="1" ht="120" customHeight="1" x14ac:dyDescent="0.3">
      <c r="A67" s="706"/>
      <c r="B67" s="624" t="s">
        <v>351</v>
      </c>
      <c r="C67" s="626" t="s">
        <v>118</v>
      </c>
      <c r="D67" s="626" t="s">
        <v>352</v>
      </c>
      <c r="E67" s="624" t="s">
        <v>128</v>
      </c>
      <c r="F67" s="625"/>
      <c r="G67" s="625"/>
      <c r="H67" s="625"/>
      <c r="I67" s="625"/>
      <c r="J67" s="624" t="s">
        <v>286</v>
      </c>
      <c r="K67" s="627" t="s">
        <v>353</v>
      </c>
      <c r="L67" s="627" t="s">
        <v>354</v>
      </c>
      <c r="M67" s="627" t="str">
        <f t="shared" si="62"/>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67" s="624"/>
      <c r="O67" s="617">
        <v>40</v>
      </c>
      <c r="P67" s="615"/>
      <c r="Q67" s="616"/>
      <c r="R67" s="632"/>
      <c r="S67" s="615"/>
      <c r="T67" s="616"/>
      <c r="U67" s="632"/>
      <c r="V67" s="615"/>
      <c r="W67" s="616"/>
      <c r="X67" s="621"/>
      <c r="Y67" s="616"/>
      <c r="Z67" s="621"/>
      <c r="AA67" s="617"/>
      <c r="AB67" s="326">
        <v>2</v>
      </c>
      <c r="AC67" s="519" t="s">
        <v>1028</v>
      </c>
      <c r="AD67" s="387"/>
      <c r="AE67" s="315" t="s">
        <v>123</v>
      </c>
      <c r="AF67" s="494" t="s">
        <v>355</v>
      </c>
      <c r="AG67" s="315" t="str">
        <f t="shared" si="6"/>
        <v>Probabilidad</v>
      </c>
      <c r="AH67" s="316" t="s">
        <v>74</v>
      </c>
      <c r="AI67" s="316" t="s">
        <v>109</v>
      </c>
      <c r="AJ67" s="317" t="str">
        <f t="shared" si="7"/>
        <v>40%</v>
      </c>
      <c r="AK67" s="316" t="s">
        <v>115</v>
      </c>
      <c r="AL67" s="316" t="s">
        <v>133</v>
      </c>
      <c r="AM67" s="316" t="s">
        <v>277</v>
      </c>
      <c r="AN67" s="299">
        <f>IFERROR(IF(AND(AG66="Probabilidad",AG67="Probabilidad"),(AP66-(+AP66*AJ67)),IF(AG67="Probabilidad",(Q66-(+Q66*AJ67)),IF(AG67="Impacto",AP66,""))),"")</f>
        <v>0.216</v>
      </c>
      <c r="AO67" s="132" t="str">
        <f t="shared" si="8"/>
        <v>Baja</v>
      </c>
      <c r="AP67" s="123">
        <f t="shared" si="68"/>
        <v>0.216</v>
      </c>
      <c r="AQ67" s="132" t="str">
        <f t="shared" si="11"/>
        <v>Mayor</v>
      </c>
      <c r="AR67" s="123">
        <f t="shared" ref="AR67:AR68" si="70">IFERROR(IF(AND(AG66="Impacto",AG67="Impacto"),(AR66-(+AR66*AJ67)),IF(AG67="Impacto",(Y66-(+Y66*AJ67)),IF(AG67="Probabilidad",AR66,""))),"")</f>
        <v>0.8</v>
      </c>
      <c r="AS67" s="301" t="str">
        <f t="shared" si="69"/>
        <v>Alto</v>
      </c>
      <c r="AT67" s="734"/>
      <c r="AU67" s="734"/>
      <c r="AV67" s="736"/>
      <c r="AW67" s="305"/>
      <c r="AX67" s="305"/>
      <c r="AY67" s="319">
        <v>0</v>
      </c>
      <c r="AZ67" s="315">
        <v>0</v>
      </c>
      <c r="BA67" s="315">
        <v>0</v>
      </c>
      <c r="BB67" s="315">
        <v>0</v>
      </c>
      <c r="BC67" s="315">
        <v>0</v>
      </c>
      <c r="BJ67" s="327"/>
      <c r="BK67" s="313"/>
      <c r="BL67" s="313"/>
      <c r="BM67" s="313"/>
      <c r="BN67" s="313"/>
      <c r="BO67" s="313"/>
      <c r="BP67" s="313"/>
      <c r="BQ67" s="313"/>
      <c r="BR67" s="313"/>
      <c r="BS67" s="313"/>
      <c r="BT67" s="313"/>
      <c r="BU67" s="313"/>
      <c r="BV67" s="313"/>
      <c r="BW67" s="313"/>
      <c r="BX67" s="313"/>
      <c r="BY67" s="313"/>
      <c r="BZ67" s="313"/>
      <c r="CA67" s="313"/>
      <c r="CB67" s="313"/>
      <c r="CC67" s="313"/>
      <c r="CD67" s="313"/>
      <c r="CE67" s="313"/>
      <c r="CF67" s="313"/>
      <c r="CG67" s="313"/>
      <c r="CH67" s="313"/>
      <c r="CL67" s="313"/>
    </row>
    <row r="68" spans="1:90" s="1" customFormat="1" ht="127.5" customHeight="1" x14ac:dyDescent="0.3">
      <c r="A68" s="706"/>
      <c r="B68" s="624" t="s">
        <v>351</v>
      </c>
      <c r="C68" s="626" t="s">
        <v>118</v>
      </c>
      <c r="D68" s="626" t="s">
        <v>352</v>
      </c>
      <c r="E68" s="624" t="s">
        <v>128</v>
      </c>
      <c r="F68" s="625"/>
      <c r="G68" s="625"/>
      <c r="H68" s="625"/>
      <c r="I68" s="625"/>
      <c r="J68" s="624" t="s">
        <v>286</v>
      </c>
      <c r="K68" s="627" t="s">
        <v>353</v>
      </c>
      <c r="L68" s="627" t="s">
        <v>354</v>
      </c>
      <c r="M68" s="627" t="str">
        <f t="shared" si="62"/>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68" s="624"/>
      <c r="O68" s="617">
        <v>40</v>
      </c>
      <c r="P68" s="615"/>
      <c r="Q68" s="616"/>
      <c r="R68" s="632"/>
      <c r="S68" s="615"/>
      <c r="T68" s="616"/>
      <c r="U68" s="632"/>
      <c r="V68" s="615"/>
      <c r="W68" s="616"/>
      <c r="X68" s="621"/>
      <c r="Y68" s="616"/>
      <c r="Z68" s="621"/>
      <c r="AA68" s="617"/>
      <c r="AB68" s="326">
        <v>3</v>
      </c>
      <c r="AC68" s="519" t="s">
        <v>1030</v>
      </c>
      <c r="AD68" s="387"/>
      <c r="AE68" s="315" t="s">
        <v>123</v>
      </c>
      <c r="AF68" s="494" t="s">
        <v>356</v>
      </c>
      <c r="AG68" s="315" t="str">
        <f t="shared" si="6"/>
        <v>Probabilidad</v>
      </c>
      <c r="AH68" s="316" t="s">
        <v>74</v>
      </c>
      <c r="AI68" s="316" t="s">
        <v>109</v>
      </c>
      <c r="AJ68" s="317" t="str">
        <f t="shared" si="7"/>
        <v>40%</v>
      </c>
      <c r="AK68" s="316" t="s">
        <v>115</v>
      </c>
      <c r="AL68" s="316" t="s">
        <v>133</v>
      </c>
      <c r="AM68" s="316" t="s">
        <v>277</v>
      </c>
      <c r="AN68" s="299">
        <f>IFERROR(IF(AND(AG67="Probabilidad",AG68="Probabilidad"),(AP67-(+AP67*AJ68)),IF(AG68="Probabilidad",(Q67-(+Q67*AJ68)),IF(AG68="Impacto",AP67,""))),"")</f>
        <v>0.12959999999999999</v>
      </c>
      <c r="AO68" s="132" t="str">
        <f t="shared" si="8"/>
        <v>Muy Baja</v>
      </c>
      <c r="AP68" s="123">
        <f t="shared" si="68"/>
        <v>0.12959999999999999</v>
      </c>
      <c r="AQ68" s="132" t="str">
        <f t="shared" si="11"/>
        <v>Mayor</v>
      </c>
      <c r="AR68" s="123">
        <f t="shared" si="70"/>
        <v>0.8</v>
      </c>
      <c r="AS68" s="301" t="str">
        <f t="shared" si="69"/>
        <v>Alto</v>
      </c>
      <c r="AT68" s="734"/>
      <c r="AU68" s="734"/>
      <c r="AV68" s="736"/>
      <c r="AW68" s="305"/>
      <c r="AX68" s="305"/>
      <c r="AY68" s="319">
        <v>0</v>
      </c>
      <c r="AZ68" s="315">
        <v>0</v>
      </c>
      <c r="BA68" s="315">
        <v>0</v>
      </c>
      <c r="BB68" s="315">
        <v>0</v>
      </c>
      <c r="BC68" s="315">
        <v>0</v>
      </c>
      <c r="BJ68" s="327"/>
      <c r="BK68" s="313"/>
      <c r="BL68" s="313"/>
      <c r="BM68" s="313"/>
      <c r="BN68" s="313"/>
      <c r="BO68" s="313"/>
      <c r="BP68" s="313"/>
      <c r="BQ68" s="313"/>
      <c r="BR68" s="313"/>
      <c r="BS68" s="313"/>
      <c r="BT68" s="313"/>
      <c r="BU68" s="313"/>
      <c r="BV68" s="313"/>
      <c r="BW68" s="313"/>
      <c r="BX68" s="313"/>
      <c r="BY68" s="313"/>
      <c r="BZ68" s="313"/>
      <c r="CA68" s="313"/>
      <c r="CB68" s="313"/>
      <c r="CC68" s="313"/>
      <c r="CD68" s="313"/>
      <c r="CE68" s="313"/>
      <c r="CF68" s="313"/>
      <c r="CG68" s="313"/>
      <c r="CH68" s="313"/>
      <c r="CL68" s="313"/>
    </row>
    <row r="69" spans="1:90" s="1" customFormat="1" hidden="1" x14ac:dyDescent="0.3">
      <c r="A69" s="706"/>
      <c r="B69" s="624" t="s">
        <v>351</v>
      </c>
      <c r="C69" s="626" t="s">
        <v>118</v>
      </c>
      <c r="D69" s="626" t="s">
        <v>352</v>
      </c>
      <c r="E69" s="624" t="s">
        <v>128</v>
      </c>
      <c r="F69" s="625"/>
      <c r="G69" s="625"/>
      <c r="H69" s="625"/>
      <c r="I69" s="625"/>
      <c r="J69" s="624" t="s">
        <v>286</v>
      </c>
      <c r="K69" s="627" t="s">
        <v>353</v>
      </c>
      <c r="L69" s="627" t="s">
        <v>354</v>
      </c>
      <c r="M69" s="627" t="str">
        <f t="shared" si="62"/>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69" s="624"/>
      <c r="O69" s="617">
        <v>40</v>
      </c>
      <c r="P69" s="615"/>
      <c r="Q69" s="616"/>
      <c r="R69" s="632"/>
      <c r="S69" s="615"/>
      <c r="T69" s="616"/>
      <c r="U69" s="632"/>
      <c r="V69" s="615"/>
      <c r="W69" s="616"/>
      <c r="X69" s="621"/>
      <c r="Y69" s="616"/>
      <c r="Z69" s="621"/>
      <c r="AA69" s="617"/>
      <c r="AB69" s="326"/>
      <c r="AC69" s="494"/>
      <c r="AD69" s="387"/>
      <c r="AE69" s="315"/>
      <c r="AF69" s="494"/>
      <c r="AG69" s="315" t="str">
        <f t="shared" si="6"/>
        <v/>
      </c>
      <c r="AH69" s="316"/>
      <c r="AI69" s="316"/>
      <c r="AJ69" s="317" t="str">
        <f t="shared" si="7"/>
        <v/>
      </c>
      <c r="AK69" s="316"/>
      <c r="AL69" s="316"/>
      <c r="AM69" s="316"/>
      <c r="AN69" s="122"/>
      <c r="AO69" s="132" t="str">
        <f t="shared" si="8"/>
        <v/>
      </c>
      <c r="AP69" s="123"/>
      <c r="AQ69" s="132" t="str">
        <f t="shared" si="11"/>
        <v/>
      </c>
      <c r="AR69" s="123" t="str">
        <f t="shared" si="12"/>
        <v/>
      </c>
      <c r="AS69" s="301" t="str">
        <f t="shared" si="9"/>
        <v/>
      </c>
      <c r="AT69" s="301"/>
      <c r="AU69" s="301"/>
      <c r="AV69" s="369"/>
      <c r="AW69" s="305"/>
      <c r="AX69" s="305"/>
      <c r="AY69" s="489"/>
      <c r="AZ69" s="490"/>
      <c r="BA69" s="490"/>
      <c r="BB69" s="490"/>
      <c r="BC69" s="490"/>
      <c r="BJ69" s="327"/>
      <c r="BK69" s="313"/>
      <c r="BL69" s="313"/>
      <c r="BM69" s="313"/>
      <c r="BN69" s="313"/>
      <c r="BO69" s="313"/>
      <c r="BP69" s="313"/>
      <c r="BQ69" s="313"/>
      <c r="BR69" s="313"/>
      <c r="BS69" s="313"/>
      <c r="BT69" s="313"/>
      <c r="BU69" s="313"/>
      <c r="BV69" s="313"/>
      <c r="BW69" s="313"/>
      <c r="BX69" s="313"/>
      <c r="BY69" s="313"/>
      <c r="BZ69" s="313"/>
      <c r="CA69" s="313"/>
      <c r="CB69" s="313"/>
      <c r="CC69" s="313"/>
      <c r="CD69" s="313"/>
      <c r="CE69" s="313"/>
      <c r="CF69" s="313"/>
      <c r="CG69" s="313"/>
      <c r="CH69" s="313"/>
      <c r="CL69" s="313"/>
    </row>
    <row r="70" spans="1:90" s="1" customFormat="1" ht="13.9" hidden="1" customHeight="1" x14ac:dyDescent="0.3">
      <c r="A70" s="706"/>
      <c r="B70" s="624" t="s">
        <v>351</v>
      </c>
      <c r="C70" s="626" t="s">
        <v>118</v>
      </c>
      <c r="D70" s="626" t="s">
        <v>352</v>
      </c>
      <c r="E70" s="624" t="s">
        <v>128</v>
      </c>
      <c r="F70" s="625"/>
      <c r="G70" s="625"/>
      <c r="H70" s="625"/>
      <c r="I70" s="625"/>
      <c r="J70" s="624" t="s">
        <v>286</v>
      </c>
      <c r="K70" s="627" t="s">
        <v>353</v>
      </c>
      <c r="L70" s="627" t="s">
        <v>354</v>
      </c>
      <c r="M70" s="627" t="str">
        <f t="shared" si="62"/>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70" s="624"/>
      <c r="O70" s="617">
        <v>40</v>
      </c>
      <c r="P70" s="615"/>
      <c r="Q70" s="616"/>
      <c r="R70" s="632"/>
      <c r="S70" s="615"/>
      <c r="T70" s="616"/>
      <c r="U70" s="632"/>
      <c r="V70" s="615"/>
      <c r="W70" s="616"/>
      <c r="X70" s="621"/>
      <c r="Y70" s="616"/>
      <c r="Z70" s="621"/>
      <c r="AA70" s="617"/>
      <c r="AB70" s="326"/>
      <c r="AC70" s="494"/>
      <c r="AD70" s="387"/>
      <c r="AE70" s="315"/>
      <c r="AF70" s="494"/>
      <c r="AG70" s="315" t="str">
        <f t="shared" si="6"/>
        <v/>
      </c>
      <c r="AH70" s="316"/>
      <c r="AI70" s="316"/>
      <c r="AJ70" s="317" t="str">
        <f t="shared" si="7"/>
        <v/>
      </c>
      <c r="AK70" s="316"/>
      <c r="AL70" s="316"/>
      <c r="AM70" s="316"/>
      <c r="AN70" s="122"/>
      <c r="AO70" s="132" t="str">
        <f t="shared" si="8"/>
        <v/>
      </c>
      <c r="AP70" s="123"/>
      <c r="AQ70" s="132" t="str">
        <f t="shared" si="11"/>
        <v/>
      </c>
      <c r="AR70" s="123" t="str">
        <f t="shared" si="12"/>
        <v/>
      </c>
      <c r="AS70" s="301" t="str">
        <f t="shared" si="9"/>
        <v/>
      </c>
      <c r="AT70" s="301"/>
      <c r="AU70" s="301"/>
      <c r="AV70" s="369"/>
      <c r="AW70" s="305"/>
      <c r="AX70" s="305"/>
      <c r="AY70" s="489"/>
      <c r="AZ70" s="490"/>
      <c r="BA70" s="490"/>
      <c r="BB70" s="490"/>
      <c r="BC70" s="490"/>
      <c r="BJ70" s="327"/>
      <c r="BK70" s="313"/>
      <c r="BL70" s="313"/>
      <c r="BM70" s="313"/>
      <c r="BN70" s="313"/>
      <c r="BO70" s="313"/>
      <c r="BP70" s="313"/>
      <c r="BQ70" s="313"/>
      <c r="BR70" s="313"/>
      <c r="BS70" s="313"/>
      <c r="BT70" s="313"/>
      <c r="BU70" s="313"/>
      <c r="BV70" s="313"/>
      <c r="BW70" s="313"/>
      <c r="BX70" s="313"/>
      <c r="BY70" s="313"/>
      <c r="BZ70" s="313"/>
      <c r="CA70" s="313"/>
      <c r="CB70" s="313"/>
      <c r="CC70" s="313"/>
      <c r="CD70" s="313"/>
      <c r="CE70" s="313"/>
      <c r="CF70" s="313"/>
      <c r="CG70" s="313"/>
      <c r="CH70" s="313"/>
      <c r="CL70" s="313"/>
    </row>
    <row r="71" spans="1:90" s="1" customFormat="1" ht="13.9" hidden="1" customHeight="1" x14ac:dyDescent="0.3">
      <c r="A71" s="706"/>
      <c r="B71" s="624" t="s">
        <v>351</v>
      </c>
      <c r="C71" s="626" t="s">
        <v>118</v>
      </c>
      <c r="D71" s="626" t="s">
        <v>352</v>
      </c>
      <c r="E71" s="624" t="s">
        <v>128</v>
      </c>
      <c r="F71" s="625"/>
      <c r="G71" s="625"/>
      <c r="H71" s="625"/>
      <c r="I71" s="625"/>
      <c r="J71" s="624" t="s">
        <v>286</v>
      </c>
      <c r="K71" s="627" t="s">
        <v>353</v>
      </c>
      <c r="L71" s="627" t="s">
        <v>354</v>
      </c>
      <c r="M71" s="627" t="str">
        <f t="shared" si="62"/>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71" s="624"/>
      <c r="O71" s="617">
        <v>40</v>
      </c>
      <c r="P71" s="615"/>
      <c r="Q71" s="616"/>
      <c r="R71" s="632"/>
      <c r="S71" s="615"/>
      <c r="T71" s="616"/>
      <c r="U71" s="632"/>
      <c r="V71" s="615"/>
      <c r="W71" s="616"/>
      <c r="X71" s="621"/>
      <c r="Y71" s="616"/>
      <c r="Z71" s="621"/>
      <c r="AA71" s="617"/>
      <c r="AB71" s="326"/>
      <c r="AC71" s="494"/>
      <c r="AD71" s="387"/>
      <c r="AE71" s="315"/>
      <c r="AF71" s="494"/>
      <c r="AG71" s="315" t="str">
        <f t="shared" si="6"/>
        <v/>
      </c>
      <c r="AH71" s="316"/>
      <c r="AI71" s="316"/>
      <c r="AJ71" s="317" t="str">
        <f t="shared" si="7"/>
        <v/>
      </c>
      <c r="AK71" s="316"/>
      <c r="AL71" s="316"/>
      <c r="AM71" s="316"/>
      <c r="AN71" s="122"/>
      <c r="AO71" s="132" t="str">
        <f t="shared" si="8"/>
        <v/>
      </c>
      <c r="AP71" s="123"/>
      <c r="AQ71" s="132" t="str">
        <f t="shared" si="11"/>
        <v/>
      </c>
      <c r="AR71" s="123" t="str">
        <f t="shared" si="12"/>
        <v/>
      </c>
      <c r="AS71" s="301" t="str">
        <f t="shared" si="9"/>
        <v/>
      </c>
      <c r="AT71" s="301"/>
      <c r="AU71" s="301"/>
      <c r="AV71" s="369"/>
      <c r="AW71" s="305"/>
      <c r="AX71" s="305"/>
      <c r="AY71" s="489"/>
      <c r="AZ71" s="490"/>
      <c r="BA71" s="490"/>
      <c r="BB71" s="490"/>
      <c r="BC71" s="490"/>
      <c r="BJ71" s="327"/>
      <c r="BK71" s="313"/>
      <c r="BL71" s="313"/>
      <c r="BM71" s="313"/>
      <c r="BN71" s="313"/>
      <c r="BO71" s="313"/>
      <c r="BP71" s="313"/>
      <c r="BQ71" s="313"/>
      <c r="BR71" s="313"/>
      <c r="BS71" s="313"/>
      <c r="BT71" s="313"/>
      <c r="BU71" s="313"/>
      <c r="BV71" s="313"/>
      <c r="BW71" s="313"/>
      <c r="BX71" s="313"/>
      <c r="BY71" s="313"/>
      <c r="BZ71" s="313"/>
      <c r="CA71" s="313"/>
      <c r="CB71" s="313"/>
      <c r="CC71" s="313"/>
      <c r="CD71" s="313"/>
      <c r="CE71" s="313"/>
      <c r="CF71" s="313"/>
      <c r="CG71" s="313"/>
      <c r="CH71" s="313"/>
      <c r="CL71" s="313"/>
    </row>
    <row r="72" spans="1:90" s="1" customFormat="1" ht="124.15" customHeight="1" x14ac:dyDescent="0.3">
      <c r="A72" s="706" t="s">
        <v>357</v>
      </c>
      <c r="B72" s="624" t="s">
        <v>358</v>
      </c>
      <c r="C72" s="626" t="s">
        <v>118</v>
      </c>
      <c r="D72" s="626" t="s">
        <v>359</v>
      </c>
      <c r="E72" s="624" t="s">
        <v>128</v>
      </c>
      <c r="F72" s="625" t="s">
        <v>337</v>
      </c>
      <c r="G72" s="625" t="s">
        <v>283</v>
      </c>
      <c r="H72" s="625" t="s">
        <v>284</v>
      </c>
      <c r="I72" s="625" t="s">
        <v>317</v>
      </c>
      <c r="J72" s="624" t="s">
        <v>286</v>
      </c>
      <c r="K72" s="627" t="s">
        <v>360</v>
      </c>
      <c r="L72" s="627" t="s">
        <v>977</v>
      </c>
      <c r="M72" s="627" t="str">
        <f t="shared" si="62"/>
        <v>Posibilidad de pérdida Reputacional por declaratoria de inaplicación de la regulación expedida por la entidad debido a: 
1. Identificación de la ilegalidad del acto por parte de un ente judicial.
2. Inaplicabilidad de la norma por vacíos técnicos y conceptuales.</v>
      </c>
      <c r="N72" s="624" t="s">
        <v>274</v>
      </c>
      <c r="O72" s="617">
        <v>12</v>
      </c>
      <c r="P72" s="615" t="str">
        <f t="shared" ref="P72" si="71">IF(O72&lt;=0,"",IF(O72&lt;=2,"Muy Baja",IF(O72&lt;=24,"Baja",IF(O72&lt;=500,"Media",IF(O72&lt;=5000,"Alta","Muy Alta")))))</f>
        <v>Baja</v>
      </c>
      <c r="Q72" s="616">
        <f t="shared" si="14"/>
        <v>0.4</v>
      </c>
      <c r="R72" s="632"/>
      <c r="S72" s="615" t="str">
        <f>IF(OR(R72='Tabla Impacto'!$C$11,R72='Tabla Impacto'!$D$11),"Leve",IF(OR(R72='Tabla Impacto'!$C$12,R72='Tabla Impacto'!$D$12),"Menor",IF(OR(R72='Tabla Impacto'!$C$13,R72='Tabla Impacto'!$D$13),"Moderado",IF(OR(R72='Tabla Impacto'!$C$14,R72='Tabla Impacto'!$D$14),"Mayor",IF(OR(R72='Tabla Impacto'!$C$15,R72='Tabla Impacto'!$D$15),"Catastrófico","")))))</f>
        <v/>
      </c>
      <c r="T72" s="616" t="str">
        <f t="shared" ref="T72" si="72">IF(S72="","",IF(S72="Leve",0.2,IF(S72="Menor",0.4,IF(S72="Moderado",0.6,IF(S72="Mayor",0.8,IF(S72="Catastrófico",1,))))))</f>
        <v/>
      </c>
      <c r="U72" s="632" t="s">
        <v>300</v>
      </c>
      <c r="V72" s="615" t="str">
        <f>IF(OR(U72='Tabla Impacto'!$C$11,U72='Tabla Impacto'!$D$11),"Leve",IF(OR(U72='Tabla Impacto'!$C$12,U72='Tabla Impacto'!$D$12),"Menor",IF(OR(U72='Tabla Impacto'!$C$13,U72='Tabla Impacto'!$D$13),"Moderado",IF(OR(U72='Tabla Impacto'!$C$14,U72='Tabla Impacto'!$D$14),"Mayor",IF(OR(U72='Tabla Impacto'!$C$15,U72='Tabla Impacto'!$D$15),"Catastrófico","")))))</f>
        <v>Mayor</v>
      </c>
      <c r="W72" s="616">
        <f t="shared" ref="W72" si="73">IF(V72="","",IF(V72="Leve",0.2,IF(V72="Menor",0.4,IF(V72="Moderado",0.6,IF(V72="Mayor",0.8,IF(V72="Catastrófico",1,))))))</f>
        <v>0.8</v>
      </c>
      <c r="X72" s="621" t="str">
        <f>IF(Y72="","",IF(Y72='Tabla Impacto'!$G$4,'Tabla Impacto'!$F$4,IF(Y72='Tabla Impacto'!$G$5,'Tabla Impacto'!$F$5,IF(Y72='Tabla Impacto'!$G$6,'Tabla Impacto'!$F$6,IF(Y72='Tabla Impacto'!$G$7,'Tabla Impacto'!$F$7,IF(Y72='Tabla Impacto'!$G$8,'Tabla Impacto'!$F$8))))))</f>
        <v>Mayor</v>
      </c>
      <c r="Y72" s="616">
        <f t="shared" ref="Y72" si="74">+IF(T72="",W72,IF(W72="",T72,IF(T72&gt;W72,T72,W72)))</f>
        <v>0.8</v>
      </c>
      <c r="Z72" s="621" t="str">
        <f t="shared" ref="Z72" si="75">IF(OR(AND(P72="Muy Baja",X72="Leve"),AND(P72="Muy Baja",X72="Menor"),AND(P72="Baja",X72="Leve")),"Bajo",IF(OR(AND(P72="Muy baja",X72="Moderado"),AND(P72="Baja",X72="Menor"),AND(P72="Baja",X72="Moderado"),AND(P72="Media",X72="Leve"),AND(P72="Media",X72="Menor"),AND(P72="Media",X72="Moderado"),AND(P72="Alta",X72="Leve"),AND(P72="Alta",X72="Menor")),"Moderado",IF(OR(AND(P72="Muy Baja",X72="Mayor"),AND(P72="Baja",X72="Mayor"),AND(P72="Media",X72="Mayor"),AND(P72="Alta",X72="Moderado"),AND(P72="Alta",X72="Mayor"),AND(P72="Muy Alta",X72="Leve"),AND(P72="Muy Alta",X72="Menor"),AND(P72="Muy Alta",X72="Moderado"),AND(P72="Muy Alta",X72="Mayor")),"Alto",IF(OR(AND(P72="Muy Baja",X72="Catastrófico"),AND(P72="Baja",X72="Catastrófico"),AND(P72="Media",X72="Catastrófico"),AND(P72="Alta",X72="Catastrófico"),AND(P72="Muy Alta",X72="Catastrófico")),"Extremo",""))))</f>
        <v>Alto</v>
      </c>
      <c r="AA72" s="617"/>
      <c r="AB72" s="326">
        <v>1</v>
      </c>
      <c r="AC72" s="519" t="s">
        <v>874</v>
      </c>
      <c r="AD72" s="387"/>
      <c r="AE72" s="315" t="s">
        <v>123</v>
      </c>
      <c r="AF72" s="494" t="s">
        <v>355</v>
      </c>
      <c r="AG72" s="315" t="str">
        <f t="shared" si="6"/>
        <v>Probabilidad</v>
      </c>
      <c r="AH72" s="316" t="s">
        <v>74</v>
      </c>
      <c r="AI72" s="316" t="s">
        <v>109</v>
      </c>
      <c r="AJ72" s="317" t="str">
        <f t="shared" ref="AJ72:AJ135" si="76">IF(AND(AH72="Preventivo",AI72="Automático"),"50%",IF(AND(AH72="Preventivo",AI72="Manual"),"40%",IF(AND(AH72="Detectivo",AI72="Automático"),"40%",IF(AND(AH72="Detectivo",AI72="Manual"),"30%",IF(AND(AH72="Correctivo",AI72="Automático"),"35%",IF(AND(AH72="Correctivo",AI72="Manual"),"25%",""))))))</f>
        <v>40%</v>
      </c>
      <c r="AK72" s="316" t="s">
        <v>115</v>
      </c>
      <c r="AL72" s="316" t="s">
        <v>133</v>
      </c>
      <c r="AM72" s="316" t="s">
        <v>277</v>
      </c>
      <c r="AN72" s="300">
        <f>IFERROR(IF(AG72="Probabilidad",(Q72-(+Q72*AJ72)),IF(AG72="Impacto",Q72,"")),"")</f>
        <v>0.24</v>
      </c>
      <c r="AO72" s="132" t="str">
        <f t="shared" ref="AO72:AO73" si="77">IFERROR(IF(AN72="","",IF(AN72&lt;=0.2,"Muy Baja",IF(AN72&lt;=0.4,"Baja",IF(AN72&lt;=0.6,"Media",IF(AN72&lt;=0.8,"Alta","Muy Alta"))))),"")</f>
        <v>Baja</v>
      </c>
      <c r="AP72" s="123">
        <f t="shared" si="10"/>
        <v>0.24</v>
      </c>
      <c r="AQ72" s="132" t="str">
        <f t="shared" ref="AQ72:AQ73" si="78">IFERROR(IF(AR72="","",IF(AR72&lt;=0.2,"Leve",IF(AR72&lt;=0.4,"Menor",IF(AR72&lt;=0.6,"Moderado",IF(AR72&lt;=0.8,"Mayor","Catastrófico"))))),"")</f>
        <v>Mayor</v>
      </c>
      <c r="AR72" s="123">
        <f>IFERROR(IF(AG72="Impacto",(Y72-(+Y72*AJ72)),IF(AG72="Probabilidad",Y72,"")),"")</f>
        <v>0.8</v>
      </c>
      <c r="AS72" s="301" t="str">
        <f t="shared" si="9"/>
        <v>Alto</v>
      </c>
      <c r="AT72" s="734">
        <f>+AP73</f>
        <v>0.24</v>
      </c>
      <c r="AU72" s="734">
        <f>+AR73</f>
        <v>0.60000000000000009</v>
      </c>
      <c r="AV72" s="736" t="s">
        <v>278</v>
      </c>
      <c r="AW72" s="305"/>
      <c r="AX72" s="305"/>
      <c r="AY72" s="319">
        <v>0</v>
      </c>
      <c r="AZ72" s="315">
        <v>0</v>
      </c>
      <c r="BA72" s="315">
        <v>0</v>
      </c>
      <c r="BB72" s="315">
        <v>0</v>
      </c>
      <c r="BC72" s="315">
        <v>0</v>
      </c>
      <c r="BJ72" s="327"/>
      <c r="BK72" s="313"/>
      <c r="BL72" s="313"/>
      <c r="BM72" s="313"/>
      <c r="BN72" s="313"/>
      <c r="BO72" s="313"/>
      <c r="BP72" s="313"/>
      <c r="BQ72" s="313"/>
      <c r="BR72" s="313"/>
      <c r="BS72" s="313"/>
      <c r="BT72" s="313"/>
      <c r="BU72" s="313"/>
      <c r="BV72" s="313"/>
      <c r="BW72" s="313"/>
      <c r="BX72" s="313"/>
      <c r="BY72" s="313"/>
      <c r="BZ72" s="313"/>
      <c r="CA72" s="313"/>
      <c r="CB72" s="313"/>
      <c r="CC72" s="313"/>
      <c r="CD72" s="313"/>
      <c r="CE72" s="313"/>
      <c r="CF72" s="313"/>
      <c r="CG72" s="313"/>
      <c r="CH72" s="313"/>
      <c r="CL72" s="313"/>
    </row>
    <row r="73" spans="1:90" s="1" customFormat="1" ht="128.25" x14ac:dyDescent="0.3">
      <c r="A73" s="706"/>
      <c r="B73" s="624" t="s">
        <v>358</v>
      </c>
      <c r="C73" s="626" t="s">
        <v>118</v>
      </c>
      <c r="D73" s="626" t="s">
        <v>359</v>
      </c>
      <c r="E73" s="624" t="s">
        <v>128</v>
      </c>
      <c r="F73" s="625"/>
      <c r="G73" s="625"/>
      <c r="H73" s="625"/>
      <c r="I73" s="625"/>
      <c r="J73" s="624" t="s">
        <v>286</v>
      </c>
      <c r="K73" s="627" t="s">
        <v>360</v>
      </c>
      <c r="L73" s="627" t="s">
        <v>361</v>
      </c>
      <c r="M73" s="627" t="str">
        <f t="shared" si="62"/>
        <v>Posibilidad de pérdida Reputacional por declaratoria de inaplicación de la regulación expedida por la entidad debido a que se identifica la ilegalidad del acto por parte de un ente judicial.</v>
      </c>
      <c r="N73" s="624"/>
      <c r="O73" s="617">
        <v>12</v>
      </c>
      <c r="P73" s="615"/>
      <c r="Q73" s="616"/>
      <c r="R73" s="632"/>
      <c r="S73" s="615"/>
      <c r="T73" s="616"/>
      <c r="U73" s="632"/>
      <c r="V73" s="615"/>
      <c r="W73" s="616"/>
      <c r="X73" s="621"/>
      <c r="Y73" s="616"/>
      <c r="Z73" s="621"/>
      <c r="AA73" s="617"/>
      <c r="AB73" s="326">
        <v>2</v>
      </c>
      <c r="AC73" s="494" t="s">
        <v>875</v>
      </c>
      <c r="AD73" s="387"/>
      <c r="AE73" s="315" t="s">
        <v>123</v>
      </c>
      <c r="AF73" s="494" t="s">
        <v>362</v>
      </c>
      <c r="AG73" s="315" t="str">
        <f t="shared" si="6"/>
        <v>Impacto</v>
      </c>
      <c r="AH73" s="316" t="s">
        <v>88</v>
      </c>
      <c r="AI73" s="316" t="s">
        <v>109</v>
      </c>
      <c r="AJ73" s="317" t="str">
        <f t="shared" si="76"/>
        <v>25%</v>
      </c>
      <c r="AK73" s="316" t="s">
        <v>115</v>
      </c>
      <c r="AL73" s="316" t="s">
        <v>133</v>
      </c>
      <c r="AM73" s="316" t="s">
        <v>277</v>
      </c>
      <c r="AN73" s="299">
        <f>IFERROR(IF(AND(AG72="Probabilidad",AG73="Probabilidad"),(AP72-(+AP72*AJ73)),IF(AG73="Probabilidad",(Q72-(+Q72*AJ73)),IF(AG73="Impacto",AP72,""))),"")</f>
        <v>0.24</v>
      </c>
      <c r="AO73" s="132" t="str">
        <f t="shared" si="77"/>
        <v>Baja</v>
      </c>
      <c r="AP73" s="123">
        <f t="shared" si="10"/>
        <v>0.24</v>
      </c>
      <c r="AQ73" s="132" t="str">
        <f t="shared" si="78"/>
        <v>Moderado</v>
      </c>
      <c r="AR73" s="123">
        <f t="shared" ref="AR73" si="79">IFERROR(IF(AND(AG72="Impacto",AG73="Impacto"),(AR72-(+AR72*AJ73)),IF(AG73="Impacto",(Y72-(+Y72*AJ73)),IF(AG73="Probabilidad",AR72,""))),"")</f>
        <v>0.60000000000000009</v>
      </c>
      <c r="AS73" s="301" t="str">
        <f t="shared" si="9"/>
        <v>Moderado</v>
      </c>
      <c r="AT73" s="734"/>
      <c r="AU73" s="734"/>
      <c r="AV73" s="736"/>
      <c r="AW73" s="305"/>
      <c r="AX73" s="305"/>
      <c r="AY73" s="319">
        <v>0</v>
      </c>
      <c r="AZ73" s="315">
        <v>0</v>
      </c>
      <c r="BA73" s="315">
        <v>0</v>
      </c>
      <c r="BB73" s="315">
        <v>0</v>
      </c>
      <c r="BC73" s="315">
        <v>0</v>
      </c>
      <c r="BJ73" s="327"/>
      <c r="BK73" s="313"/>
      <c r="BL73" s="313"/>
      <c r="BM73" s="313"/>
      <c r="BN73" s="313"/>
      <c r="BO73" s="313"/>
      <c r="BP73" s="313"/>
      <c r="BQ73" s="313"/>
      <c r="BR73" s="313"/>
      <c r="BS73" s="313"/>
      <c r="BT73" s="313"/>
      <c r="BU73" s="313"/>
      <c r="BV73" s="313"/>
      <c r="BW73" s="313"/>
      <c r="BX73" s="313"/>
      <c r="BY73" s="313"/>
      <c r="BZ73" s="313"/>
      <c r="CA73" s="313"/>
      <c r="CB73" s="313"/>
      <c r="CC73" s="313"/>
      <c r="CD73" s="313"/>
      <c r="CE73" s="313"/>
      <c r="CF73" s="313"/>
      <c r="CG73" s="313"/>
      <c r="CH73" s="313"/>
      <c r="CL73" s="313"/>
    </row>
    <row r="74" spans="1:90" s="1" customFormat="1" ht="13.9" hidden="1" customHeight="1" x14ac:dyDescent="0.3">
      <c r="A74" s="706"/>
      <c r="B74" s="624" t="s">
        <v>358</v>
      </c>
      <c r="C74" s="626" t="s">
        <v>118</v>
      </c>
      <c r="D74" s="626" t="s">
        <v>359</v>
      </c>
      <c r="E74" s="624" t="s">
        <v>128</v>
      </c>
      <c r="F74" s="625"/>
      <c r="G74" s="625"/>
      <c r="H74" s="625"/>
      <c r="I74" s="625"/>
      <c r="J74" s="624" t="s">
        <v>286</v>
      </c>
      <c r="K74" s="627" t="s">
        <v>360</v>
      </c>
      <c r="L74" s="627" t="s">
        <v>361</v>
      </c>
      <c r="M74" s="627" t="str">
        <f t="shared" si="62"/>
        <v>Posibilidad de pérdida Reputacional por declaratoria de inaplicación de la regulación expedida por la entidad debido a que se identifica la ilegalidad del acto por parte de un ente judicial.</v>
      </c>
      <c r="N74" s="624"/>
      <c r="O74" s="617">
        <v>12</v>
      </c>
      <c r="P74" s="615"/>
      <c r="Q74" s="616"/>
      <c r="R74" s="632"/>
      <c r="S74" s="615"/>
      <c r="T74" s="616"/>
      <c r="U74" s="632"/>
      <c r="V74" s="615"/>
      <c r="W74" s="616"/>
      <c r="X74" s="621"/>
      <c r="Y74" s="616"/>
      <c r="Z74" s="621"/>
      <c r="AA74" s="617"/>
      <c r="AB74" s="326"/>
      <c r="AC74" s="494"/>
      <c r="AD74" s="387"/>
      <c r="AE74" s="315"/>
      <c r="AF74" s="494"/>
      <c r="AG74" s="315" t="str">
        <f t="shared" si="6"/>
        <v/>
      </c>
      <c r="AH74" s="316"/>
      <c r="AI74" s="316"/>
      <c r="AJ74" s="317" t="str">
        <f t="shared" si="76"/>
        <v/>
      </c>
      <c r="AK74" s="316"/>
      <c r="AL74" s="316"/>
      <c r="AM74" s="316"/>
      <c r="AN74" s="122"/>
      <c r="AO74" s="132" t="str">
        <f t="shared" ref="AO74:AO135" si="80">IFERROR(IF(AN74="","",IF(AN74&lt;=0.2,"Muy Baja",IF(AN74&lt;=0.4,"Baja",IF(AN74&lt;=0.6,"Media",IF(AN74&lt;=0.8,"Alta","Muy Alta"))))),"")</f>
        <v/>
      </c>
      <c r="AP74" s="123"/>
      <c r="AQ74" s="132" t="str">
        <f t="shared" ref="AQ74:AQ135" si="81">IFERROR(IF(AR74="","",IF(AR74&lt;=0.2,"Leve",IF(AR74&lt;=0.4,"Menor",IF(AR74&lt;=0.6,"Moderado",IF(AR74&lt;=0.8,"Mayor","Catastrófico"))))),"")</f>
        <v/>
      </c>
      <c r="AR74" s="123" t="str">
        <f t="shared" ref="AR74:AR135" si="82">IFERROR(IF(AND(AG73="Impacto",AG74="Impacto"),(AR73-(+AR73*AJ74)),IF(AG74="Impacto",(Y73-(+Y73*AJ74)),IF(AG74="Probabilidad",AR73,""))),"")</f>
        <v/>
      </c>
      <c r="AS74" s="301" t="str">
        <f t="shared" ref="AS74:AS135" si="83">IFERROR(IF(OR(AND(AO74="Muy Baja",AQ74="Leve"),AND(AO74="Muy Baja",AQ74="Menor"),AND(AO74="Baja",AQ74="Leve")),"Bajo",IF(OR(AND(AO74="Muy baja",AQ74="Moderado"),AND(AO74="Baja",AQ74="Menor"),AND(AO74="Baja",AQ74="Moderado"),AND(AO74="Media",AQ74="Leve"),AND(AO74="Media",AQ74="Menor"),AND(AO74="Media",AQ74="Moderado"),AND(AO74="Alta",AQ74="Leve"),AND(AO74="Alta",AQ74="Menor")),"Moderado",IF(OR(AND(AO74="Muy Baja",AQ74="Mayor"),AND(AO74="Baja",AQ74="Mayor"),AND(AO74="Media",AQ74="Mayor"),AND(AO74="Alta",AQ74="Moderado"),AND(AO74="Alta",AQ74="Mayor"),AND(AO74="Muy Alta",AQ74="Leve"),AND(AO74="Muy Alta",AQ74="Menor"),AND(AO74="Muy Alta",AQ74="Moderado"),AND(AO74="Muy Alta",AQ74="Mayor")),"Alto",IF(OR(AND(AO74="Muy Baja",AQ74="Catastrófico"),AND(AO74="Baja",AQ74="Catastrófico"),AND(AO74="Media",AQ74="Catastrófico"),AND(AO74="Alta",AQ74="Catastrófico"),AND(AO74="Muy Alta",AQ74="Catastrófico")),"Extremo","")))),"")</f>
        <v/>
      </c>
      <c r="AT74" s="301"/>
      <c r="AU74" s="301"/>
      <c r="AV74" s="369"/>
      <c r="AW74" s="305"/>
      <c r="AX74" s="305"/>
      <c r="AY74" s="489"/>
      <c r="AZ74" s="490"/>
      <c r="BA74" s="490"/>
      <c r="BB74" s="490"/>
      <c r="BC74" s="490"/>
      <c r="BJ74" s="327"/>
      <c r="BK74" s="313"/>
      <c r="BL74" s="313"/>
      <c r="BM74" s="313"/>
      <c r="BN74" s="313"/>
      <c r="BO74" s="313"/>
      <c r="BP74" s="313"/>
      <c r="BQ74" s="313"/>
      <c r="BR74" s="313"/>
      <c r="BS74" s="313"/>
      <c r="BT74" s="313"/>
      <c r="BU74" s="313"/>
      <c r="BV74" s="313"/>
      <c r="BW74" s="313"/>
      <c r="BX74" s="313"/>
      <c r="BY74" s="313"/>
      <c r="BZ74" s="313"/>
      <c r="CA74" s="313"/>
      <c r="CB74" s="313"/>
      <c r="CC74" s="313"/>
      <c r="CD74" s="313"/>
      <c r="CE74" s="313"/>
      <c r="CF74" s="313"/>
      <c r="CG74" s="313"/>
      <c r="CH74" s="313"/>
      <c r="CL74" s="313"/>
    </row>
    <row r="75" spans="1:90" s="1" customFormat="1" ht="13.9" hidden="1" customHeight="1" x14ac:dyDescent="0.3">
      <c r="A75" s="706"/>
      <c r="B75" s="624" t="s">
        <v>358</v>
      </c>
      <c r="C75" s="626" t="s">
        <v>118</v>
      </c>
      <c r="D75" s="626" t="s">
        <v>359</v>
      </c>
      <c r="E75" s="624" t="s">
        <v>128</v>
      </c>
      <c r="F75" s="625"/>
      <c r="G75" s="625"/>
      <c r="H75" s="625"/>
      <c r="I75" s="625"/>
      <c r="J75" s="624" t="s">
        <v>286</v>
      </c>
      <c r="K75" s="627" t="s">
        <v>360</v>
      </c>
      <c r="L75" s="627" t="s">
        <v>361</v>
      </c>
      <c r="M75" s="627" t="str">
        <f t="shared" si="62"/>
        <v>Posibilidad de pérdida Reputacional por declaratoria de inaplicación de la regulación expedida por la entidad debido a que se identifica la ilegalidad del acto por parte de un ente judicial.</v>
      </c>
      <c r="N75" s="624"/>
      <c r="O75" s="617">
        <v>12</v>
      </c>
      <c r="P75" s="615"/>
      <c r="Q75" s="616"/>
      <c r="R75" s="632"/>
      <c r="S75" s="615"/>
      <c r="T75" s="616"/>
      <c r="U75" s="632"/>
      <c r="V75" s="615"/>
      <c r="W75" s="616"/>
      <c r="X75" s="621"/>
      <c r="Y75" s="616"/>
      <c r="Z75" s="621"/>
      <c r="AA75" s="617"/>
      <c r="AB75" s="326"/>
      <c r="AC75" s="494"/>
      <c r="AD75" s="387"/>
      <c r="AE75" s="315"/>
      <c r="AF75" s="494"/>
      <c r="AG75" s="315" t="str">
        <f t="shared" si="6"/>
        <v/>
      </c>
      <c r="AH75" s="316"/>
      <c r="AI75" s="316"/>
      <c r="AJ75" s="317" t="str">
        <f t="shared" si="76"/>
        <v/>
      </c>
      <c r="AK75" s="316"/>
      <c r="AL75" s="316"/>
      <c r="AM75" s="316"/>
      <c r="AN75" s="122"/>
      <c r="AO75" s="132" t="str">
        <f t="shared" si="80"/>
        <v/>
      </c>
      <c r="AP75" s="123"/>
      <c r="AQ75" s="132" t="str">
        <f t="shared" si="81"/>
        <v/>
      </c>
      <c r="AR75" s="123" t="str">
        <f t="shared" si="82"/>
        <v/>
      </c>
      <c r="AS75" s="301" t="str">
        <f t="shared" si="83"/>
        <v/>
      </c>
      <c r="AT75" s="301"/>
      <c r="AU75" s="301"/>
      <c r="AV75" s="369"/>
      <c r="AW75" s="305"/>
      <c r="AX75" s="305"/>
      <c r="AY75" s="489"/>
      <c r="AZ75" s="490"/>
      <c r="BA75" s="490"/>
      <c r="BB75" s="490"/>
      <c r="BC75" s="490"/>
      <c r="BJ75" s="327"/>
      <c r="BK75" s="313"/>
      <c r="BL75" s="313"/>
      <c r="BM75" s="313"/>
      <c r="BN75" s="313"/>
      <c r="BO75" s="313"/>
      <c r="BP75" s="313"/>
      <c r="BQ75" s="313"/>
      <c r="BR75" s="313"/>
      <c r="BS75" s="313"/>
      <c r="BT75" s="313"/>
      <c r="BU75" s="313"/>
      <c r="BV75" s="313"/>
      <c r="BW75" s="313"/>
      <c r="BX75" s="313"/>
      <c r="BY75" s="313"/>
      <c r="BZ75" s="313"/>
      <c r="CA75" s="313"/>
      <c r="CB75" s="313"/>
      <c r="CC75" s="313"/>
      <c r="CD75" s="313"/>
      <c r="CE75" s="313"/>
      <c r="CF75" s="313"/>
      <c r="CG75" s="313"/>
      <c r="CH75" s="313"/>
      <c r="CL75" s="313"/>
    </row>
    <row r="76" spans="1:90" s="1" customFormat="1" ht="13.9" hidden="1" customHeight="1" x14ac:dyDescent="0.3">
      <c r="A76" s="706"/>
      <c r="B76" s="624" t="s">
        <v>358</v>
      </c>
      <c r="C76" s="626" t="s">
        <v>118</v>
      </c>
      <c r="D76" s="626" t="s">
        <v>359</v>
      </c>
      <c r="E76" s="624" t="s">
        <v>128</v>
      </c>
      <c r="F76" s="625"/>
      <c r="G76" s="625"/>
      <c r="H76" s="625"/>
      <c r="I76" s="625"/>
      <c r="J76" s="624" t="s">
        <v>286</v>
      </c>
      <c r="K76" s="627" t="s">
        <v>360</v>
      </c>
      <c r="L76" s="627" t="s">
        <v>361</v>
      </c>
      <c r="M76" s="627" t="str">
        <f t="shared" si="62"/>
        <v>Posibilidad de pérdida Reputacional por declaratoria de inaplicación de la regulación expedida por la entidad debido a que se identifica la ilegalidad del acto por parte de un ente judicial.</v>
      </c>
      <c r="N76" s="624"/>
      <c r="O76" s="617">
        <v>12</v>
      </c>
      <c r="P76" s="615"/>
      <c r="Q76" s="616"/>
      <c r="R76" s="632"/>
      <c r="S76" s="615"/>
      <c r="T76" s="616"/>
      <c r="U76" s="632"/>
      <c r="V76" s="615"/>
      <c r="W76" s="616"/>
      <c r="X76" s="621"/>
      <c r="Y76" s="616"/>
      <c r="Z76" s="621"/>
      <c r="AA76" s="617"/>
      <c r="AB76" s="326"/>
      <c r="AC76" s="494"/>
      <c r="AD76" s="387"/>
      <c r="AE76" s="315"/>
      <c r="AF76" s="494"/>
      <c r="AG76" s="315" t="str">
        <f t="shared" ref="AG76:AG139" si="84">IF(OR(AH76="Preventivo",AH76="Detectivo"),"Probabilidad",IF(AH76="Correctivo","Impacto",""))</f>
        <v/>
      </c>
      <c r="AH76" s="316"/>
      <c r="AI76" s="316"/>
      <c r="AJ76" s="317" t="str">
        <f t="shared" si="76"/>
        <v/>
      </c>
      <c r="AK76" s="316"/>
      <c r="AL76" s="316"/>
      <c r="AM76" s="316"/>
      <c r="AN76" s="122"/>
      <c r="AO76" s="132" t="str">
        <f t="shared" si="80"/>
        <v/>
      </c>
      <c r="AP76" s="123"/>
      <c r="AQ76" s="132" t="str">
        <f t="shared" si="81"/>
        <v/>
      </c>
      <c r="AR76" s="123" t="str">
        <f t="shared" si="82"/>
        <v/>
      </c>
      <c r="AS76" s="301" t="str">
        <f t="shared" si="83"/>
        <v/>
      </c>
      <c r="AT76" s="301"/>
      <c r="AU76" s="301"/>
      <c r="AV76" s="369"/>
      <c r="AW76" s="305"/>
      <c r="AX76" s="305"/>
      <c r="AY76" s="489"/>
      <c r="AZ76" s="490"/>
      <c r="BA76" s="490"/>
      <c r="BB76" s="490"/>
      <c r="BC76" s="490"/>
      <c r="BJ76" s="327"/>
      <c r="BK76" s="313"/>
      <c r="BL76" s="313"/>
      <c r="BM76" s="313"/>
      <c r="BN76" s="313"/>
      <c r="BO76" s="313"/>
      <c r="BP76" s="313"/>
      <c r="BQ76" s="313"/>
      <c r="BR76" s="313"/>
      <c r="BS76" s="313"/>
      <c r="BT76" s="313"/>
      <c r="BU76" s="313"/>
      <c r="BV76" s="313"/>
      <c r="BW76" s="313"/>
      <c r="BX76" s="313"/>
      <c r="BY76" s="313"/>
      <c r="BZ76" s="313"/>
      <c r="CA76" s="313"/>
      <c r="CB76" s="313"/>
      <c r="CC76" s="313"/>
      <c r="CD76" s="313"/>
      <c r="CE76" s="313"/>
      <c r="CF76" s="313"/>
      <c r="CG76" s="313"/>
      <c r="CH76" s="313"/>
      <c r="CL76" s="313"/>
    </row>
    <row r="77" spans="1:90" s="1" customFormat="1" ht="13.9" hidden="1" customHeight="1" x14ac:dyDescent="0.3">
      <c r="A77" s="706"/>
      <c r="B77" s="624" t="s">
        <v>358</v>
      </c>
      <c r="C77" s="626" t="s">
        <v>118</v>
      </c>
      <c r="D77" s="626" t="s">
        <v>359</v>
      </c>
      <c r="E77" s="624" t="s">
        <v>128</v>
      </c>
      <c r="F77" s="625"/>
      <c r="G77" s="625"/>
      <c r="H77" s="625"/>
      <c r="I77" s="625"/>
      <c r="J77" s="624" t="s">
        <v>286</v>
      </c>
      <c r="K77" s="627" t="s">
        <v>360</v>
      </c>
      <c r="L77" s="627" t="s">
        <v>361</v>
      </c>
      <c r="M77" s="627" t="str">
        <f t="shared" si="62"/>
        <v>Posibilidad de pérdida Reputacional por declaratoria de inaplicación de la regulación expedida por la entidad debido a que se identifica la ilegalidad del acto por parte de un ente judicial.</v>
      </c>
      <c r="N77" s="624"/>
      <c r="O77" s="617">
        <v>12</v>
      </c>
      <c r="P77" s="615"/>
      <c r="Q77" s="616"/>
      <c r="R77" s="632"/>
      <c r="S77" s="615"/>
      <c r="T77" s="616"/>
      <c r="U77" s="632"/>
      <c r="V77" s="615"/>
      <c r="W77" s="616"/>
      <c r="X77" s="621"/>
      <c r="Y77" s="616"/>
      <c r="Z77" s="621"/>
      <c r="AA77" s="617"/>
      <c r="AB77" s="326"/>
      <c r="AC77" s="494"/>
      <c r="AD77" s="387"/>
      <c r="AE77" s="315"/>
      <c r="AF77" s="494"/>
      <c r="AG77" s="315" t="str">
        <f t="shared" si="84"/>
        <v/>
      </c>
      <c r="AH77" s="316"/>
      <c r="AI77" s="316"/>
      <c r="AJ77" s="317" t="str">
        <f t="shared" si="76"/>
        <v/>
      </c>
      <c r="AK77" s="316"/>
      <c r="AL77" s="316"/>
      <c r="AM77" s="316"/>
      <c r="AN77" s="122"/>
      <c r="AO77" s="132" t="str">
        <f t="shared" si="80"/>
        <v/>
      </c>
      <c r="AP77" s="123"/>
      <c r="AQ77" s="132" t="str">
        <f t="shared" si="81"/>
        <v/>
      </c>
      <c r="AR77" s="123" t="str">
        <f t="shared" si="82"/>
        <v/>
      </c>
      <c r="AS77" s="301" t="str">
        <f t="shared" si="83"/>
        <v/>
      </c>
      <c r="AT77" s="301"/>
      <c r="AU77" s="301"/>
      <c r="AV77" s="369"/>
      <c r="AW77" s="305"/>
      <c r="AX77" s="305"/>
      <c r="AY77" s="489"/>
      <c r="AZ77" s="490"/>
      <c r="BA77" s="490"/>
      <c r="BB77" s="490"/>
      <c r="BC77" s="490"/>
      <c r="BJ77" s="327"/>
      <c r="BK77" s="313"/>
      <c r="BL77" s="313"/>
      <c r="BM77" s="313"/>
      <c r="BN77" s="313"/>
      <c r="BO77" s="313"/>
      <c r="BP77" s="313"/>
      <c r="BQ77" s="313"/>
      <c r="BR77" s="313"/>
      <c r="BS77" s="313"/>
      <c r="BT77" s="313"/>
      <c r="BU77" s="313"/>
      <c r="BV77" s="313"/>
      <c r="BW77" s="313"/>
      <c r="BX77" s="313"/>
      <c r="BY77" s="313"/>
      <c r="BZ77" s="313"/>
      <c r="CA77" s="313"/>
      <c r="CB77" s="313"/>
      <c r="CC77" s="313"/>
      <c r="CD77" s="313"/>
      <c r="CE77" s="313"/>
      <c r="CF77" s="313"/>
      <c r="CG77" s="313"/>
      <c r="CH77" s="313"/>
      <c r="CL77" s="313"/>
    </row>
    <row r="78" spans="1:90" s="1" customFormat="1" ht="234.6" customHeight="1" x14ac:dyDescent="0.3">
      <c r="A78" s="706" t="s">
        <v>363</v>
      </c>
      <c r="B78" s="624" t="s">
        <v>364</v>
      </c>
      <c r="C78" s="626" t="s">
        <v>111</v>
      </c>
      <c r="D78" s="626" t="s">
        <v>365</v>
      </c>
      <c r="E78" s="624" t="s">
        <v>143</v>
      </c>
      <c r="F78" s="625" t="s">
        <v>345</v>
      </c>
      <c r="G78" s="625" t="s">
        <v>366</v>
      </c>
      <c r="H78" s="625" t="s">
        <v>346</v>
      </c>
      <c r="I78" s="625" t="s">
        <v>367</v>
      </c>
      <c r="J78" s="624" t="s">
        <v>368</v>
      </c>
      <c r="K78" s="627" t="s">
        <v>369</v>
      </c>
      <c r="L78" s="627" t="s">
        <v>370</v>
      </c>
      <c r="M78" s="627" t="str">
        <f t="shared" si="62"/>
        <v>Posibilidad de pérdida Económica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78" s="624" t="s">
        <v>332</v>
      </c>
      <c r="O78" s="617">
        <v>2</v>
      </c>
      <c r="P78" s="615" t="str">
        <f t="shared" ref="P78" si="85">IF(O78&lt;=0,"",IF(O78&lt;=2,"Muy Baja",IF(O78&lt;=24,"Baja",IF(O78&lt;=500,"Media",IF(O78&lt;=5000,"Alta","Muy Alta")))))</f>
        <v>Muy Baja</v>
      </c>
      <c r="Q78" s="616">
        <f t="shared" si="14"/>
        <v>0.2</v>
      </c>
      <c r="R78" s="632" t="s">
        <v>275</v>
      </c>
      <c r="S78" s="615" t="str">
        <f>IF(OR(R78='Tabla Impacto'!$C$11,R78='Tabla Impacto'!$D$11),"Leve",IF(OR(R78='Tabla Impacto'!$C$12,R78='Tabla Impacto'!$D$12),"Menor",IF(OR(R78='Tabla Impacto'!$C$13,R78='Tabla Impacto'!$D$13),"Moderado",IF(OR(R78='Tabla Impacto'!$C$14,R78='Tabla Impacto'!$D$14),"Mayor",IF(OR(R78='Tabla Impacto'!$C$15,R78='Tabla Impacto'!$D$15),"Catastrófico","")))))</f>
        <v>Catastrófico</v>
      </c>
      <c r="T78" s="616">
        <f t="shared" ref="T78" si="86">IF(S78="","",IF(S78="Leve",0.2,IF(S78="Menor",0.4,IF(S78="Moderado",0.6,IF(S78="Mayor",0.8,IF(S78="Catastrófico",1,))))))</f>
        <v>1</v>
      </c>
      <c r="U78" s="632"/>
      <c r="V78" s="615" t="str">
        <f>IF(OR(U78='Tabla Impacto'!$C$11,U78='Tabla Impacto'!$D$11),"Leve",IF(OR(U78='Tabla Impacto'!$C$12,U78='Tabla Impacto'!$D$12),"Menor",IF(OR(U78='Tabla Impacto'!$C$13,U78='Tabla Impacto'!$D$13),"Moderado",IF(OR(U78='Tabla Impacto'!$C$14,U78='Tabla Impacto'!$D$14),"Mayor",IF(OR(U78='Tabla Impacto'!$C$15,U78='Tabla Impacto'!$D$15),"Catastrófico","")))))</f>
        <v/>
      </c>
      <c r="W78" s="616" t="str">
        <f t="shared" ref="W78" si="87">IF(V78="","",IF(V78="Leve",0.2,IF(V78="Menor",0.4,IF(V78="Moderado",0.6,IF(V78="Mayor",0.8,IF(V78="Catastrófico",1,))))))</f>
        <v/>
      </c>
      <c r="X78" s="621" t="str">
        <f>IF(Y78="","",IF(Y78='Tabla Impacto'!$G$4,'Tabla Impacto'!$F$4,IF(Y78='Tabla Impacto'!$G$5,'Tabla Impacto'!$F$5,IF(Y78='Tabla Impacto'!$G$6,'Tabla Impacto'!$F$6,IF(Y78='Tabla Impacto'!$G$7,'Tabla Impacto'!$F$7,IF(Y78='Tabla Impacto'!$G$8,'Tabla Impacto'!$F$8))))))</f>
        <v>Catastrófico</v>
      </c>
      <c r="Y78" s="616">
        <f t="shared" ref="Y78" si="88">+IF(T78="",W78,IF(W78="",T78,IF(T78&gt;W78,T78,W78)))</f>
        <v>1</v>
      </c>
      <c r="Z78" s="621" t="str">
        <f t="shared" ref="Z78" si="89">IF(OR(AND(P78="Muy Baja",X78="Leve"),AND(P78="Muy Baja",X78="Menor"),AND(P78="Baja",X78="Leve")),"Bajo",IF(OR(AND(P78="Muy baja",X78="Moderado"),AND(P78="Baja",X78="Menor"),AND(P78="Baja",X78="Moderado"),AND(P78="Media",X78="Leve"),AND(P78="Media",X78="Menor"),AND(P78="Media",X78="Moderado"),AND(P78="Alta",X78="Leve"),AND(P78="Alta",X78="Menor")),"Moderado",IF(OR(AND(P78="Muy Baja",X78="Mayor"),AND(P78="Baja",X78="Mayor"),AND(P78="Media",X78="Mayor"),AND(P78="Alta",X78="Moderado"),AND(P78="Alta",X78="Mayor"),AND(P78="Muy Alta",X78="Leve"),AND(P78="Muy Alta",X78="Menor"),AND(P78="Muy Alta",X78="Moderado"),AND(P78="Muy Alta",X78="Mayor")),"Alto",IF(OR(AND(P78="Muy Baja",X78="Catastrófico"),AND(P78="Baja",X78="Catastrófico"),AND(P78="Media",X78="Catastrófico"),AND(P78="Alta",X78="Catastrófico"),AND(P78="Muy Alta",X78="Catastrófico")),"Extremo",""))))</f>
        <v>Extremo</v>
      </c>
      <c r="AA78" s="617"/>
      <c r="AB78" s="326">
        <v>1</v>
      </c>
      <c r="AC78" s="494" t="s">
        <v>861</v>
      </c>
      <c r="AD78" s="387"/>
      <c r="AE78" s="315" t="s">
        <v>123</v>
      </c>
      <c r="AF78" s="494" t="s">
        <v>794</v>
      </c>
      <c r="AG78" s="315" t="str">
        <f t="shared" si="84"/>
        <v>Probabilidad</v>
      </c>
      <c r="AH78" s="316" t="s">
        <v>74</v>
      </c>
      <c r="AI78" s="316" t="s">
        <v>109</v>
      </c>
      <c r="AJ78" s="317" t="str">
        <f t="shared" si="76"/>
        <v>40%</v>
      </c>
      <c r="AK78" s="316" t="s">
        <v>115</v>
      </c>
      <c r="AL78" s="316" t="s">
        <v>133</v>
      </c>
      <c r="AM78" s="316" t="s">
        <v>277</v>
      </c>
      <c r="AN78" s="300">
        <f>IFERROR(IF(AG78="Probabilidad",(Q78-(+Q78*AJ78)),IF(AG78="Impacto",Q78,"")),"")</f>
        <v>0.12</v>
      </c>
      <c r="AO78" s="132" t="str">
        <f t="shared" si="80"/>
        <v>Muy Baja</v>
      </c>
      <c r="AP78" s="123">
        <f t="shared" ref="AP78" si="90">+AN78</f>
        <v>0.12</v>
      </c>
      <c r="AQ78" s="132" t="str">
        <f t="shared" si="81"/>
        <v>Catastrófico</v>
      </c>
      <c r="AR78" s="123">
        <f>IFERROR(IF(AG78="Impacto",(Y78-(+Y78*AJ78)),IF(AG78="Probabilidad",Y78,"")),"")</f>
        <v>1</v>
      </c>
      <c r="AS78" s="301" t="str">
        <f t="shared" si="83"/>
        <v>Extremo</v>
      </c>
      <c r="AT78" s="518">
        <f>+AP78</f>
        <v>0.12</v>
      </c>
      <c r="AU78" s="518">
        <f>+AR78</f>
        <v>1</v>
      </c>
      <c r="AV78" s="735" t="s">
        <v>278</v>
      </c>
      <c r="AW78" s="305"/>
      <c r="AX78" s="305"/>
      <c r="AY78" s="319">
        <v>0</v>
      </c>
      <c r="AZ78" s="315">
        <v>0</v>
      </c>
      <c r="BA78" s="315">
        <v>0</v>
      </c>
      <c r="BB78" s="315">
        <v>0</v>
      </c>
      <c r="BC78" s="315">
        <v>0</v>
      </c>
      <c r="BJ78" s="327"/>
      <c r="BK78" s="313"/>
      <c r="BL78" s="313"/>
      <c r="BM78" s="313"/>
      <c r="BN78" s="313"/>
      <c r="BO78" s="313"/>
      <c r="BP78" s="313"/>
      <c r="BQ78" s="313"/>
      <c r="BR78" s="313"/>
      <c r="BS78" s="313"/>
      <c r="BT78" s="313"/>
      <c r="BU78" s="313"/>
      <c r="BV78" s="313"/>
      <c r="BW78" s="313"/>
      <c r="BX78" s="313"/>
      <c r="BY78" s="313"/>
      <c r="BZ78" s="313"/>
      <c r="CA78" s="313"/>
      <c r="CB78" s="313"/>
      <c r="CC78" s="313"/>
      <c r="CD78" s="313"/>
      <c r="CE78" s="313"/>
      <c r="CF78" s="313"/>
      <c r="CG78" s="313"/>
      <c r="CH78" s="313"/>
      <c r="CL78" s="313"/>
    </row>
    <row r="79" spans="1:90" s="1" customFormat="1" ht="13.9" hidden="1" customHeight="1" x14ac:dyDescent="0.3">
      <c r="A79" s="706"/>
      <c r="B79" s="624" t="s">
        <v>371</v>
      </c>
      <c r="C79" s="626" t="s">
        <v>111</v>
      </c>
      <c r="D79" s="626" t="s">
        <v>365</v>
      </c>
      <c r="E79" s="624" t="s">
        <v>143</v>
      </c>
      <c r="F79" s="625"/>
      <c r="G79" s="625"/>
      <c r="H79" s="625"/>
      <c r="I79" s="625"/>
      <c r="J79" s="624" t="s">
        <v>272</v>
      </c>
      <c r="K79" s="627" t="s">
        <v>369</v>
      </c>
      <c r="L79" s="627" t="s">
        <v>370</v>
      </c>
      <c r="M79" s="627"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79" s="624"/>
      <c r="O79" s="617">
        <v>2</v>
      </c>
      <c r="P79" s="615"/>
      <c r="Q79" s="616"/>
      <c r="R79" s="632"/>
      <c r="S79" s="615"/>
      <c r="T79" s="616"/>
      <c r="U79" s="632"/>
      <c r="V79" s="615"/>
      <c r="W79" s="616"/>
      <c r="X79" s="621"/>
      <c r="Y79" s="616"/>
      <c r="Z79" s="621"/>
      <c r="AA79" s="617"/>
      <c r="AB79" s="326"/>
      <c r="AC79" s="494"/>
      <c r="AD79" s="387"/>
      <c r="AE79" s="315"/>
      <c r="AF79" s="494"/>
      <c r="AG79" s="315" t="str">
        <f t="shared" si="84"/>
        <v/>
      </c>
      <c r="AH79" s="316"/>
      <c r="AI79" s="316"/>
      <c r="AJ79" s="317" t="str">
        <f t="shared" si="76"/>
        <v/>
      </c>
      <c r="AK79" s="316"/>
      <c r="AL79" s="316"/>
      <c r="AM79" s="316"/>
      <c r="AN79" s="122"/>
      <c r="AO79" s="132" t="str">
        <f t="shared" si="80"/>
        <v/>
      </c>
      <c r="AP79" s="123"/>
      <c r="AQ79" s="132" t="str">
        <f t="shared" si="81"/>
        <v/>
      </c>
      <c r="AR79" s="123" t="str">
        <f t="shared" si="82"/>
        <v/>
      </c>
      <c r="AS79" s="301" t="str">
        <f t="shared" si="83"/>
        <v/>
      </c>
      <c r="AT79" s="370"/>
      <c r="AU79" s="370"/>
      <c r="AV79" s="735"/>
      <c r="AW79" s="305"/>
      <c r="AX79" s="305"/>
      <c r="AY79" s="489"/>
      <c r="AZ79" s="490"/>
      <c r="BA79" s="490"/>
      <c r="BB79" s="490"/>
      <c r="BC79" s="490"/>
      <c r="BJ79" s="327"/>
      <c r="BK79" s="313"/>
      <c r="BL79" s="313"/>
      <c r="BM79" s="313"/>
      <c r="BN79" s="313"/>
      <c r="BO79" s="313"/>
      <c r="BP79" s="313"/>
      <c r="BQ79" s="313"/>
      <c r="BR79" s="313"/>
      <c r="BS79" s="313"/>
      <c r="BT79" s="313"/>
      <c r="BU79" s="313"/>
      <c r="BV79" s="313"/>
      <c r="BW79" s="313"/>
      <c r="BX79" s="313"/>
      <c r="BY79" s="313"/>
      <c r="BZ79" s="313"/>
      <c r="CA79" s="313"/>
      <c r="CB79" s="313"/>
      <c r="CC79" s="313"/>
      <c r="CD79" s="313"/>
      <c r="CE79" s="313"/>
      <c r="CF79" s="313"/>
      <c r="CG79" s="313"/>
      <c r="CH79" s="313"/>
      <c r="CL79" s="313"/>
    </row>
    <row r="80" spans="1:90" s="1" customFormat="1" ht="13.9" hidden="1" customHeight="1" x14ac:dyDescent="0.3">
      <c r="A80" s="706"/>
      <c r="B80" s="624" t="s">
        <v>371</v>
      </c>
      <c r="C80" s="626" t="s">
        <v>111</v>
      </c>
      <c r="D80" s="626" t="s">
        <v>365</v>
      </c>
      <c r="E80" s="624" t="s">
        <v>143</v>
      </c>
      <c r="F80" s="625"/>
      <c r="G80" s="625"/>
      <c r="H80" s="625"/>
      <c r="I80" s="625"/>
      <c r="J80" s="624" t="s">
        <v>272</v>
      </c>
      <c r="K80" s="627" t="s">
        <v>369</v>
      </c>
      <c r="L80" s="627" t="s">
        <v>370</v>
      </c>
      <c r="M80" s="627"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80" s="624"/>
      <c r="O80" s="617">
        <v>2</v>
      </c>
      <c r="P80" s="615"/>
      <c r="Q80" s="616"/>
      <c r="R80" s="632"/>
      <c r="S80" s="615"/>
      <c r="T80" s="616"/>
      <c r="U80" s="632"/>
      <c r="V80" s="615"/>
      <c r="W80" s="616"/>
      <c r="X80" s="621"/>
      <c r="Y80" s="616"/>
      <c r="Z80" s="621"/>
      <c r="AA80" s="617"/>
      <c r="AB80" s="326"/>
      <c r="AC80" s="494"/>
      <c r="AD80" s="387"/>
      <c r="AE80" s="315"/>
      <c r="AF80" s="494"/>
      <c r="AG80" s="315" t="str">
        <f t="shared" si="84"/>
        <v/>
      </c>
      <c r="AH80" s="316"/>
      <c r="AI80" s="316"/>
      <c r="AJ80" s="317" t="str">
        <f t="shared" si="76"/>
        <v/>
      </c>
      <c r="AK80" s="316"/>
      <c r="AL80" s="316"/>
      <c r="AM80" s="316"/>
      <c r="AN80" s="122"/>
      <c r="AO80" s="132" t="str">
        <f t="shared" si="80"/>
        <v/>
      </c>
      <c r="AP80" s="123"/>
      <c r="AQ80" s="132" t="str">
        <f t="shared" si="81"/>
        <v/>
      </c>
      <c r="AR80" s="123" t="str">
        <f t="shared" si="82"/>
        <v/>
      </c>
      <c r="AS80" s="301" t="str">
        <f t="shared" si="83"/>
        <v/>
      </c>
      <c r="AT80" s="301"/>
      <c r="AU80" s="301"/>
      <c r="AV80" s="369"/>
      <c r="AW80" s="305"/>
      <c r="AX80" s="305"/>
      <c r="AY80" s="489"/>
      <c r="AZ80" s="490"/>
      <c r="BA80" s="490"/>
      <c r="BB80" s="490"/>
      <c r="BC80" s="490"/>
      <c r="BJ80" s="327"/>
      <c r="BK80" s="313"/>
      <c r="BL80" s="313"/>
      <c r="BM80" s="313"/>
      <c r="BN80" s="313"/>
      <c r="BO80" s="313"/>
      <c r="BP80" s="313"/>
      <c r="BQ80" s="313"/>
      <c r="BR80" s="313"/>
      <c r="BS80" s="313"/>
      <c r="BT80" s="313"/>
      <c r="BU80" s="313"/>
      <c r="BV80" s="313"/>
      <c r="BW80" s="313"/>
      <c r="BX80" s="313"/>
      <c r="BY80" s="313"/>
      <c r="BZ80" s="313"/>
      <c r="CA80" s="313"/>
      <c r="CB80" s="313"/>
      <c r="CC80" s="313"/>
      <c r="CD80" s="313"/>
      <c r="CE80" s="313"/>
      <c r="CF80" s="313"/>
      <c r="CG80" s="313"/>
      <c r="CH80" s="313"/>
      <c r="CL80" s="313"/>
    </row>
    <row r="81" spans="1:90" s="1" customFormat="1" ht="13.9" hidden="1" customHeight="1" x14ac:dyDescent="0.3">
      <c r="A81" s="706"/>
      <c r="B81" s="624" t="s">
        <v>371</v>
      </c>
      <c r="C81" s="626" t="s">
        <v>111</v>
      </c>
      <c r="D81" s="626" t="s">
        <v>365</v>
      </c>
      <c r="E81" s="624" t="s">
        <v>143</v>
      </c>
      <c r="F81" s="625"/>
      <c r="G81" s="625"/>
      <c r="H81" s="625"/>
      <c r="I81" s="625"/>
      <c r="J81" s="624" t="s">
        <v>272</v>
      </c>
      <c r="K81" s="627" t="s">
        <v>369</v>
      </c>
      <c r="L81" s="627" t="s">
        <v>370</v>
      </c>
      <c r="M81" s="627"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81" s="624"/>
      <c r="O81" s="617">
        <v>2</v>
      </c>
      <c r="P81" s="615"/>
      <c r="Q81" s="616"/>
      <c r="R81" s="632"/>
      <c r="S81" s="615"/>
      <c r="T81" s="616"/>
      <c r="U81" s="632"/>
      <c r="V81" s="615"/>
      <c r="W81" s="616"/>
      <c r="X81" s="621"/>
      <c r="Y81" s="616"/>
      <c r="Z81" s="621"/>
      <c r="AA81" s="617"/>
      <c r="AB81" s="326"/>
      <c r="AC81" s="494"/>
      <c r="AD81" s="387"/>
      <c r="AE81" s="315"/>
      <c r="AF81" s="494"/>
      <c r="AG81" s="315" t="str">
        <f t="shared" si="84"/>
        <v/>
      </c>
      <c r="AH81" s="316"/>
      <c r="AI81" s="316"/>
      <c r="AJ81" s="317" t="str">
        <f t="shared" si="76"/>
        <v/>
      </c>
      <c r="AK81" s="316"/>
      <c r="AL81" s="316"/>
      <c r="AM81" s="316"/>
      <c r="AN81" s="122"/>
      <c r="AO81" s="132" t="str">
        <f t="shared" si="80"/>
        <v/>
      </c>
      <c r="AP81" s="123"/>
      <c r="AQ81" s="132" t="str">
        <f t="shared" si="81"/>
        <v/>
      </c>
      <c r="AR81" s="123" t="str">
        <f t="shared" si="82"/>
        <v/>
      </c>
      <c r="AS81" s="301" t="str">
        <f t="shared" si="83"/>
        <v/>
      </c>
      <c r="AT81" s="301"/>
      <c r="AU81" s="301"/>
      <c r="AV81" s="369"/>
      <c r="AW81" s="305"/>
      <c r="AX81" s="305"/>
      <c r="AY81" s="489"/>
      <c r="AZ81" s="490"/>
      <c r="BA81" s="490"/>
      <c r="BB81" s="490"/>
      <c r="BC81" s="490"/>
      <c r="BJ81" s="327"/>
      <c r="BK81" s="313"/>
      <c r="BL81" s="313"/>
      <c r="BM81" s="313"/>
      <c r="BN81" s="313"/>
      <c r="BO81" s="313"/>
      <c r="BP81" s="313"/>
      <c r="BQ81" s="313"/>
      <c r="BR81" s="313"/>
      <c r="BS81" s="313"/>
      <c r="BT81" s="313"/>
      <c r="BU81" s="313"/>
      <c r="BV81" s="313"/>
      <c r="BW81" s="313"/>
      <c r="BX81" s="313"/>
      <c r="BY81" s="313"/>
      <c r="BZ81" s="313"/>
      <c r="CA81" s="313"/>
      <c r="CB81" s="313"/>
      <c r="CC81" s="313"/>
      <c r="CD81" s="313"/>
      <c r="CE81" s="313"/>
      <c r="CF81" s="313"/>
      <c r="CG81" s="313"/>
      <c r="CH81" s="313"/>
      <c r="CL81" s="313"/>
    </row>
    <row r="82" spans="1:90" s="1" customFormat="1" ht="13.9" hidden="1" customHeight="1" x14ac:dyDescent="0.3">
      <c r="A82" s="706"/>
      <c r="B82" s="624" t="s">
        <v>371</v>
      </c>
      <c r="C82" s="626" t="s">
        <v>111</v>
      </c>
      <c r="D82" s="626" t="s">
        <v>365</v>
      </c>
      <c r="E82" s="624" t="s">
        <v>143</v>
      </c>
      <c r="F82" s="625"/>
      <c r="G82" s="625"/>
      <c r="H82" s="625"/>
      <c r="I82" s="625"/>
      <c r="J82" s="624" t="s">
        <v>272</v>
      </c>
      <c r="K82" s="627" t="s">
        <v>369</v>
      </c>
      <c r="L82" s="627" t="s">
        <v>370</v>
      </c>
      <c r="M82" s="627"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82" s="624"/>
      <c r="O82" s="617">
        <v>2</v>
      </c>
      <c r="P82" s="615"/>
      <c r="Q82" s="616"/>
      <c r="R82" s="632"/>
      <c r="S82" s="615"/>
      <c r="T82" s="616"/>
      <c r="U82" s="632"/>
      <c r="V82" s="615"/>
      <c r="W82" s="616"/>
      <c r="X82" s="621"/>
      <c r="Y82" s="616"/>
      <c r="Z82" s="621"/>
      <c r="AA82" s="617"/>
      <c r="AB82" s="326"/>
      <c r="AC82" s="494"/>
      <c r="AD82" s="387"/>
      <c r="AE82" s="315"/>
      <c r="AF82" s="494"/>
      <c r="AG82" s="315" t="str">
        <f t="shared" si="84"/>
        <v/>
      </c>
      <c r="AH82" s="316"/>
      <c r="AI82" s="316"/>
      <c r="AJ82" s="317" t="str">
        <f t="shared" si="76"/>
        <v/>
      </c>
      <c r="AK82" s="316"/>
      <c r="AL82" s="316"/>
      <c r="AM82" s="316"/>
      <c r="AN82" s="122"/>
      <c r="AO82" s="132" t="str">
        <f t="shared" si="80"/>
        <v/>
      </c>
      <c r="AP82" s="123"/>
      <c r="AQ82" s="132" t="str">
        <f t="shared" si="81"/>
        <v/>
      </c>
      <c r="AR82" s="123" t="str">
        <f t="shared" si="82"/>
        <v/>
      </c>
      <c r="AS82" s="301" t="str">
        <f t="shared" si="83"/>
        <v/>
      </c>
      <c r="AT82" s="301"/>
      <c r="AU82" s="301"/>
      <c r="AV82" s="369"/>
      <c r="AW82" s="305"/>
      <c r="AX82" s="305"/>
      <c r="AY82" s="489"/>
      <c r="AZ82" s="490"/>
      <c r="BA82" s="490"/>
      <c r="BB82" s="490"/>
      <c r="BC82" s="490"/>
      <c r="BJ82" s="327"/>
      <c r="BK82" s="313"/>
      <c r="BL82" s="313"/>
      <c r="BM82" s="313"/>
      <c r="BN82" s="313"/>
      <c r="BO82" s="313"/>
      <c r="BP82" s="313"/>
      <c r="BQ82" s="313"/>
      <c r="BR82" s="313"/>
      <c r="BS82" s="313"/>
      <c r="BT82" s="313"/>
      <c r="BU82" s="313"/>
      <c r="BV82" s="313"/>
      <c r="BW82" s="313"/>
      <c r="BX82" s="313"/>
      <c r="BY82" s="313"/>
      <c r="BZ82" s="313"/>
      <c r="CA82" s="313"/>
      <c r="CB82" s="313"/>
      <c r="CC82" s="313"/>
      <c r="CD82" s="313"/>
      <c r="CE82" s="313"/>
      <c r="CF82" s="313"/>
      <c r="CG82" s="313"/>
      <c r="CH82" s="313"/>
      <c r="CL82" s="313"/>
    </row>
    <row r="83" spans="1:90" s="1" customFormat="1" ht="13.9" hidden="1" customHeight="1" x14ac:dyDescent="0.3">
      <c r="A83" s="706"/>
      <c r="B83" s="624" t="s">
        <v>371</v>
      </c>
      <c r="C83" s="626" t="s">
        <v>111</v>
      </c>
      <c r="D83" s="626" t="s">
        <v>365</v>
      </c>
      <c r="E83" s="624" t="s">
        <v>143</v>
      </c>
      <c r="F83" s="625"/>
      <c r="G83" s="625"/>
      <c r="H83" s="625"/>
      <c r="I83" s="625"/>
      <c r="J83" s="624" t="s">
        <v>272</v>
      </c>
      <c r="K83" s="627" t="s">
        <v>369</v>
      </c>
      <c r="L83" s="627" t="s">
        <v>370</v>
      </c>
      <c r="M83" s="627"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83" s="624"/>
      <c r="O83" s="617">
        <v>2</v>
      </c>
      <c r="P83" s="615"/>
      <c r="Q83" s="616"/>
      <c r="R83" s="632"/>
      <c r="S83" s="615"/>
      <c r="T83" s="616"/>
      <c r="U83" s="632"/>
      <c r="V83" s="615"/>
      <c r="W83" s="616"/>
      <c r="X83" s="621"/>
      <c r="Y83" s="616"/>
      <c r="Z83" s="621"/>
      <c r="AA83" s="617"/>
      <c r="AB83" s="326"/>
      <c r="AC83" s="494"/>
      <c r="AD83" s="387"/>
      <c r="AE83" s="315"/>
      <c r="AF83" s="494"/>
      <c r="AG83" s="315" t="str">
        <f t="shared" si="84"/>
        <v/>
      </c>
      <c r="AH83" s="316"/>
      <c r="AI83" s="316"/>
      <c r="AJ83" s="317" t="str">
        <f t="shared" si="76"/>
        <v/>
      </c>
      <c r="AK83" s="316"/>
      <c r="AL83" s="316"/>
      <c r="AM83" s="316"/>
      <c r="AN83" s="122"/>
      <c r="AO83" s="132" t="str">
        <f t="shared" si="80"/>
        <v/>
      </c>
      <c r="AP83" s="123"/>
      <c r="AQ83" s="132" t="str">
        <f t="shared" si="81"/>
        <v/>
      </c>
      <c r="AR83" s="123" t="str">
        <f t="shared" si="82"/>
        <v/>
      </c>
      <c r="AS83" s="301" t="str">
        <f t="shared" si="83"/>
        <v/>
      </c>
      <c r="AT83" s="301"/>
      <c r="AU83" s="301"/>
      <c r="AV83" s="369"/>
      <c r="AW83" s="305"/>
      <c r="AX83" s="305"/>
      <c r="AY83" s="489"/>
      <c r="AZ83" s="490"/>
      <c r="BA83" s="490"/>
      <c r="BB83" s="490"/>
      <c r="BC83" s="490"/>
      <c r="BJ83" s="327"/>
      <c r="BK83" s="313"/>
      <c r="BL83" s="313"/>
      <c r="BM83" s="313"/>
      <c r="BN83" s="313"/>
      <c r="BO83" s="313"/>
      <c r="BP83" s="313"/>
      <c r="BQ83" s="313"/>
      <c r="BR83" s="313"/>
      <c r="BS83" s="313"/>
      <c r="BT83" s="313"/>
      <c r="BU83" s="313"/>
      <c r="BV83" s="313"/>
      <c r="BW83" s="313"/>
      <c r="BX83" s="313"/>
      <c r="BY83" s="313"/>
      <c r="BZ83" s="313"/>
      <c r="CA83" s="313"/>
      <c r="CB83" s="313"/>
      <c r="CC83" s="313"/>
      <c r="CD83" s="313"/>
      <c r="CE83" s="313"/>
      <c r="CF83" s="313"/>
      <c r="CG83" s="313"/>
      <c r="CH83" s="313"/>
      <c r="CL83" s="313"/>
    </row>
    <row r="84" spans="1:90" s="1" customFormat="1" ht="211.5" customHeight="1" x14ac:dyDescent="0.3">
      <c r="A84" s="706" t="s">
        <v>372</v>
      </c>
      <c r="B84" s="624" t="s">
        <v>373</v>
      </c>
      <c r="C84" s="626" t="s">
        <v>111</v>
      </c>
      <c r="D84" s="626" t="s">
        <v>374</v>
      </c>
      <c r="E84" s="624" t="s">
        <v>143</v>
      </c>
      <c r="F84" s="625" t="s">
        <v>345</v>
      </c>
      <c r="G84" s="625" t="s">
        <v>366</v>
      </c>
      <c r="H84" s="625" t="s">
        <v>346</v>
      </c>
      <c r="I84" s="625" t="s">
        <v>367</v>
      </c>
      <c r="J84" s="624" t="s">
        <v>286</v>
      </c>
      <c r="K84" s="627" t="s">
        <v>375</v>
      </c>
      <c r="L84" s="627" t="s">
        <v>376</v>
      </c>
      <c r="M84" s="627"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4" s="624" t="s">
        <v>332</v>
      </c>
      <c r="O84" s="617">
        <v>25</v>
      </c>
      <c r="P84" s="615" t="str">
        <f t="shared" ref="P84" si="91">IF(O84&lt;=0,"",IF(O84&lt;=2,"Muy Baja",IF(O84&lt;=24,"Baja",IF(O84&lt;=500,"Media",IF(O84&lt;=5000,"Alta","Muy Alta")))))</f>
        <v>Media</v>
      </c>
      <c r="Q84" s="616">
        <f t="shared" ref="Q84:Q144" si="92">IF(P84="","",IF(P84="Muy Baja",0.2,IF(P84="Baja",0.4,IF(P84="Media",0.6,IF(P84="Alta",0.8,IF(P84="Muy Alta",1,))))))</f>
        <v>0.6</v>
      </c>
      <c r="R84" s="632"/>
      <c r="S84" s="615" t="str">
        <f>IF(OR(R84='Tabla Impacto'!$C$11,R84='Tabla Impacto'!$D$11),"Leve",IF(OR(R84='Tabla Impacto'!$C$12,R84='Tabla Impacto'!$D$12),"Menor",IF(OR(R84='Tabla Impacto'!$C$13,R84='Tabla Impacto'!$D$13),"Moderado",IF(OR(R84='Tabla Impacto'!$C$14,R84='Tabla Impacto'!$D$14),"Mayor",IF(OR(R84='Tabla Impacto'!$C$15,R84='Tabla Impacto'!$D$15),"Catastrófico","")))))</f>
        <v/>
      </c>
      <c r="T84" s="616" t="str">
        <f t="shared" ref="T84" si="93">IF(S84="","",IF(S84="Leve",0.2,IF(S84="Menor",0.4,IF(S84="Moderado",0.6,IF(S84="Mayor",0.8,IF(S84="Catastrófico",1,))))))</f>
        <v/>
      </c>
      <c r="U84" s="632" t="s">
        <v>276</v>
      </c>
      <c r="V84" s="615" t="str">
        <f>IF(OR(U84='Tabla Impacto'!$C$11,U84='Tabla Impacto'!$D$11),"Leve",IF(OR(U84='Tabla Impacto'!$C$12,U84='Tabla Impacto'!$D$12),"Menor",IF(OR(U84='Tabla Impacto'!$C$13,U84='Tabla Impacto'!$D$13),"Moderado",IF(OR(U84='Tabla Impacto'!$C$14,U84='Tabla Impacto'!$D$14),"Mayor",IF(OR(U84='Tabla Impacto'!$C$15,U84='Tabla Impacto'!$D$15),"Catastrófico","")))))</f>
        <v>Catastrófico</v>
      </c>
      <c r="W84" s="616">
        <f t="shared" ref="W84" si="94">IF(V84="","",IF(V84="Leve",0.2,IF(V84="Menor",0.4,IF(V84="Moderado",0.6,IF(V84="Mayor",0.8,IF(V84="Catastrófico",1,))))))</f>
        <v>1</v>
      </c>
      <c r="X84" s="621" t="str">
        <f>IF(Y84="","",IF(Y84='Tabla Impacto'!$G$4,'Tabla Impacto'!$F$4,IF(Y84='Tabla Impacto'!$G$5,'Tabla Impacto'!$F$5,IF(Y84='Tabla Impacto'!$G$6,'Tabla Impacto'!$F$6,IF(Y84='Tabla Impacto'!$G$7,'Tabla Impacto'!$F$7,IF(Y84='Tabla Impacto'!$G$8,'Tabla Impacto'!$F$8))))))</f>
        <v>Catastrófico</v>
      </c>
      <c r="Y84" s="616">
        <f t="shared" ref="Y84" si="95">+IF(T84="",W84,IF(W84="",T84,IF(T84&gt;W84,T84,W84)))</f>
        <v>1</v>
      </c>
      <c r="Z84" s="621" t="str">
        <f t="shared" ref="Z84" si="96">IF(OR(AND(P84="Muy Baja",X84="Leve"),AND(P84="Muy Baja",X84="Menor"),AND(P84="Baja",X84="Leve")),"Bajo",IF(OR(AND(P84="Muy baja",X84="Moderado"),AND(P84="Baja",X84="Menor"),AND(P84="Baja",X84="Moderado"),AND(P84="Media",X84="Leve"),AND(P84="Media",X84="Menor"),AND(P84="Media",X84="Moderado"),AND(P84="Alta",X84="Leve"),AND(P84="Alta",X84="Menor")),"Moderado",IF(OR(AND(P84="Muy Baja",X84="Mayor"),AND(P84="Baja",X84="Mayor"),AND(P84="Media",X84="Mayor"),AND(P84="Alta",X84="Moderado"),AND(P84="Alta",X84="Mayor"),AND(P84="Muy Alta",X84="Leve"),AND(P84="Muy Alta",X84="Menor"),AND(P84="Muy Alta",X84="Moderado"),AND(P84="Muy Alta",X84="Mayor")),"Alto",IF(OR(AND(P84="Muy Baja",X84="Catastrófico"),AND(P84="Baja",X84="Catastrófico"),AND(P84="Media",X84="Catastrófico"),AND(P84="Alta",X84="Catastrófico"),AND(P84="Muy Alta",X84="Catastrófico")),"Extremo",""))))</f>
        <v>Extremo</v>
      </c>
      <c r="AA84" s="617"/>
      <c r="AB84" s="326">
        <v>1</v>
      </c>
      <c r="AC84" s="517" t="s">
        <v>795</v>
      </c>
      <c r="AD84" s="387"/>
      <c r="AE84" s="315" t="s">
        <v>123</v>
      </c>
      <c r="AF84" s="519" t="s">
        <v>796</v>
      </c>
      <c r="AG84" s="315" t="str">
        <f t="shared" si="84"/>
        <v>Probabilidad</v>
      </c>
      <c r="AH84" s="316" t="s">
        <v>74</v>
      </c>
      <c r="AI84" s="316" t="s">
        <v>109</v>
      </c>
      <c r="AJ84" s="317" t="str">
        <f t="shared" si="76"/>
        <v>40%</v>
      </c>
      <c r="AK84" s="316" t="s">
        <v>115</v>
      </c>
      <c r="AL84" s="316" t="s">
        <v>133</v>
      </c>
      <c r="AM84" s="316" t="s">
        <v>277</v>
      </c>
      <c r="AN84" s="300">
        <f>IFERROR(IF(AG84="Probabilidad",(Q84-(+Q84*AJ84)),IF(AG84="Impacto",Q84,"")),"")</f>
        <v>0.36</v>
      </c>
      <c r="AO84" s="132" t="str">
        <f t="shared" ref="AO84:AO85" si="97">IFERROR(IF(AN84="","",IF(AN84&lt;=0.2,"Muy Baja",IF(AN84&lt;=0.4,"Baja",IF(AN84&lt;=0.6,"Media",IF(AN84&lt;=0.8,"Alta","Muy Alta"))))),"")</f>
        <v>Baja</v>
      </c>
      <c r="AP84" s="123">
        <f t="shared" ref="AP84" si="98">+AN84</f>
        <v>0.36</v>
      </c>
      <c r="AQ84" s="132" t="str">
        <f t="shared" ref="AQ84:AQ85" si="99">IFERROR(IF(AR84="","",IF(AR84&lt;=0.2,"Leve",IF(AR84&lt;=0.4,"Menor",IF(AR84&lt;=0.6,"Moderado",IF(AR84&lt;=0.8,"Mayor","Catastrófico"))))),"")</f>
        <v>Catastrófico</v>
      </c>
      <c r="AR84" s="123">
        <f>IFERROR(IF(AG84="Impacto",(Y84-(+Y84*AJ84)),IF(AG84="Probabilidad",Y84,"")),"")</f>
        <v>1</v>
      </c>
      <c r="AS84" s="301" t="str">
        <f t="shared" ref="AS84:AS85" si="100">IFERROR(IF(OR(AND(AO84="Muy Baja",AQ84="Leve"),AND(AO84="Muy Baja",AQ84="Menor"),AND(AO84="Baja",AQ84="Leve")),"Bajo",IF(OR(AND(AO84="Muy baja",AQ84="Moderado"),AND(AO84="Baja",AQ84="Menor"),AND(AO84="Baja",AQ84="Moderado"),AND(AO84="Media",AQ84="Leve"),AND(AO84="Media",AQ84="Menor"),AND(AO84="Media",AQ84="Moderado"),AND(AO84="Alta",AQ84="Leve"),AND(AO84="Alta",AQ84="Menor")),"Moderado",IF(OR(AND(AO84="Muy Baja",AQ84="Mayor"),AND(AO84="Baja",AQ84="Mayor"),AND(AO84="Media",AQ84="Mayor"),AND(AO84="Alta",AQ84="Moderado"),AND(AO84="Alta",AQ84="Mayor"),AND(AO84="Muy Alta",AQ84="Leve"),AND(AO84="Muy Alta",AQ84="Menor"),AND(AO84="Muy Alta",AQ84="Moderado"),AND(AO84="Muy Alta",AQ84="Mayor")),"Alto",IF(OR(AND(AO84="Muy Baja",AQ84="Catastrófico"),AND(AO84="Baja",AQ84="Catastrófico"),AND(AO84="Media",AQ84="Catastrófico"),AND(AO84="Alta",AQ84="Catastrófico"),AND(AO84="Muy Alta",AQ84="Catastrófico")),"Extremo","")))),"")</f>
        <v>Extremo</v>
      </c>
      <c r="AT84" s="734">
        <f>+AP85</f>
        <v>0.216</v>
      </c>
      <c r="AU84" s="734">
        <f>+AR85</f>
        <v>1</v>
      </c>
      <c r="AV84" s="735" t="s">
        <v>278</v>
      </c>
      <c r="AW84" s="305"/>
      <c r="AX84" s="305"/>
      <c r="AY84" s="319">
        <v>0</v>
      </c>
      <c r="AZ84" s="315">
        <v>0</v>
      </c>
      <c r="BA84" s="315">
        <v>0</v>
      </c>
      <c r="BB84" s="315">
        <v>0</v>
      </c>
      <c r="BC84" s="315">
        <v>0</v>
      </c>
      <c r="BJ84" s="327"/>
      <c r="BK84" s="313"/>
      <c r="BL84" s="313"/>
      <c r="BM84" s="313"/>
      <c r="BN84" s="313"/>
      <c r="BO84" s="313"/>
      <c r="BP84" s="313"/>
      <c r="BQ84" s="313"/>
      <c r="BR84" s="313"/>
      <c r="BS84" s="313"/>
      <c r="BT84" s="313"/>
      <c r="BU84" s="313"/>
      <c r="BV84" s="313"/>
      <c r="BW84" s="313"/>
      <c r="BX84" s="313"/>
      <c r="BY84" s="313"/>
      <c r="BZ84" s="313"/>
      <c r="CA84" s="313"/>
      <c r="CB84" s="313"/>
      <c r="CC84" s="313"/>
      <c r="CD84" s="313"/>
      <c r="CE84" s="313"/>
      <c r="CF84" s="313"/>
      <c r="CG84" s="313"/>
      <c r="CH84" s="313"/>
      <c r="CL84" s="313"/>
    </row>
    <row r="85" spans="1:90" s="1" customFormat="1" ht="141.6" customHeight="1" x14ac:dyDescent="0.3">
      <c r="A85" s="706"/>
      <c r="B85" s="624" t="s">
        <v>373</v>
      </c>
      <c r="C85" s="626" t="s">
        <v>111</v>
      </c>
      <c r="D85" s="626" t="s">
        <v>374</v>
      </c>
      <c r="E85" s="624" t="s">
        <v>143</v>
      </c>
      <c r="F85" s="625"/>
      <c r="G85" s="625"/>
      <c r="H85" s="625"/>
      <c r="I85" s="625"/>
      <c r="J85" s="624" t="s">
        <v>286</v>
      </c>
      <c r="K85" s="627" t="s">
        <v>375</v>
      </c>
      <c r="L85" s="627" t="s">
        <v>376</v>
      </c>
      <c r="M85" s="627"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5" s="624"/>
      <c r="O85" s="617">
        <v>25</v>
      </c>
      <c r="P85" s="615"/>
      <c r="Q85" s="616"/>
      <c r="R85" s="632"/>
      <c r="S85" s="615"/>
      <c r="T85" s="616"/>
      <c r="U85" s="632"/>
      <c r="V85" s="615"/>
      <c r="W85" s="616"/>
      <c r="X85" s="621"/>
      <c r="Y85" s="616"/>
      <c r="Z85" s="621"/>
      <c r="AA85" s="617"/>
      <c r="AB85" s="326">
        <v>2</v>
      </c>
      <c r="AC85" s="517" t="s">
        <v>1017</v>
      </c>
      <c r="AD85" s="387"/>
      <c r="AE85" s="315" t="s">
        <v>123</v>
      </c>
      <c r="AF85" s="519" t="s">
        <v>906</v>
      </c>
      <c r="AG85" s="315" t="str">
        <f t="shared" si="84"/>
        <v>Probabilidad</v>
      </c>
      <c r="AH85" s="316" t="s">
        <v>74</v>
      </c>
      <c r="AI85" s="316" t="s">
        <v>109</v>
      </c>
      <c r="AJ85" s="317" t="str">
        <f t="shared" si="76"/>
        <v>40%</v>
      </c>
      <c r="AK85" s="316" t="s">
        <v>115</v>
      </c>
      <c r="AL85" s="316" t="s">
        <v>133</v>
      </c>
      <c r="AM85" s="316" t="s">
        <v>277</v>
      </c>
      <c r="AN85" s="299">
        <f>IFERROR(IF(AND(AG84="Probabilidad",AG85="Probabilidad"),(AP84-(+AP84*AJ85)),IF(AG85="Probabilidad",(Q84-(+Q84*AJ85)),IF(AG85="Impacto",AP84,""))),"")</f>
        <v>0.216</v>
      </c>
      <c r="AO85" s="132" t="str">
        <f t="shared" si="97"/>
        <v>Baja</v>
      </c>
      <c r="AP85" s="123">
        <f>+AN85</f>
        <v>0.216</v>
      </c>
      <c r="AQ85" s="132" t="str">
        <f t="shared" si="99"/>
        <v>Catastrófico</v>
      </c>
      <c r="AR85" s="123">
        <f>IFERROR(IF(AND(AG84="Impacto",AG85="Impacto"),(AR84-(+AR84*AJ85)),IF(AG85="Impacto",(Y84-(+Y84*AJ85)),IF(AG85="Probabilidad",AR84,""))),"")</f>
        <v>1</v>
      </c>
      <c r="AS85" s="301" t="str">
        <f t="shared" si="100"/>
        <v>Extremo</v>
      </c>
      <c r="AT85" s="734"/>
      <c r="AU85" s="734"/>
      <c r="AV85" s="735"/>
      <c r="AW85" s="305"/>
      <c r="AX85" s="305"/>
      <c r="AY85" s="319">
        <v>0</v>
      </c>
      <c r="AZ85" s="315">
        <v>0</v>
      </c>
      <c r="BA85" s="315">
        <v>0</v>
      </c>
      <c r="BB85" s="315">
        <v>0</v>
      </c>
      <c r="BC85" s="315">
        <v>0</v>
      </c>
      <c r="BJ85" s="327"/>
      <c r="BK85" s="313"/>
      <c r="BL85" s="313"/>
      <c r="BM85" s="313"/>
      <c r="BN85" s="313"/>
      <c r="BO85" s="313"/>
      <c r="BP85" s="313"/>
      <c r="BQ85" s="313"/>
      <c r="BR85" s="313"/>
      <c r="BS85" s="313"/>
      <c r="BT85" s="313"/>
      <c r="BU85" s="313"/>
      <c r="BV85" s="313"/>
      <c r="BW85" s="313"/>
      <c r="BX85" s="313"/>
      <c r="BY85" s="313"/>
      <c r="BZ85" s="313"/>
      <c r="CA85" s="313"/>
      <c r="CB85" s="313"/>
      <c r="CC85" s="313"/>
      <c r="CD85" s="313"/>
      <c r="CE85" s="313"/>
      <c r="CF85" s="313"/>
      <c r="CG85" s="313"/>
      <c r="CH85" s="313"/>
      <c r="CL85" s="313"/>
    </row>
    <row r="86" spans="1:90" s="1" customFormat="1" ht="13.9" hidden="1" customHeight="1" x14ac:dyDescent="0.3">
      <c r="A86" s="706"/>
      <c r="B86" s="624" t="s">
        <v>373</v>
      </c>
      <c r="C86" s="626" t="s">
        <v>111</v>
      </c>
      <c r="D86" s="626" t="s">
        <v>374</v>
      </c>
      <c r="E86" s="624" t="s">
        <v>143</v>
      </c>
      <c r="F86" s="625"/>
      <c r="G86" s="625"/>
      <c r="H86" s="625"/>
      <c r="I86" s="625"/>
      <c r="J86" s="624" t="s">
        <v>286</v>
      </c>
      <c r="K86" s="627" t="s">
        <v>375</v>
      </c>
      <c r="L86" s="627" t="s">
        <v>376</v>
      </c>
      <c r="M86" s="627"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6" s="624"/>
      <c r="O86" s="617">
        <v>25</v>
      </c>
      <c r="P86" s="615"/>
      <c r="Q86" s="616"/>
      <c r="R86" s="632"/>
      <c r="S86" s="615"/>
      <c r="T86" s="616"/>
      <c r="U86" s="632"/>
      <c r="V86" s="615"/>
      <c r="W86" s="616"/>
      <c r="X86" s="621"/>
      <c r="Y86" s="616"/>
      <c r="Z86" s="621"/>
      <c r="AA86" s="617"/>
      <c r="AB86" s="326"/>
      <c r="AC86" s="494"/>
      <c r="AD86" s="387"/>
      <c r="AE86" s="315"/>
      <c r="AF86" s="494"/>
      <c r="AG86" s="315" t="str">
        <f t="shared" si="84"/>
        <v/>
      </c>
      <c r="AH86" s="316"/>
      <c r="AI86" s="316"/>
      <c r="AJ86" s="317" t="str">
        <f t="shared" si="76"/>
        <v/>
      </c>
      <c r="AK86" s="316"/>
      <c r="AL86" s="316"/>
      <c r="AM86" s="316"/>
      <c r="AN86" s="122"/>
      <c r="AO86" s="132" t="str">
        <f t="shared" si="80"/>
        <v/>
      </c>
      <c r="AP86" s="123"/>
      <c r="AQ86" s="132" t="str">
        <f t="shared" si="81"/>
        <v/>
      </c>
      <c r="AR86" s="123" t="str">
        <f t="shared" si="82"/>
        <v/>
      </c>
      <c r="AS86" s="301" t="str">
        <f t="shared" si="83"/>
        <v/>
      </c>
      <c r="AT86" s="301"/>
      <c r="AU86" s="301"/>
      <c r="AV86" s="369"/>
      <c r="AW86" s="305"/>
      <c r="AX86" s="305"/>
      <c r="AY86" s="489"/>
      <c r="AZ86" s="490"/>
      <c r="BA86" s="490"/>
      <c r="BB86" s="490"/>
      <c r="BC86" s="490"/>
      <c r="BJ86" s="327"/>
      <c r="BK86" s="313"/>
      <c r="BL86" s="313"/>
      <c r="BM86" s="313"/>
      <c r="BN86" s="313"/>
      <c r="BO86" s="313"/>
      <c r="BP86" s="313"/>
      <c r="BQ86" s="313"/>
      <c r="BR86" s="313"/>
      <c r="BS86" s="313"/>
      <c r="BT86" s="313"/>
      <c r="BU86" s="313"/>
      <c r="BV86" s="313"/>
      <c r="BW86" s="313"/>
      <c r="BX86" s="313"/>
      <c r="BY86" s="313"/>
      <c r="BZ86" s="313"/>
      <c r="CA86" s="313"/>
      <c r="CB86" s="313"/>
      <c r="CC86" s="313"/>
      <c r="CD86" s="313"/>
      <c r="CE86" s="313"/>
      <c r="CF86" s="313"/>
      <c r="CG86" s="313"/>
      <c r="CH86" s="313"/>
      <c r="CL86" s="313"/>
    </row>
    <row r="87" spans="1:90" s="1" customFormat="1" ht="13.9" hidden="1" customHeight="1" x14ac:dyDescent="0.3">
      <c r="A87" s="706"/>
      <c r="B87" s="624" t="s">
        <v>373</v>
      </c>
      <c r="C87" s="626" t="s">
        <v>111</v>
      </c>
      <c r="D87" s="626" t="s">
        <v>374</v>
      </c>
      <c r="E87" s="624" t="s">
        <v>143</v>
      </c>
      <c r="F87" s="625"/>
      <c r="G87" s="625"/>
      <c r="H87" s="625"/>
      <c r="I87" s="625"/>
      <c r="J87" s="624" t="s">
        <v>286</v>
      </c>
      <c r="K87" s="627" t="s">
        <v>375</v>
      </c>
      <c r="L87" s="627" t="s">
        <v>376</v>
      </c>
      <c r="M87" s="627"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7" s="624"/>
      <c r="O87" s="617">
        <v>25</v>
      </c>
      <c r="P87" s="615"/>
      <c r="Q87" s="616"/>
      <c r="R87" s="632"/>
      <c r="S87" s="615"/>
      <c r="T87" s="616"/>
      <c r="U87" s="632"/>
      <c r="V87" s="615"/>
      <c r="W87" s="616"/>
      <c r="X87" s="621"/>
      <c r="Y87" s="616"/>
      <c r="Z87" s="621"/>
      <c r="AA87" s="617"/>
      <c r="AB87" s="326"/>
      <c r="AC87" s="494"/>
      <c r="AD87" s="387"/>
      <c r="AE87" s="315"/>
      <c r="AF87" s="494"/>
      <c r="AG87" s="315" t="str">
        <f t="shared" si="84"/>
        <v/>
      </c>
      <c r="AH87" s="316"/>
      <c r="AI87" s="316"/>
      <c r="AJ87" s="317" t="str">
        <f t="shared" si="76"/>
        <v/>
      </c>
      <c r="AK87" s="316"/>
      <c r="AL87" s="316"/>
      <c r="AM87" s="316"/>
      <c r="AN87" s="122"/>
      <c r="AO87" s="132" t="str">
        <f t="shared" si="80"/>
        <v/>
      </c>
      <c r="AP87" s="123"/>
      <c r="AQ87" s="132" t="str">
        <f t="shared" si="81"/>
        <v/>
      </c>
      <c r="AR87" s="123" t="str">
        <f t="shared" si="82"/>
        <v/>
      </c>
      <c r="AS87" s="301" t="str">
        <f t="shared" si="83"/>
        <v/>
      </c>
      <c r="AT87" s="301"/>
      <c r="AU87" s="301"/>
      <c r="AV87" s="369"/>
      <c r="AW87" s="305"/>
      <c r="AX87" s="305"/>
      <c r="AY87" s="489"/>
      <c r="AZ87" s="490"/>
      <c r="BA87" s="490"/>
      <c r="BB87" s="490"/>
      <c r="BC87" s="490"/>
      <c r="BJ87" s="327"/>
      <c r="BK87" s="313"/>
      <c r="BL87" s="313"/>
      <c r="BM87" s="313"/>
      <c r="BN87" s="313"/>
      <c r="BO87" s="313"/>
      <c r="BP87" s="313"/>
      <c r="BQ87" s="313"/>
      <c r="BR87" s="313"/>
      <c r="BS87" s="313"/>
      <c r="BT87" s="313"/>
      <c r="BU87" s="313"/>
      <c r="BV87" s="313"/>
      <c r="BW87" s="313"/>
      <c r="BX87" s="313"/>
      <c r="BY87" s="313"/>
      <c r="BZ87" s="313"/>
      <c r="CA87" s="313"/>
      <c r="CB87" s="313"/>
      <c r="CC87" s="313"/>
      <c r="CD87" s="313"/>
      <c r="CE87" s="313"/>
      <c r="CF87" s="313"/>
      <c r="CG87" s="313"/>
      <c r="CH87" s="313"/>
      <c r="CL87" s="313"/>
    </row>
    <row r="88" spans="1:90" s="1" customFormat="1" ht="13.9" hidden="1" customHeight="1" x14ac:dyDescent="0.3">
      <c r="A88" s="706"/>
      <c r="B88" s="624" t="s">
        <v>373</v>
      </c>
      <c r="C88" s="626" t="s">
        <v>111</v>
      </c>
      <c r="D88" s="626" t="s">
        <v>374</v>
      </c>
      <c r="E88" s="624" t="s">
        <v>143</v>
      </c>
      <c r="F88" s="625"/>
      <c r="G88" s="625"/>
      <c r="H88" s="625"/>
      <c r="I88" s="625"/>
      <c r="J88" s="624" t="s">
        <v>286</v>
      </c>
      <c r="K88" s="627" t="s">
        <v>375</v>
      </c>
      <c r="L88" s="627" t="s">
        <v>376</v>
      </c>
      <c r="M88" s="627"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8" s="624"/>
      <c r="O88" s="617">
        <v>25</v>
      </c>
      <c r="P88" s="615"/>
      <c r="Q88" s="616"/>
      <c r="R88" s="632"/>
      <c r="S88" s="615"/>
      <c r="T88" s="616"/>
      <c r="U88" s="632"/>
      <c r="V88" s="615"/>
      <c r="W88" s="616"/>
      <c r="X88" s="621"/>
      <c r="Y88" s="616"/>
      <c r="Z88" s="621"/>
      <c r="AA88" s="617"/>
      <c r="AB88" s="326"/>
      <c r="AC88" s="494"/>
      <c r="AD88" s="387"/>
      <c r="AE88" s="315"/>
      <c r="AF88" s="494"/>
      <c r="AG88" s="315" t="str">
        <f t="shared" si="84"/>
        <v/>
      </c>
      <c r="AH88" s="316"/>
      <c r="AI88" s="316"/>
      <c r="AJ88" s="317" t="str">
        <f t="shared" si="76"/>
        <v/>
      </c>
      <c r="AK88" s="316"/>
      <c r="AL88" s="316"/>
      <c r="AM88" s="316"/>
      <c r="AN88" s="122"/>
      <c r="AO88" s="132" t="str">
        <f t="shared" si="80"/>
        <v/>
      </c>
      <c r="AP88" s="123"/>
      <c r="AQ88" s="132" t="str">
        <f t="shared" si="81"/>
        <v/>
      </c>
      <c r="AR88" s="123" t="str">
        <f t="shared" si="82"/>
        <v/>
      </c>
      <c r="AS88" s="301" t="str">
        <f t="shared" si="83"/>
        <v/>
      </c>
      <c r="AT88" s="301"/>
      <c r="AU88" s="301"/>
      <c r="AV88" s="369"/>
      <c r="AW88" s="305"/>
      <c r="AX88" s="305"/>
      <c r="AY88" s="489"/>
      <c r="AZ88" s="490"/>
      <c r="BA88" s="490"/>
      <c r="BB88" s="490"/>
      <c r="BC88" s="490"/>
      <c r="BJ88" s="327"/>
      <c r="BK88" s="313"/>
      <c r="BL88" s="313"/>
      <c r="BM88" s="313"/>
      <c r="BN88" s="313"/>
      <c r="BO88" s="313"/>
      <c r="BP88" s="313"/>
      <c r="BQ88" s="313"/>
      <c r="BR88" s="313"/>
      <c r="BS88" s="313"/>
      <c r="BT88" s="313"/>
      <c r="BU88" s="313"/>
      <c r="BV88" s="313"/>
      <c r="BW88" s="313"/>
      <c r="BX88" s="313"/>
      <c r="BY88" s="313"/>
      <c r="BZ88" s="313"/>
      <c r="CA88" s="313"/>
      <c r="CB88" s="313"/>
      <c r="CC88" s="313"/>
      <c r="CD88" s="313"/>
      <c r="CE88" s="313"/>
      <c r="CF88" s="313"/>
      <c r="CG88" s="313"/>
      <c r="CH88" s="313"/>
      <c r="CL88" s="313"/>
    </row>
    <row r="89" spans="1:90" s="1" customFormat="1" ht="13.9" hidden="1" customHeight="1" x14ac:dyDescent="0.3">
      <c r="A89" s="706"/>
      <c r="B89" s="624" t="s">
        <v>373</v>
      </c>
      <c r="C89" s="626" t="s">
        <v>111</v>
      </c>
      <c r="D89" s="626" t="s">
        <v>374</v>
      </c>
      <c r="E89" s="624" t="s">
        <v>143</v>
      </c>
      <c r="F89" s="625"/>
      <c r="G89" s="625"/>
      <c r="H89" s="625"/>
      <c r="I89" s="625"/>
      <c r="J89" s="624" t="s">
        <v>286</v>
      </c>
      <c r="K89" s="627" t="s">
        <v>375</v>
      </c>
      <c r="L89" s="627" t="s">
        <v>376</v>
      </c>
      <c r="M89" s="627"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9" s="624"/>
      <c r="O89" s="617">
        <v>25</v>
      </c>
      <c r="P89" s="615"/>
      <c r="Q89" s="616"/>
      <c r="R89" s="632"/>
      <c r="S89" s="615"/>
      <c r="T89" s="616"/>
      <c r="U89" s="632"/>
      <c r="V89" s="615"/>
      <c r="W89" s="616"/>
      <c r="X89" s="621"/>
      <c r="Y89" s="616"/>
      <c r="Z89" s="621"/>
      <c r="AA89" s="617"/>
      <c r="AB89" s="326"/>
      <c r="AC89" s="494"/>
      <c r="AD89" s="387"/>
      <c r="AE89" s="315"/>
      <c r="AF89" s="494"/>
      <c r="AG89" s="315" t="str">
        <f t="shared" si="84"/>
        <v/>
      </c>
      <c r="AH89" s="316"/>
      <c r="AI89" s="316"/>
      <c r="AJ89" s="317" t="str">
        <f t="shared" si="76"/>
        <v/>
      </c>
      <c r="AK89" s="316"/>
      <c r="AL89" s="316"/>
      <c r="AM89" s="316"/>
      <c r="AN89" s="122"/>
      <c r="AO89" s="132" t="str">
        <f t="shared" si="80"/>
        <v/>
      </c>
      <c r="AP89" s="123"/>
      <c r="AQ89" s="132" t="str">
        <f t="shared" si="81"/>
        <v/>
      </c>
      <c r="AR89" s="123" t="str">
        <f t="shared" si="82"/>
        <v/>
      </c>
      <c r="AS89" s="301" t="str">
        <f t="shared" si="83"/>
        <v/>
      </c>
      <c r="AT89" s="301"/>
      <c r="AU89" s="301"/>
      <c r="AV89" s="369"/>
      <c r="AW89" s="305"/>
      <c r="AX89" s="305"/>
      <c r="AY89" s="489"/>
      <c r="AZ89" s="490"/>
      <c r="BA89" s="490"/>
      <c r="BB89" s="490"/>
      <c r="BC89" s="490"/>
      <c r="BJ89" s="327"/>
      <c r="BK89" s="313"/>
      <c r="BL89" s="313"/>
      <c r="BM89" s="313"/>
      <c r="BN89" s="313"/>
      <c r="BO89" s="313"/>
      <c r="BP89" s="313"/>
      <c r="BQ89" s="313"/>
      <c r="BR89" s="313"/>
      <c r="BS89" s="313"/>
      <c r="BT89" s="313"/>
      <c r="BU89" s="313"/>
      <c r="BV89" s="313"/>
      <c r="BW89" s="313"/>
      <c r="BX89" s="313"/>
      <c r="BY89" s="313"/>
      <c r="BZ89" s="313"/>
      <c r="CA89" s="313"/>
      <c r="CB89" s="313"/>
      <c r="CC89" s="313"/>
      <c r="CD89" s="313"/>
      <c r="CE89" s="313"/>
      <c r="CF89" s="313"/>
      <c r="CG89" s="313"/>
      <c r="CH89" s="313"/>
      <c r="CL89" s="313"/>
    </row>
    <row r="90" spans="1:90" s="1" customFormat="1" ht="165" customHeight="1" x14ac:dyDescent="0.3">
      <c r="A90" s="706" t="s">
        <v>377</v>
      </c>
      <c r="B90" s="624" t="s">
        <v>378</v>
      </c>
      <c r="C90" s="626" t="s">
        <v>111</v>
      </c>
      <c r="D90" s="626" t="s">
        <v>379</v>
      </c>
      <c r="E90" s="624" t="s">
        <v>143</v>
      </c>
      <c r="F90" s="625" t="s">
        <v>337</v>
      </c>
      <c r="G90" s="625" t="s">
        <v>283</v>
      </c>
      <c r="H90" s="625" t="s">
        <v>89</v>
      </c>
      <c r="I90" s="625" t="s">
        <v>304</v>
      </c>
      <c r="J90" s="624" t="s">
        <v>286</v>
      </c>
      <c r="K90" s="627" t="s">
        <v>862</v>
      </c>
      <c r="L90" s="627" t="s">
        <v>381</v>
      </c>
      <c r="M90" s="627"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asesorías en temas de ordenamiento territorial y registro de los nombres geográficos del país.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0" s="624" t="s">
        <v>274</v>
      </c>
      <c r="O90" s="617">
        <v>25</v>
      </c>
      <c r="P90" s="615" t="str">
        <f t="shared" ref="P90" si="101">IF(O90&lt;=0,"",IF(O90&lt;=2,"Muy Baja",IF(O90&lt;=24,"Baja",IF(O90&lt;=500,"Media",IF(O90&lt;=5000,"Alta","Muy Alta")))))</f>
        <v>Media</v>
      </c>
      <c r="Q90" s="616">
        <f t="shared" si="92"/>
        <v>0.6</v>
      </c>
      <c r="R90" s="632"/>
      <c r="S90" s="615" t="str">
        <f>IF(OR(R90='Tabla Impacto'!$C$11,R90='Tabla Impacto'!$D$11),"Leve",IF(OR(R90='Tabla Impacto'!$C$12,R90='Tabla Impacto'!$D$12),"Menor",IF(OR(R90='Tabla Impacto'!$C$13,R90='Tabla Impacto'!$D$13),"Moderado",IF(OR(R90='Tabla Impacto'!$C$14,R90='Tabla Impacto'!$D$14),"Mayor",IF(OR(R90='Tabla Impacto'!$C$15,R90='Tabla Impacto'!$D$15),"Catastrófico","")))))</f>
        <v/>
      </c>
      <c r="T90" s="616" t="str">
        <f t="shared" ref="T90" si="102">IF(S90="","",IF(S90="Leve",0.2,IF(S90="Menor",0.4,IF(S90="Moderado",0.6,IF(S90="Mayor",0.8,IF(S90="Catastrófico",1,))))))</f>
        <v/>
      </c>
      <c r="U90" s="632" t="s">
        <v>276</v>
      </c>
      <c r="V90" s="615" t="str">
        <f>IF(OR(U90='Tabla Impacto'!$C$11,U90='Tabla Impacto'!$D$11),"Leve",IF(OR(U90='Tabla Impacto'!$C$12,U90='Tabla Impacto'!$D$12),"Menor",IF(OR(U90='Tabla Impacto'!$C$13,U90='Tabla Impacto'!$D$13),"Moderado",IF(OR(U90='Tabla Impacto'!$C$14,U90='Tabla Impacto'!$D$14),"Mayor",IF(OR(U90='Tabla Impacto'!$C$15,U90='Tabla Impacto'!$D$15),"Catastrófico","")))))</f>
        <v>Catastrófico</v>
      </c>
      <c r="W90" s="616">
        <f t="shared" ref="W90" si="103">IF(V90="","",IF(V90="Leve",0.2,IF(V90="Menor",0.4,IF(V90="Moderado",0.6,IF(V90="Mayor",0.8,IF(V90="Catastrófico",1,))))))</f>
        <v>1</v>
      </c>
      <c r="X90" s="621" t="str">
        <f>IF(Y90="","",IF(Y90='Tabla Impacto'!$G$4,'Tabla Impacto'!$F$4,IF(Y90='Tabla Impacto'!$G$5,'Tabla Impacto'!$F$5,IF(Y90='Tabla Impacto'!$G$6,'Tabla Impacto'!$F$6,IF(Y90='Tabla Impacto'!$G$7,'Tabla Impacto'!$F$7,IF(Y90='Tabla Impacto'!$G$8,'Tabla Impacto'!$F$8))))))</f>
        <v>Catastrófico</v>
      </c>
      <c r="Y90" s="616">
        <f t="shared" ref="Y90" si="104">+IF(T90="",W90,IF(W90="",T90,IF(T90&gt;W90,T90,W90)))</f>
        <v>1</v>
      </c>
      <c r="Z90" s="621" t="str">
        <f t="shared" ref="Z90" si="105">IF(OR(AND(P90="Muy Baja",X90="Leve"),AND(P90="Muy Baja",X90="Menor"),AND(P90="Baja",X90="Leve")),"Bajo",IF(OR(AND(P90="Muy baja",X90="Moderado"),AND(P90="Baja",X90="Menor"),AND(P90="Baja",X90="Moderado"),AND(P90="Media",X90="Leve"),AND(P90="Media",X90="Menor"),AND(P90="Media",X90="Moderado"),AND(P90="Alta",X90="Leve"),AND(P90="Alta",X90="Menor")),"Moderado",IF(OR(AND(P90="Muy Baja",X90="Mayor"),AND(P90="Baja",X90="Mayor"),AND(P90="Media",X90="Mayor"),AND(P90="Alta",X90="Moderado"),AND(P90="Alta",X90="Mayor"),AND(P90="Muy Alta",X90="Leve"),AND(P90="Muy Alta",X90="Menor"),AND(P90="Muy Alta",X90="Moderado"),AND(P90="Muy Alta",X90="Mayor")),"Alto",IF(OR(AND(P90="Muy Baja",X90="Catastrófico"),AND(P90="Baja",X90="Catastrófico"),AND(P90="Media",X90="Catastrófico"),AND(P90="Alta",X90="Catastrófico"),AND(P90="Muy Alta",X90="Catastrófico")),"Extremo",""))))</f>
        <v>Extremo</v>
      </c>
      <c r="AA90" s="617"/>
      <c r="AB90" s="326">
        <v>1</v>
      </c>
      <c r="AC90" s="519" t="s">
        <v>1008</v>
      </c>
      <c r="AD90" s="387"/>
      <c r="AE90" s="315" t="s">
        <v>123</v>
      </c>
      <c r="AF90" s="519" t="s">
        <v>863</v>
      </c>
      <c r="AG90" s="315" t="str">
        <f t="shared" si="84"/>
        <v>Probabilidad</v>
      </c>
      <c r="AH90" s="316" t="s">
        <v>74</v>
      </c>
      <c r="AI90" s="316" t="s">
        <v>109</v>
      </c>
      <c r="AJ90" s="317" t="str">
        <f t="shared" si="76"/>
        <v>40%</v>
      </c>
      <c r="AK90" s="316" t="s">
        <v>115</v>
      </c>
      <c r="AL90" s="316" t="s">
        <v>133</v>
      </c>
      <c r="AM90" s="316" t="s">
        <v>277</v>
      </c>
      <c r="AN90" s="300">
        <f>IFERROR(IF(AG90="Probabilidad",(Q90-(+Q90*AJ90)),IF(AG90="Impacto",Q90,"")),"")</f>
        <v>0.36</v>
      </c>
      <c r="AO90" s="132" t="str">
        <f t="shared" si="80"/>
        <v>Baja</v>
      </c>
      <c r="AP90" s="123">
        <f t="shared" ref="AP90" si="106">+AN90</f>
        <v>0.36</v>
      </c>
      <c r="AQ90" s="132" t="str">
        <f t="shared" si="81"/>
        <v>Catastrófico</v>
      </c>
      <c r="AR90" s="123">
        <f>IFERROR(IF(AG90="Impacto",(Y90-(+Y90*AJ90)),IF(AG90="Probabilidad",Y90,"")),"")</f>
        <v>1</v>
      </c>
      <c r="AS90" s="301" t="str">
        <f t="shared" si="83"/>
        <v>Extremo</v>
      </c>
      <c r="AT90" s="734">
        <f>+AP91</f>
        <v>0.216</v>
      </c>
      <c r="AU90" s="734">
        <f>+AR91</f>
        <v>1</v>
      </c>
      <c r="AV90" s="737" t="s">
        <v>278</v>
      </c>
      <c r="AW90" s="305"/>
      <c r="AX90" s="305"/>
      <c r="AY90" s="319">
        <v>0</v>
      </c>
      <c r="AZ90" s="315">
        <v>0</v>
      </c>
      <c r="BA90" s="315">
        <v>0</v>
      </c>
      <c r="BB90" s="315">
        <v>0</v>
      </c>
      <c r="BC90" s="315">
        <v>0</v>
      </c>
      <c r="BJ90" s="327"/>
      <c r="BK90" s="313"/>
      <c r="BL90" s="313"/>
      <c r="BM90" s="313"/>
      <c r="BN90" s="313"/>
      <c r="BO90" s="313"/>
      <c r="BP90" s="313"/>
      <c r="BQ90" s="313"/>
      <c r="BR90" s="313"/>
      <c r="BS90" s="313"/>
      <c r="BT90" s="313"/>
      <c r="BU90" s="313"/>
      <c r="BV90" s="313"/>
      <c r="BW90" s="313"/>
      <c r="BX90" s="313"/>
      <c r="BY90" s="313"/>
      <c r="BZ90" s="313"/>
      <c r="CA90" s="313"/>
      <c r="CB90" s="313"/>
      <c r="CC90" s="313"/>
      <c r="CD90" s="313"/>
      <c r="CE90" s="313"/>
      <c r="CF90" s="313"/>
      <c r="CG90" s="313"/>
      <c r="CH90" s="313"/>
      <c r="CL90" s="313"/>
    </row>
    <row r="91" spans="1:90" s="1" customFormat="1" ht="147" customHeight="1" x14ac:dyDescent="0.3">
      <c r="A91" s="706"/>
      <c r="B91" s="624" t="s">
        <v>378</v>
      </c>
      <c r="C91" s="626" t="s">
        <v>111</v>
      </c>
      <c r="D91" s="626" t="s">
        <v>379</v>
      </c>
      <c r="E91" s="624" t="s">
        <v>143</v>
      </c>
      <c r="F91" s="625"/>
      <c r="G91" s="625"/>
      <c r="H91" s="625"/>
      <c r="I91" s="625"/>
      <c r="J91" s="624" t="s">
        <v>286</v>
      </c>
      <c r="K91" s="627" t="s">
        <v>380</v>
      </c>
      <c r="L91" s="627" t="s">
        <v>381</v>
      </c>
      <c r="M91" s="627"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1" s="624"/>
      <c r="O91" s="617">
        <v>25</v>
      </c>
      <c r="P91" s="615"/>
      <c r="Q91" s="616"/>
      <c r="R91" s="632"/>
      <c r="S91" s="615"/>
      <c r="T91" s="616"/>
      <c r="U91" s="632"/>
      <c r="V91" s="615"/>
      <c r="W91" s="616"/>
      <c r="X91" s="621"/>
      <c r="Y91" s="616"/>
      <c r="Z91" s="621"/>
      <c r="AA91" s="617"/>
      <c r="AB91" s="326">
        <v>2</v>
      </c>
      <c r="AC91" s="519" t="s">
        <v>1009</v>
      </c>
      <c r="AD91" s="387"/>
      <c r="AE91" s="315" t="s">
        <v>123</v>
      </c>
      <c r="AF91" s="519" t="s">
        <v>990</v>
      </c>
      <c r="AG91" s="315" t="str">
        <f t="shared" si="84"/>
        <v>Probabilidad</v>
      </c>
      <c r="AH91" s="316" t="s">
        <v>74</v>
      </c>
      <c r="AI91" s="316" t="s">
        <v>109</v>
      </c>
      <c r="AJ91" s="317" t="str">
        <f t="shared" si="76"/>
        <v>40%</v>
      </c>
      <c r="AK91" s="316" t="s">
        <v>115</v>
      </c>
      <c r="AL91" s="316" t="s">
        <v>133</v>
      </c>
      <c r="AM91" s="316" t="s">
        <v>277</v>
      </c>
      <c r="AN91" s="299">
        <f>IFERROR(IF(AND(AG90="Probabilidad",AG91="Probabilidad"),(AP90-(+AP90*AJ91)),IF(AG91="Probabilidad",(Q90-(+Q90*AJ91)),IF(AG91="Impacto",AP90,""))),"")</f>
        <v>0.216</v>
      </c>
      <c r="AO91" s="132" t="str">
        <f t="shared" si="80"/>
        <v>Baja</v>
      </c>
      <c r="AP91" s="123">
        <f>+AN91</f>
        <v>0.216</v>
      </c>
      <c r="AQ91" s="132" t="str">
        <f t="shared" si="81"/>
        <v>Catastrófico</v>
      </c>
      <c r="AR91" s="123">
        <f>IFERROR(IF(AND(AG90="Impacto",AG91="Impacto"),(AR90-(+AR90*AJ91)),IF(AG91="Impacto",(Y90-(+Y90*AJ91)),IF(AG91="Probabilidad",AR90,""))),"")</f>
        <v>1</v>
      </c>
      <c r="AS91" s="301" t="str">
        <f t="shared" si="83"/>
        <v>Extremo</v>
      </c>
      <c r="AT91" s="734"/>
      <c r="AU91" s="734"/>
      <c r="AV91" s="737"/>
      <c r="AW91" s="305"/>
      <c r="AX91" s="305"/>
      <c r="AY91" s="319">
        <v>0</v>
      </c>
      <c r="AZ91" s="315">
        <v>0</v>
      </c>
      <c r="BA91" s="315">
        <v>0</v>
      </c>
      <c r="BB91" s="315">
        <v>0</v>
      </c>
      <c r="BC91" s="315">
        <v>0</v>
      </c>
      <c r="BJ91" s="327"/>
      <c r="BK91" s="313"/>
      <c r="BL91" s="313"/>
      <c r="BM91" s="313"/>
      <c r="BN91" s="313"/>
      <c r="BO91" s="313"/>
      <c r="BP91" s="313"/>
      <c r="BQ91" s="313"/>
      <c r="BR91" s="313"/>
      <c r="BS91" s="313"/>
      <c r="BT91" s="313"/>
      <c r="BU91" s="313"/>
      <c r="BV91" s="313"/>
      <c r="BW91" s="313"/>
      <c r="BX91" s="313"/>
      <c r="BY91" s="313"/>
      <c r="BZ91" s="313"/>
      <c r="CA91" s="313"/>
      <c r="CB91" s="313"/>
      <c r="CC91" s="313"/>
      <c r="CD91" s="313"/>
      <c r="CE91" s="313"/>
      <c r="CF91" s="313"/>
      <c r="CG91" s="313"/>
      <c r="CH91" s="313"/>
      <c r="CL91" s="313"/>
    </row>
    <row r="92" spans="1:90" s="1" customFormat="1" ht="13.9" hidden="1" customHeight="1" x14ac:dyDescent="0.3">
      <c r="A92" s="706"/>
      <c r="B92" s="624" t="s">
        <v>378</v>
      </c>
      <c r="C92" s="626" t="s">
        <v>111</v>
      </c>
      <c r="D92" s="626" t="s">
        <v>379</v>
      </c>
      <c r="E92" s="624" t="s">
        <v>143</v>
      </c>
      <c r="F92" s="625"/>
      <c r="G92" s="625"/>
      <c r="H92" s="625"/>
      <c r="I92" s="625"/>
      <c r="J92" s="624" t="s">
        <v>286</v>
      </c>
      <c r="K92" s="627" t="s">
        <v>380</v>
      </c>
      <c r="L92" s="627" t="s">
        <v>381</v>
      </c>
      <c r="M92" s="627"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2" s="624"/>
      <c r="O92" s="617">
        <v>25</v>
      </c>
      <c r="P92" s="615"/>
      <c r="Q92" s="616"/>
      <c r="R92" s="632"/>
      <c r="S92" s="615"/>
      <c r="T92" s="616"/>
      <c r="U92" s="632"/>
      <c r="V92" s="615"/>
      <c r="W92" s="616"/>
      <c r="X92" s="621"/>
      <c r="Y92" s="616"/>
      <c r="Z92" s="621"/>
      <c r="AA92" s="617"/>
      <c r="AB92" s="326"/>
      <c r="AC92" s="494"/>
      <c r="AD92" s="387"/>
      <c r="AE92" s="315"/>
      <c r="AF92" s="494"/>
      <c r="AG92" s="315" t="str">
        <f t="shared" si="84"/>
        <v/>
      </c>
      <c r="AH92" s="316"/>
      <c r="AI92" s="316"/>
      <c r="AJ92" s="317" t="str">
        <f t="shared" si="76"/>
        <v/>
      </c>
      <c r="AK92" s="316"/>
      <c r="AL92" s="316"/>
      <c r="AM92" s="316"/>
      <c r="AN92" s="122"/>
      <c r="AO92" s="132" t="str">
        <f t="shared" si="80"/>
        <v/>
      </c>
      <c r="AP92" s="123"/>
      <c r="AQ92" s="132" t="str">
        <f t="shared" si="81"/>
        <v/>
      </c>
      <c r="AR92" s="123" t="str">
        <f t="shared" si="82"/>
        <v/>
      </c>
      <c r="AS92" s="301" t="str">
        <f t="shared" si="83"/>
        <v/>
      </c>
      <c r="AT92" s="301"/>
      <c r="AU92" s="301"/>
      <c r="AV92" s="369"/>
      <c r="AW92" s="305"/>
      <c r="AX92" s="305"/>
      <c r="AY92" s="489"/>
      <c r="AZ92" s="490"/>
      <c r="BA92" s="490"/>
      <c r="BB92" s="490"/>
      <c r="BC92" s="490"/>
      <c r="BJ92" s="327"/>
      <c r="BK92" s="313"/>
      <c r="BL92" s="313"/>
      <c r="BM92" s="313"/>
      <c r="BN92" s="313"/>
      <c r="BO92" s="313"/>
      <c r="BP92" s="313"/>
      <c r="BQ92" s="313"/>
      <c r="BR92" s="313"/>
      <c r="BS92" s="313"/>
      <c r="BT92" s="313"/>
      <c r="BU92" s="313"/>
      <c r="BV92" s="313"/>
      <c r="BW92" s="313"/>
      <c r="BX92" s="313"/>
      <c r="BY92" s="313"/>
      <c r="BZ92" s="313"/>
      <c r="CA92" s="313"/>
      <c r="CB92" s="313"/>
      <c r="CC92" s="313"/>
      <c r="CD92" s="313"/>
      <c r="CE92" s="313"/>
      <c r="CF92" s="313"/>
      <c r="CG92" s="313"/>
      <c r="CH92" s="313"/>
      <c r="CL92" s="313"/>
    </row>
    <row r="93" spans="1:90" s="1" customFormat="1" ht="13.9" hidden="1" customHeight="1" x14ac:dyDescent="0.3">
      <c r="A93" s="706"/>
      <c r="B93" s="624" t="s">
        <v>378</v>
      </c>
      <c r="C93" s="626" t="s">
        <v>111</v>
      </c>
      <c r="D93" s="626" t="s">
        <v>379</v>
      </c>
      <c r="E93" s="624" t="s">
        <v>143</v>
      </c>
      <c r="F93" s="625"/>
      <c r="G93" s="625"/>
      <c r="H93" s="625"/>
      <c r="I93" s="625"/>
      <c r="J93" s="624" t="s">
        <v>286</v>
      </c>
      <c r="K93" s="627" t="s">
        <v>380</v>
      </c>
      <c r="L93" s="627" t="s">
        <v>381</v>
      </c>
      <c r="M93" s="627"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3" s="624"/>
      <c r="O93" s="617">
        <v>25</v>
      </c>
      <c r="P93" s="615"/>
      <c r="Q93" s="616"/>
      <c r="R93" s="632"/>
      <c r="S93" s="615"/>
      <c r="T93" s="616"/>
      <c r="U93" s="632"/>
      <c r="V93" s="615"/>
      <c r="W93" s="616"/>
      <c r="X93" s="621"/>
      <c r="Y93" s="616"/>
      <c r="Z93" s="621"/>
      <c r="AA93" s="617"/>
      <c r="AB93" s="326"/>
      <c r="AC93" s="494"/>
      <c r="AD93" s="387"/>
      <c r="AE93" s="315"/>
      <c r="AF93" s="494"/>
      <c r="AG93" s="315" t="str">
        <f t="shared" si="84"/>
        <v/>
      </c>
      <c r="AH93" s="316"/>
      <c r="AI93" s="316"/>
      <c r="AJ93" s="317" t="str">
        <f t="shared" si="76"/>
        <v/>
      </c>
      <c r="AK93" s="316"/>
      <c r="AL93" s="316"/>
      <c r="AM93" s="316"/>
      <c r="AN93" s="122"/>
      <c r="AO93" s="132" t="str">
        <f t="shared" si="80"/>
        <v/>
      </c>
      <c r="AP93" s="123"/>
      <c r="AQ93" s="132" t="str">
        <f t="shared" si="81"/>
        <v/>
      </c>
      <c r="AR93" s="123" t="str">
        <f t="shared" si="82"/>
        <v/>
      </c>
      <c r="AS93" s="301" t="str">
        <f t="shared" si="83"/>
        <v/>
      </c>
      <c r="AT93" s="301"/>
      <c r="AU93" s="301"/>
      <c r="AV93" s="369"/>
      <c r="AW93" s="305"/>
      <c r="AX93" s="305"/>
      <c r="AY93" s="489"/>
      <c r="AZ93" s="490"/>
      <c r="BA93" s="490"/>
      <c r="BB93" s="490"/>
      <c r="BC93" s="490"/>
      <c r="BJ93" s="327"/>
      <c r="BK93" s="313"/>
      <c r="BL93" s="313"/>
      <c r="BM93" s="313"/>
      <c r="BN93" s="313"/>
      <c r="BO93" s="313"/>
      <c r="BP93" s="313"/>
      <c r="BQ93" s="313"/>
      <c r="BR93" s="313"/>
      <c r="BS93" s="313"/>
      <c r="BT93" s="313"/>
      <c r="BU93" s="313"/>
      <c r="BV93" s="313"/>
      <c r="BW93" s="313"/>
      <c r="BX93" s="313"/>
      <c r="BY93" s="313"/>
      <c r="BZ93" s="313"/>
      <c r="CA93" s="313"/>
      <c r="CB93" s="313"/>
      <c r="CC93" s="313"/>
      <c r="CD93" s="313"/>
      <c r="CE93" s="313"/>
      <c r="CF93" s="313"/>
      <c r="CG93" s="313"/>
      <c r="CH93" s="313"/>
      <c r="CL93" s="313"/>
    </row>
    <row r="94" spans="1:90" s="1" customFormat="1" ht="13.9" hidden="1" customHeight="1" x14ac:dyDescent="0.3">
      <c r="A94" s="706"/>
      <c r="B94" s="624" t="s">
        <v>378</v>
      </c>
      <c r="C94" s="626" t="s">
        <v>111</v>
      </c>
      <c r="D94" s="626" t="s">
        <v>379</v>
      </c>
      <c r="E94" s="624" t="s">
        <v>143</v>
      </c>
      <c r="F94" s="625"/>
      <c r="G94" s="625"/>
      <c r="H94" s="625"/>
      <c r="I94" s="625"/>
      <c r="J94" s="624" t="s">
        <v>286</v>
      </c>
      <c r="K94" s="627" t="s">
        <v>380</v>
      </c>
      <c r="L94" s="627" t="s">
        <v>381</v>
      </c>
      <c r="M94" s="627"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4" s="624"/>
      <c r="O94" s="617">
        <v>25</v>
      </c>
      <c r="P94" s="615"/>
      <c r="Q94" s="616"/>
      <c r="R94" s="632"/>
      <c r="S94" s="615"/>
      <c r="T94" s="616"/>
      <c r="U94" s="632"/>
      <c r="V94" s="615"/>
      <c r="W94" s="616"/>
      <c r="X94" s="621"/>
      <c r="Y94" s="616"/>
      <c r="Z94" s="621"/>
      <c r="AA94" s="617"/>
      <c r="AB94" s="326"/>
      <c r="AC94" s="494"/>
      <c r="AD94" s="387"/>
      <c r="AE94" s="315"/>
      <c r="AF94" s="494"/>
      <c r="AG94" s="315" t="str">
        <f t="shared" si="84"/>
        <v/>
      </c>
      <c r="AH94" s="316"/>
      <c r="AI94" s="316"/>
      <c r="AJ94" s="317" t="str">
        <f t="shared" si="76"/>
        <v/>
      </c>
      <c r="AK94" s="316"/>
      <c r="AL94" s="316"/>
      <c r="AM94" s="316"/>
      <c r="AN94" s="122"/>
      <c r="AO94" s="132" t="str">
        <f t="shared" si="80"/>
        <v/>
      </c>
      <c r="AP94" s="123"/>
      <c r="AQ94" s="132" t="str">
        <f t="shared" si="81"/>
        <v/>
      </c>
      <c r="AR94" s="123" t="str">
        <f t="shared" si="82"/>
        <v/>
      </c>
      <c r="AS94" s="301" t="str">
        <f t="shared" si="83"/>
        <v/>
      </c>
      <c r="AT94" s="301"/>
      <c r="AU94" s="301"/>
      <c r="AV94" s="369"/>
      <c r="AW94" s="305"/>
      <c r="AX94" s="305"/>
      <c r="AY94" s="489"/>
      <c r="AZ94" s="490"/>
      <c r="BA94" s="490"/>
      <c r="BB94" s="490"/>
      <c r="BC94" s="490"/>
      <c r="BJ94" s="327"/>
      <c r="BK94" s="313"/>
      <c r="BL94" s="313"/>
      <c r="BM94" s="313"/>
      <c r="BN94" s="313"/>
      <c r="BO94" s="313"/>
      <c r="BP94" s="313"/>
      <c r="BQ94" s="313"/>
      <c r="BR94" s="313"/>
      <c r="BS94" s="313"/>
      <c r="BT94" s="313"/>
      <c r="BU94" s="313"/>
      <c r="BV94" s="313"/>
      <c r="BW94" s="313"/>
      <c r="BX94" s="313"/>
      <c r="BY94" s="313"/>
      <c r="BZ94" s="313"/>
      <c r="CA94" s="313"/>
      <c r="CB94" s="313"/>
      <c r="CC94" s="313"/>
      <c r="CD94" s="313"/>
      <c r="CE94" s="313"/>
      <c r="CF94" s="313"/>
      <c r="CG94" s="313"/>
      <c r="CH94" s="313"/>
      <c r="CL94" s="313"/>
    </row>
    <row r="95" spans="1:90" s="1" customFormat="1" ht="13.9" hidden="1" customHeight="1" x14ac:dyDescent="0.3">
      <c r="A95" s="706"/>
      <c r="B95" s="624" t="s">
        <v>378</v>
      </c>
      <c r="C95" s="626" t="s">
        <v>111</v>
      </c>
      <c r="D95" s="626" t="s">
        <v>379</v>
      </c>
      <c r="E95" s="624" t="s">
        <v>143</v>
      </c>
      <c r="F95" s="625"/>
      <c r="G95" s="625"/>
      <c r="H95" s="625"/>
      <c r="I95" s="625"/>
      <c r="J95" s="624" t="s">
        <v>286</v>
      </c>
      <c r="K95" s="627" t="s">
        <v>380</v>
      </c>
      <c r="L95" s="627" t="s">
        <v>381</v>
      </c>
      <c r="M95" s="627"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5" s="624"/>
      <c r="O95" s="617">
        <v>25</v>
      </c>
      <c r="P95" s="615"/>
      <c r="Q95" s="616"/>
      <c r="R95" s="632"/>
      <c r="S95" s="615"/>
      <c r="T95" s="616"/>
      <c r="U95" s="632"/>
      <c r="V95" s="615"/>
      <c r="W95" s="616"/>
      <c r="X95" s="621"/>
      <c r="Y95" s="616"/>
      <c r="Z95" s="621"/>
      <c r="AA95" s="617"/>
      <c r="AB95" s="326"/>
      <c r="AC95" s="494"/>
      <c r="AD95" s="387"/>
      <c r="AE95" s="315"/>
      <c r="AF95" s="494"/>
      <c r="AG95" s="315" t="str">
        <f t="shared" si="84"/>
        <v/>
      </c>
      <c r="AH95" s="316"/>
      <c r="AI95" s="316"/>
      <c r="AJ95" s="317" t="str">
        <f t="shared" si="76"/>
        <v/>
      </c>
      <c r="AK95" s="316"/>
      <c r="AL95" s="316"/>
      <c r="AM95" s="316"/>
      <c r="AN95" s="122"/>
      <c r="AO95" s="132" t="str">
        <f t="shared" si="80"/>
        <v/>
      </c>
      <c r="AP95" s="123"/>
      <c r="AQ95" s="132" t="str">
        <f t="shared" si="81"/>
        <v/>
      </c>
      <c r="AR95" s="123" t="str">
        <f t="shared" si="82"/>
        <v/>
      </c>
      <c r="AS95" s="301" t="str">
        <f t="shared" si="83"/>
        <v/>
      </c>
      <c r="AT95" s="301"/>
      <c r="AU95" s="301"/>
      <c r="AV95" s="369"/>
      <c r="AW95" s="305"/>
      <c r="AX95" s="305"/>
      <c r="AY95" s="489"/>
      <c r="AZ95" s="490"/>
      <c r="BA95" s="490"/>
      <c r="BB95" s="490"/>
      <c r="BC95" s="490"/>
      <c r="BJ95" s="327"/>
      <c r="BK95" s="313"/>
      <c r="BL95" s="313"/>
      <c r="BM95" s="313"/>
      <c r="BN95" s="313"/>
      <c r="BO95" s="313"/>
      <c r="BP95" s="313"/>
      <c r="BQ95" s="313"/>
      <c r="BR95" s="313"/>
      <c r="BS95" s="313"/>
      <c r="BT95" s="313"/>
      <c r="BU95" s="313"/>
      <c r="BV95" s="313"/>
      <c r="BW95" s="313"/>
      <c r="BX95" s="313"/>
      <c r="BY95" s="313"/>
      <c r="BZ95" s="313"/>
      <c r="CA95" s="313"/>
      <c r="CB95" s="313"/>
      <c r="CC95" s="313"/>
      <c r="CD95" s="313"/>
      <c r="CE95" s="313"/>
      <c r="CF95" s="313"/>
      <c r="CG95" s="313"/>
      <c r="CH95" s="313"/>
      <c r="CL95" s="313"/>
    </row>
    <row r="96" spans="1:90" s="1" customFormat="1" ht="143.44999999999999" customHeight="1" x14ac:dyDescent="0.3">
      <c r="A96" s="706" t="s">
        <v>382</v>
      </c>
      <c r="B96" s="624" t="s">
        <v>383</v>
      </c>
      <c r="C96" s="626" t="s">
        <v>111</v>
      </c>
      <c r="D96" s="626" t="s">
        <v>384</v>
      </c>
      <c r="E96" s="624" t="s">
        <v>143</v>
      </c>
      <c r="F96" s="625" t="s">
        <v>337</v>
      </c>
      <c r="G96" s="625" t="s">
        <v>283</v>
      </c>
      <c r="H96" s="625" t="s">
        <v>284</v>
      </c>
      <c r="I96" s="625" t="s">
        <v>271</v>
      </c>
      <c r="J96" s="624" t="s">
        <v>286</v>
      </c>
      <c r="K96" s="627" t="s">
        <v>864</v>
      </c>
      <c r="L96" s="627" t="s">
        <v>386</v>
      </c>
      <c r="M96" s="627" t="str">
        <f t="shared" si="62"/>
        <v>Posibilidad de pérdida Reputacional por incumplimiento en los tiempos programados para la generación, actualización y publicación de metodologías, estudios e investigaciones geográficas, deslindes y delimitación de las entidades territoriales, asesorías en temas de ordenamiento territorial y registro de los nombres geográficos del país.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96" s="624" t="s">
        <v>274</v>
      </c>
      <c r="O96" s="617">
        <v>12</v>
      </c>
      <c r="P96" s="615" t="str">
        <f t="shared" ref="P96:P156" si="107">IF(O96&lt;=0,"",IF(O96&lt;=2,"Muy Baja",IF(O96&lt;=24,"Baja",IF(O96&lt;=500,"Media",IF(O96&lt;=5000,"Alta","Muy Alta")))))</f>
        <v>Baja</v>
      </c>
      <c r="Q96" s="616">
        <f t="shared" si="92"/>
        <v>0.4</v>
      </c>
      <c r="R96" s="632"/>
      <c r="S96" s="615" t="str">
        <f>IF(OR(R96='Tabla Impacto'!$C$11,R96='Tabla Impacto'!$D$11),"Leve",IF(OR(R96='Tabla Impacto'!$C$12,R96='Tabla Impacto'!$D$12),"Menor",IF(OR(R96='Tabla Impacto'!$C$13,R96='Tabla Impacto'!$D$13),"Moderado",IF(OR(R96='Tabla Impacto'!$C$14,R96='Tabla Impacto'!$D$14),"Mayor",IF(OR(R96='Tabla Impacto'!$C$15,R96='Tabla Impacto'!$D$15),"Catastrófico","")))))</f>
        <v/>
      </c>
      <c r="T96" s="616" t="str">
        <f t="shared" ref="T96" si="108">IF(S96="","",IF(S96="Leve",0.2,IF(S96="Menor",0.4,IF(S96="Moderado",0.6,IF(S96="Mayor",0.8,IF(S96="Catastrófico",1,))))))</f>
        <v/>
      </c>
      <c r="U96" s="632" t="s">
        <v>300</v>
      </c>
      <c r="V96" s="615" t="str">
        <f>IF(OR(U96='Tabla Impacto'!$C$11,U96='Tabla Impacto'!$D$11),"Leve",IF(OR(U96='Tabla Impacto'!$C$12,U96='Tabla Impacto'!$D$12),"Menor",IF(OR(U96='Tabla Impacto'!$C$13,U96='Tabla Impacto'!$D$13),"Moderado",IF(OR(U96='Tabla Impacto'!$C$14,U96='Tabla Impacto'!$D$14),"Mayor",IF(OR(U96='Tabla Impacto'!$C$15,U96='Tabla Impacto'!$D$15),"Catastrófico","")))))</f>
        <v>Mayor</v>
      </c>
      <c r="W96" s="616">
        <f t="shared" ref="W96" si="109">IF(V96="","",IF(V96="Leve",0.2,IF(V96="Menor",0.4,IF(V96="Moderado",0.6,IF(V96="Mayor",0.8,IF(V96="Catastrófico",1,))))))</f>
        <v>0.8</v>
      </c>
      <c r="X96" s="621" t="str">
        <f>IF(Y96="","",IF(Y96='Tabla Impacto'!$G$4,'Tabla Impacto'!$F$4,IF(Y96='Tabla Impacto'!$G$5,'Tabla Impacto'!$F$5,IF(Y96='Tabla Impacto'!$G$6,'Tabla Impacto'!$F$6,IF(Y96='Tabla Impacto'!$G$7,'Tabla Impacto'!$F$7,IF(Y96='Tabla Impacto'!$G$8,'Tabla Impacto'!$F$8))))))</f>
        <v>Mayor</v>
      </c>
      <c r="Y96" s="616">
        <f t="shared" ref="Y96" si="110">+IF(T96="",W96,IF(W96="",T96,IF(T96&gt;W96,T96,W96)))</f>
        <v>0.8</v>
      </c>
      <c r="Z96" s="621" t="str">
        <f t="shared" ref="Z96" si="111">IF(OR(AND(P96="Muy Baja",X96="Leve"),AND(P96="Muy Baja",X96="Menor"),AND(P96="Baja",X96="Leve")),"Bajo",IF(OR(AND(P96="Muy baja",X96="Moderado"),AND(P96="Baja",X96="Menor"),AND(P96="Baja",X96="Moderado"),AND(P96="Media",X96="Leve"),AND(P96="Media",X96="Menor"),AND(P96="Media",X96="Moderado"),AND(P96="Alta",X96="Leve"),AND(P96="Alta",X96="Menor")),"Moderado",IF(OR(AND(P96="Muy Baja",X96="Mayor"),AND(P96="Baja",X96="Mayor"),AND(P96="Media",X96="Mayor"),AND(P96="Alta",X96="Moderado"),AND(P96="Alta",X96="Mayor"),AND(P96="Muy Alta",X96="Leve"),AND(P96="Muy Alta",X96="Menor"),AND(P96="Muy Alta",X96="Moderado"),AND(P96="Muy Alta",X96="Mayor")),"Alto",IF(OR(AND(P96="Muy Baja",X96="Catastrófico"),AND(P96="Baja",X96="Catastrófico"),AND(P96="Media",X96="Catastrófico"),AND(P96="Alta",X96="Catastrófico"),AND(P96="Muy Alta",X96="Catastrófico")),"Extremo",""))))</f>
        <v>Alto</v>
      </c>
      <c r="AA96" s="617"/>
      <c r="AB96" s="326">
        <v>1</v>
      </c>
      <c r="AC96" s="519" t="s">
        <v>1010</v>
      </c>
      <c r="AD96" s="387"/>
      <c r="AE96" s="315" t="s">
        <v>123</v>
      </c>
      <c r="AF96" s="494" t="s">
        <v>387</v>
      </c>
      <c r="AG96" s="315" t="str">
        <f t="shared" si="84"/>
        <v>Probabilidad</v>
      </c>
      <c r="AH96" s="316" t="s">
        <v>74</v>
      </c>
      <c r="AI96" s="316" t="s">
        <v>109</v>
      </c>
      <c r="AJ96" s="317" t="str">
        <f t="shared" si="76"/>
        <v>40%</v>
      </c>
      <c r="AK96" s="316" t="s">
        <v>115</v>
      </c>
      <c r="AL96" s="316" t="s">
        <v>133</v>
      </c>
      <c r="AM96" s="316" t="s">
        <v>277</v>
      </c>
      <c r="AN96" s="300">
        <f>IFERROR(IF(AG96="Probabilidad",(Q96-(+Q96*AJ96)),IF(AG96="Impacto",Q96,"")),"")</f>
        <v>0.24</v>
      </c>
      <c r="AO96" s="132" t="str">
        <f t="shared" ref="AO96:AO97" si="112">IFERROR(IF(AN96="","",IF(AN96&lt;=0.2,"Muy Baja",IF(AN96&lt;=0.4,"Baja",IF(AN96&lt;=0.6,"Media",IF(AN96&lt;=0.8,"Alta","Muy Alta"))))),"")</f>
        <v>Baja</v>
      </c>
      <c r="AP96" s="123">
        <f t="shared" ref="AP96" si="113">+AN96</f>
        <v>0.24</v>
      </c>
      <c r="AQ96" s="132" t="str">
        <f t="shared" ref="AQ96:AQ97" si="114">IFERROR(IF(AR96="","",IF(AR96&lt;=0.2,"Leve",IF(AR96&lt;=0.4,"Menor",IF(AR96&lt;=0.6,"Moderado",IF(AR96&lt;=0.8,"Mayor","Catastrófico"))))),"")</f>
        <v>Mayor</v>
      </c>
      <c r="AR96" s="123">
        <f>IFERROR(IF(AG96="Impacto",(Y96-(+Y96*AJ96)),IF(AG96="Probabilidad",Y96,"")),"")</f>
        <v>0.8</v>
      </c>
      <c r="AS96" s="301" t="str">
        <f t="shared" ref="AS96:AS97" si="115">IFERROR(IF(OR(AND(AO96="Muy Baja",AQ96="Leve"),AND(AO96="Muy Baja",AQ96="Menor"),AND(AO96="Baja",AQ96="Leve")),"Bajo",IF(OR(AND(AO96="Muy baja",AQ96="Moderado"),AND(AO96="Baja",AQ96="Menor"),AND(AO96="Baja",AQ96="Moderado"),AND(AO96="Media",AQ96="Leve"),AND(AO96="Media",AQ96="Menor"),AND(AO96="Media",AQ96="Moderado"),AND(AO96="Alta",AQ96="Leve"),AND(AO96="Alta",AQ96="Menor")),"Moderado",IF(OR(AND(AO96="Muy Baja",AQ96="Mayor"),AND(AO96="Baja",AQ96="Mayor"),AND(AO96="Media",AQ96="Mayor"),AND(AO96="Alta",AQ96="Moderado"),AND(AO96="Alta",AQ96="Mayor"),AND(AO96="Muy Alta",AQ96="Leve"),AND(AO96="Muy Alta",AQ96="Menor"),AND(AO96="Muy Alta",AQ96="Moderado"),AND(AO96="Muy Alta",AQ96="Mayor")),"Alto",IF(OR(AND(AO96="Muy Baja",AQ96="Catastrófico"),AND(AO96="Baja",AQ96="Catastrófico"),AND(AO96="Media",AQ96="Catastrófico"),AND(AO96="Alta",AQ96="Catastrófico"),AND(AO96="Muy Alta",AQ96="Catastrófico")),"Extremo","")))),"")</f>
        <v>Alto</v>
      </c>
      <c r="AT96" s="734">
        <f>+AP97</f>
        <v>0.14399999999999999</v>
      </c>
      <c r="AU96" s="734">
        <f>+AR97</f>
        <v>0.8</v>
      </c>
      <c r="AV96" s="737" t="s">
        <v>278</v>
      </c>
      <c r="AW96" s="305"/>
      <c r="AX96" s="305"/>
      <c r="AY96" s="319">
        <v>12</v>
      </c>
      <c r="AZ96" s="315">
        <v>3</v>
      </c>
      <c r="BA96" s="315">
        <v>3</v>
      </c>
      <c r="BB96" s="315">
        <v>3</v>
      </c>
      <c r="BC96" s="315">
        <v>3</v>
      </c>
      <c r="BJ96" s="327"/>
      <c r="BK96" s="313"/>
      <c r="BL96" s="313"/>
      <c r="BM96" s="313"/>
      <c r="BN96" s="313"/>
      <c r="BO96" s="313"/>
      <c r="BP96" s="313"/>
      <c r="BQ96" s="313"/>
      <c r="BR96" s="313"/>
      <c r="BS96" s="313"/>
      <c r="BT96" s="313"/>
      <c r="BU96" s="313"/>
      <c r="BV96" s="313"/>
      <c r="BW96" s="313"/>
      <c r="BX96" s="313"/>
      <c r="BY96" s="313"/>
      <c r="BZ96" s="313"/>
      <c r="CA96" s="313"/>
      <c r="CB96" s="313"/>
      <c r="CC96" s="313"/>
      <c r="CD96" s="313"/>
      <c r="CE96" s="313"/>
      <c r="CF96" s="313"/>
      <c r="CG96" s="313"/>
      <c r="CH96" s="313"/>
      <c r="CL96" s="313"/>
    </row>
    <row r="97" spans="1:90" s="1" customFormat="1" ht="173.45" customHeight="1" x14ac:dyDescent="0.3">
      <c r="A97" s="706"/>
      <c r="B97" s="624" t="s">
        <v>383</v>
      </c>
      <c r="C97" s="626" t="s">
        <v>111</v>
      </c>
      <c r="D97" s="626" t="s">
        <v>384</v>
      </c>
      <c r="E97" s="624" t="s">
        <v>143</v>
      </c>
      <c r="F97" s="625"/>
      <c r="G97" s="625"/>
      <c r="H97" s="625"/>
      <c r="I97" s="625"/>
      <c r="J97" s="624" t="s">
        <v>286</v>
      </c>
      <c r="K97" s="627" t="s">
        <v>385</v>
      </c>
      <c r="L97" s="627" t="s">
        <v>386</v>
      </c>
      <c r="M97" s="627" t="str">
        <f t="shared" si="62"/>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97" s="624"/>
      <c r="O97" s="617">
        <v>12</v>
      </c>
      <c r="P97" s="615"/>
      <c r="Q97" s="616"/>
      <c r="R97" s="632"/>
      <c r="S97" s="615"/>
      <c r="T97" s="616"/>
      <c r="U97" s="632"/>
      <c r="V97" s="615"/>
      <c r="W97" s="616"/>
      <c r="X97" s="621"/>
      <c r="Y97" s="616"/>
      <c r="Z97" s="621"/>
      <c r="AA97" s="617"/>
      <c r="AB97" s="326">
        <v>2</v>
      </c>
      <c r="AC97" s="519" t="s">
        <v>1018</v>
      </c>
      <c r="AD97" s="387"/>
      <c r="AE97" s="315" t="s">
        <v>123</v>
      </c>
      <c r="AF97" s="519" t="s">
        <v>797</v>
      </c>
      <c r="AG97" s="315" t="str">
        <f t="shared" si="84"/>
        <v>Probabilidad</v>
      </c>
      <c r="AH97" s="316" t="s">
        <v>74</v>
      </c>
      <c r="AI97" s="316" t="s">
        <v>109</v>
      </c>
      <c r="AJ97" s="317" t="str">
        <f t="shared" si="76"/>
        <v>40%</v>
      </c>
      <c r="AK97" s="316" t="s">
        <v>115</v>
      </c>
      <c r="AL97" s="316" t="s">
        <v>133</v>
      </c>
      <c r="AM97" s="316" t="s">
        <v>277</v>
      </c>
      <c r="AN97" s="299">
        <f>IFERROR(IF(AND(AG96="Probabilidad",AG97="Probabilidad"),(AP96-(+AP96*AJ97)),IF(AG97="Probabilidad",(Q96-(+Q96*AJ97)),IF(AG97="Impacto",AP96,""))),"")</f>
        <v>0.14399999999999999</v>
      </c>
      <c r="AO97" s="132" t="str">
        <f t="shared" si="112"/>
        <v>Muy Baja</v>
      </c>
      <c r="AP97" s="123">
        <f>+AN97</f>
        <v>0.14399999999999999</v>
      </c>
      <c r="AQ97" s="132" t="str">
        <f t="shared" si="114"/>
        <v>Mayor</v>
      </c>
      <c r="AR97" s="123">
        <f>IFERROR(IF(AND(AG96="Impacto",AG97="Impacto"),(AR96-(+AR96*AJ97)),IF(AG97="Impacto",(Y96-(+Y96*AJ97)),IF(AG97="Probabilidad",AR96,""))),"")</f>
        <v>0.8</v>
      </c>
      <c r="AS97" s="301" t="str">
        <f t="shared" si="115"/>
        <v>Alto</v>
      </c>
      <c r="AT97" s="734"/>
      <c r="AU97" s="734"/>
      <c r="AV97" s="735"/>
      <c r="AW97" s="305"/>
      <c r="AX97" s="305"/>
      <c r="AY97" s="319">
        <v>0</v>
      </c>
      <c r="AZ97" s="315">
        <v>0</v>
      </c>
      <c r="BA97" s="315">
        <v>0</v>
      </c>
      <c r="BB97" s="315">
        <v>0</v>
      </c>
      <c r="BC97" s="315">
        <v>0</v>
      </c>
      <c r="BJ97" s="327"/>
      <c r="BK97" s="313"/>
      <c r="BL97" s="313"/>
      <c r="BM97" s="313"/>
      <c r="BN97" s="313"/>
      <c r="BO97" s="313"/>
      <c r="BP97" s="313"/>
      <c r="BQ97" s="313"/>
      <c r="BR97" s="313"/>
      <c r="BS97" s="313"/>
      <c r="BT97" s="313"/>
      <c r="BU97" s="313"/>
      <c r="BV97" s="313"/>
      <c r="BW97" s="313"/>
      <c r="BX97" s="313"/>
      <c r="BY97" s="313"/>
      <c r="BZ97" s="313"/>
      <c r="CA97" s="313"/>
      <c r="CB97" s="313"/>
      <c r="CC97" s="313"/>
      <c r="CD97" s="313"/>
      <c r="CE97" s="313"/>
      <c r="CF97" s="313"/>
      <c r="CG97" s="313"/>
      <c r="CH97" s="313"/>
      <c r="CL97" s="313"/>
    </row>
    <row r="98" spans="1:90" s="1" customFormat="1" ht="13.9" hidden="1" customHeight="1" x14ac:dyDescent="0.3">
      <c r="A98" s="706"/>
      <c r="B98" s="624" t="s">
        <v>383</v>
      </c>
      <c r="C98" s="626" t="s">
        <v>111</v>
      </c>
      <c r="D98" s="626" t="s">
        <v>384</v>
      </c>
      <c r="E98" s="624" t="s">
        <v>143</v>
      </c>
      <c r="F98" s="625"/>
      <c r="G98" s="625"/>
      <c r="H98" s="625"/>
      <c r="I98" s="625"/>
      <c r="J98" s="624" t="s">
        <v>286</v>
      </c>
      <c r="K98" s="627" t="s">
        <v>385</v>
      </c>
      <c r="L98" s="627" t="s">
        <v>386</v>
      </c>
      <c r="M98" s="627" t="str">
        <f t="shared" ref="M98:M129" si="116">+CONCATENATE(J98," ",K98," ",L98)</f>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98" s="624"/>
      <c r="O98" s="617">
        <v>12</v>
      </c>
      <c r="P98" s="615"/>
      <c r="Q98" s="616"/>
      <c r="R98" s="632"/>
      <c r="S98" s="615"/>
      <c r="T98" s="616"/>
      <c r="U98" s="632"/>
      <c r="V98" s="615"/>
      <c r="W98" s="616"/>
      <c r="X98" s="621"/>
      <c r="Y98" s="616"/>
      <c r="Z98" s="621"/>
      <c r="AA98" s="617"/>
      <c r="AB98" s="326"/>
      <c r="AC98" s="494"/>
      <c r="AD98" s="387"/>
      <c r="AE98" s="315"/>
      <c r="AF98" s="494"/>
      <c r="AG98" s="315" t="str">
        <f t="shared" si="84"/>
        <v/>
      </c>
      <c r="AH98" s="316"/>
      <c r="AI98" s="316"/>
      <c r="AJ98" s="317" t="str">
        <f t="shared" si="76"/>
        <v/>
      </c>
      <c r="AK98" s="316"/>
      <c r="AL98" s="316"/>
      <c r="AM98" s="316"/>
      <c r="AN98" s="122"/>
      <c r="AO98" s="132" t="str">
        <f t="shared" si="80"/>
        <v/>
      </c>
      <c r="AP98" s="123"/>
      <c r="AQ98" s="132" t="str">
        <f t="shared" si="81"/>
        <v/>
      </c>
      <c r="AR98" s="123" t="str">
        <f t="shared" si="82"/>
        <v/>
      </c>
      <c r="AS98" s="301" t="str">
        <f t="shared" si="83"/>
        <v/>
      </c>
      <c r="AT98" s="301"/>
      <c r="AU98" s="301"/>
      <c r="AV98" s="369"/>
      <c r="AW98" s="305"/>
      <c r="AX98" s="305"/>
      <c r="AY98" s="489"/>
      <c r="AZ98" s="490"/>
      <c r="BA98" s="490"/>
      <c r="BB98" s="490"/>
      <c r="BC98" s="490"/>
      <c r="BJ98" s="327"/>
      <c r="BK98" s="313"/>
      <c r="BL98" s="313"/>
      <c r="BM98" s="313"/>
      <c r="BN98" s="313"/>
      <c r="BO98" s="313"/>
      <c r="BP98" s="313"/>
      <c r="BQ98" s="313"/>
      <c r="BR98" s="313"/>
      <c r="BS98" s="313"/>
      <c r="BT98" s="313"/>
      <c r="BU98" s="313"/>
      <c r="BV98" s="313"/>
      <c r="BW98" s="313"/>
      <c r="BX98" s="313"/>
      <c r="BY98" s="313"/>
      <c r="BZ98" s="313"/>
      <c r="CA98" s="313"/>
      <c r="CB98" s="313"/>
      <c r="CC98" s="313"/>
      <c r="CD98" s="313"/>
      <c r="CE98" s="313"/>
      <c r="CF98" s="313"/>
      <c r="CG98" s="313"/>
      <c r="CH98" s="313"/>
      <c r="CL98" s="313"/>
    </row>
    <row r="99" spans="1:90" s="1" customFormat="1" ht="13.9" hidden="1" customHeight="1" x14ac:dyDescent="0.3">
      <c r="A99" s="706"/>
      <c r="B99" s="624" t="s">
        <v>383</v>
      </c>
      <c r="C99" s="626" t="s">
        <v>111</v>
      </c>
      <c r="D99" s="626" t="s">
        <v>384</v>
      </c>
      <c r="E99" s="624" t="s">
        <v>143</v>
      </c>
      <c r="F99" s="625"/>
      <c r="G99" s="625"/>
      <c r="H99" s="625"/>
      <c r="I99" s="625"/>
      <c r="J99" s="624" t="s">
        <v>286</v>
      </c>
      <c r="K99" s="627" t="s">
        <v>385</v>
      </c>
      <c r="L99" s="627" t="s">
        <v>386</v>
      </c>
      <c r="M99" s="627" t="str">
        <f t="shared" si="116"/>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99" s="624"/>
      <c r="O99" s="617">
        <v>12</v>
      </c>
      <c r="P99" s="615"/>
      <c r="Q99" s="616"/>
      <c r="R99" s="632"/>
      <c r="S99" s="615"/>
      <c r="T99" s="616"/>
      <c r="U99" s="632"/>
      <c r="V99" s="615"/>
      <c r="W99" s="616"/>
      <c r="X99" s="621"/>
      <c r="Y99" s="616"/>
      <c r="Z99" s="621"/>
      <c r="AA99" s="617"/>
      <c r="AB99" s="326"/>
      <c r="AC99" s="494"/>
      <c r="AD99" s="387"/>
      <c r="AE99" s="315"/>
      <c r="AF99" s="494"/>
      <c r="AG99" s="315" t="str">
        <f t="shared" si="84"/>
        <v/>
      </c>
      <c r="AH99" s="316"/>
      <c r="AI99" s="316"/>
      <c r="AJ99" s="317" t="str">
        <f t="shared" si="76"/>
        <v/>
      </c>
      <c r="AK99" s="316"/>
      <c r="AL99" s="316"/>
      <c r="AM99" s="316"/>
      <c r="AN99" s="122"/>
      <c r="AO99" s="132" t="str">
        <f t="shared" si="80"/>
        <v/>
      </c>
      <c r="AP99" s="123"/>
      <c r="AQ99" s="132" t="str">
        <f t="shared" si="81"/>
        <v/>
      </c>
      <c r="AR99" s="123" t="str">
        <f t="shared" si="82"/>
        <v/>
      </c>
      <c r="AS99" s="301" t="str">
        <f t="shared" si="83"/>
        <v/>
      </c>
      <c r="AT99" s="301"/>
      <c r="AU99" s="301"/>
      <c r="AV99" s="369"/>
      <c r="AW99" s="305"/>
      <c r="AX99" s="305"/>
      <c r="AY99" s="489"/>
      <c r="AZ99" s="490"/>
      <c r="BA99" s="490"/>
      <c r="BB99" s="490"/>
      <c r="BC99" s="490"/>
      <c r="BJ99" s="327"/>
      <c r="BK99" s="313"/>
      <c r="BL99" s="313"/>
      <c r="BM99" s="313"/>
      <c r="BN99" s="313"/>
      <c r="BO99" s="313"/>
      <c r="BP99" s="313"/>
      <c r="BQ99" s="313"/>
      <c r="BR99" s="313"/>
      <c r="BS99" s="313"/>
      <c r="BT99" s="313"/>
      <c r="BU99" s="313"/>
      <c r="BV99" s="313"/>
      <c r="BW99" s="313"/>
      <c r="BX99" s="313"/>
      <c r="BY99" s="313"/>
      <c r="BZ99" s="313"/>
      <c r="CA99" s="313"/>
      <c r="CB99" s="313"/>
      <c r="CC99" s="313"/>
      <c r="CD99" s="313"/>
      <c r="CE99" s="313"/>
      <c r="CF99" s="313"/>
      <c r="CG99" s="313"/>
      <c r="CH99" s="313"/>
      <c r="CL99" s="313"/>
    </row>
    <row r="100" spans="1:90" s="1" customFormat="1" ht="13.9" hidden="1" customHeight="1" x14ac:dyDescent="0.3">
      <c r="A100" s="706"/>
      <c r="B100" s="624" t="s">
        <v>383</v>
      </c>
      <c r="C100" s="626" t="s">
        <v>111</v>
      </c>
      <c r="D100" s="626" t="s">
        <v>384</v>
      </c>
      <c r="E100" s="624" t="s">
        <v>143</v>
      </c>
      <c r="F100" s="625"/>
      <c r="G100" s="625"/>
      <c r="H100" s="625"/>
      <c r="I100" s="625"/>
      <c r="J100" s="624" t="s">
        <v>286</v>
      </c>
      <c r="K100" s="627" t="s">
        <v>385</v>
      </c>
      <c r="L100" s="627" t="s">
        <v>386</v>
      </c>
      <c r="M100" s="627" t="str">
        <f t="shared" si="116"/>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100" s="624"/>
      <c r="O100" s="617">
        <v>12</v>
      </c>
      <c r="P100" s="615"/>
      <c r="Q100" s="616"/>
      <c r="R100" s="632"/>
      <c r="S100" s="615"/>
      <c r="T100" s="616"/>
      <c r="U100" s="632"/>
      <c r="V100" s="615"/>
      <c r="W100" s="616"/>
      <c r="X100" s="621"/>
      <c r="Y100" s="616"/>
      <c r="Z100" s="621"/>
      <c r="AA100" s="617"/>
      <c r="AB100" s="326"/>
      <c r="AC100" s="494"/>
      <c r="AD100" s="387"/>
      <c r="AE100" s="315"/>
      <c r="AF100" s="494"/>
      <c r="AG100" s="315" t="str">
        <f t="shared" si="84"/>
        <v/>
      </c>
      <c r="AH100" s="316"/>
      <c r="AI100" s="316"/>
      <c r="AJ100" s="317" t="str">
        <f t="shared" si="76"/>
        <v/>
      </c>
      <c r="AK100" s="316"/>
      <c r="AL100" s="316"/>
      <c r="AM100" s="316"/>
      <c r="AN100" s="122"/>
      <c r="AO100" s="132" t="str">
        <f t="shared" si="80"/>
        <v/>
      </c>
      <c r="AP100" s="123"/>
      <c r="AQ100" s="132" t="str">
        <f t="shared" si="81"/>
        <v/>
      </c>
      <c r="AR100" s="123" t="str">
        <f t="shared" si="82"/>
        <v/>
      </c>
      <c r="AS100" s="301" t="str">
        <f t="shared" si="83"/>
        <v/>
      </c>
      <c r="AT100" s="301"/>
      <c r="AU100" s="301"/>
      <c r="AV100" s="369"/>
      <c r="AW100" s="305"/>
      <c r="AX100" s="305"/>
      <c r="AY100" s="489"/>
      <c r="AZ100" s="490"/>
      <c r="BA100" s="490"/>
      <c r="BB100" s="490"/>
      <c r="BC100" s="490"/>
      <c r="BJ100" s="327"/>
      <c r="BK100" s="313"/>
      <c r="BL100" s="313"/>
      <c r="BM100" s="313"/>
      <c r="BN100" s="313"/>
      <c r="BO100" s="313"/>
      <c r="BP100" s="313"/>
      <c r="BQ100" s="313"/>
      <c r="BR100" s="313"/>
      <c r="BS100" s="313"/>
      <c r="BT100" s="313"/>
      <c r="BU100" s="313"/>
      <c r="BV100" s="313"/>
      <c r="BW100" s="313"/>
      <c r="BX100" s="313"/>
      <c r="BY100" s="313"/>
      <c r="BZ100" s="313"/>
      <c r="CA100" s="313"/>
      <c r="CB100" s="313"/>
      <c r="CC100" s="313"/>
      <c r="CD100" s="313"/>
      <c r="CE100" s="313"/>
      <c r="CF100" s="313"/>
      <c r="CG100" s="313"/>
      <c r="CH100" s="313"/>
      <c r="CL100" s="313"/>
    </row>
    <row r="101" spans="1:90" s="1" customFormat="1" ht="13.9" hidden="1" customHeight="1" x14ac:dyDescent="0.3">
      <c r="A101" s="706"/>
      <c r="B101" s="624" t="s">
        <v>383</v>
      </c>
      <c r="C101" s="626" t="s">
        <v>111</v>
      </c>
      <c r="D101" s="626" t="s">
        <v>384</v>
      </c>
      <c r="E101" s="624" t="s">
        <v>143</v>
      </c>
      <c r="F101" s="625"/>
      <c r="G101" s="625"/>
      <c r="H101" s="625"/>
      <c r="I101" s="625"/>
      <c r="J101" s="624" t="s">
        <v>286</v>
      </c>
      <c r="K101" s="627" t="s">
        <v>385</v>
      </c>
      <c r="L101" s="627" t="s">
        <v>386</v>
      </c>
      <c r="M101" s="627" t="str">
        <f t="shared" si="116"/>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101" s="624"/>
      <c r="O101" s="617">
        <v>12</v>
      </c>
      <c r="P101" s="615"/>
      <c r="Q101" s="616"/>
      <c r="R101" s="632"/>
      <c r="S101" s="615"/>
      <c r="T101" s="616"/>
      <c r="U101" s="632"/>
      <c r="V101" s="615"/>
      <c r="W101" s="616"/>
      <c r="X101" s="621"/>
      <c r="Y101" s="616"/>
      <c r="Z101" s="621"/>
      <c r="AA101" s="617"/>
      <c r="AB101" s="326"/>
      <c r="AC101" s="494"/>
      <c r="AD101" s="387"/>
      <c r="AE101" s="315"/>
      <c r="AF101" s="494"/>
      <c r="AG101" s="315" t="str">
        <f t="shared" si="84"/>
        <v/>
      </c>
      <c r="AH101" s="316"/>
      <c r="AI101" s="316"/>
      <c r="AJ101" s="317" t="str">
        <f t="shared" si="76"/>
        <v/>
      </c>
      <c r="AK101" s="316"/>
      <c r="AL101" s="316"/>
      <c r="AM101" s="316"/>
      <c r="AN101" s="122"/>
      <c r="AO101" s="132" t="str">
        <f t="shared" si="80"/>
        <v/>
      </c>
      <c r="AP101" s="123"/>
      <c r="AQ101" s="132" t="str">
        <f t="shared" si="81"/>
        <v/>
      </c>
      <c r="AR101" s="123" t="str">
        <f t="shared" si="82"/>
        <v/>
      </c>
      <c r="AS101" s="301" t="str">
        <f t="shared" si="83"/>
        <v/>
      </c>
      <c r="AT101" s="301"/>
      <c r="AU101" s="301"/>
      <c r="AV101" s="369"/>
      <c r="AW101" s="305"/>
      <c r="AX101" s="305"/>
      <c r="AY101" s="489"/>
      <c r="AZ101" s="490"/>
      <c r="BA101" s="490"/>
      <c r="BB101" s="490"/>
      <c r="BC101" s="490"/>
      <c r="BJ101" s="327"/>
      <c r="BK101" s="313"/>
      <c r="BL101" s="313"/>
      <c r="BM101" s="313"/>
      <c r="BN101" s="313"/>
      <c r="BO101" s="313"/>
      <c r="BP101" s="313"/>
      <c r="BQ101" s="313"/>
      <c r="BR101" s="313"/>
      <c r="BS101" s="313"/>
      <c r="BT101" s="313"/>
      <c r="BU101" s="313"/>
      <c r="BV101" s="313"/>
      <c r="BW101" s="313"/>
      <c r="BX101" s="313"/>
      <c r="BY101" s="313"/>
      <c r="BZ101" s="313"/>
      <c r="CA101" s="313"/>
      <c r="CB101" s="313"/>
      <c r="CC101" s="313"/>
      <c r="CD101" s="313"/>
      <c r="CE101" s="313"/>
      <c r="CF101" s="313"/>
      <c r="CG101" s="313"/>
      <c r="CH101" s="313"/>
      <c r="CL101" s="313"/>
    </row>
    <row r="102" spans="1:90" s="1" customFormat="1" ht="113.45" customHeight="1" x14ac:dyDescent="0.3">
      <c r="A102" s="706" t="s">
        <v>388</v>
      </c>
      <c r="B102" s="624" t="s">
        <v>389</v>
      </c>
      <c r="C102" s="626" t="s">
        <v>111</v>
      </c>
      <c r="D102" s="626" t="s">
        <v>390</v>
      </c>
      <c r="E102" s="624" t="s">
        <v>137</v>
      </c>
      <c r="F102" s="625" t="s">
        <v>295</v>
      </c>
      <c r="G102" s="625" t="s">
        <v>296</v>
      </c>
      <c r="H102" s="625" t="s">
        <v>346</v>
      </c>
      <c r="I102" s="625" t="s">
        <v>285</v>
      </c>
      <c r="J102" s="624" t="s">
        <v>286</v>
      </c>
      <c r="K102" s="627" t="s">
        <v>798</v>
      </c>
      <c r="L102" s="627" t="s">
        <v>1048</v>
      </c>
      <c r="M102" s="627" t="str">
        <f t="shared" si="116"/>
        <v>Posibilidad de pérdida Reputacional por inoportunidad en la transferencia de datos de las estaciones de funcionamiento continuo CORS a nivel nacional debido a:
1. Fallas y/o desconocimiento en la funcionalidad de los equipos
2. Vandalismo o pérdida de los equipos
3. Fallas o desconexión del servicio de internet ya sea satelital o de datos
4. Falta de mantenimiento preventivo</v>
      </c>
      <c r="N102" s="624" t="s">
        <v>274</v>
      </c>
      <c r="O102" s="617">
        <v>365</v>
      </c>
      <c r="P102" s="615" t="str">
        <f t="shared" si="107"/>
        <v>Media</v>
      </c>
      <c r="Q102" s="616">
        <f t="shared" si="92"/>
        <v>0.6</v>
      </c>
      <c r="R102" s="632"/>
      <c r="S102" s="615" t="str">
        <f>IF(OR(R102='Tabla Impacto'!$C$11,R102='Tabla Impacto'!$D$11),"Leve",IF(OR(R102='Tabla Impacto'!$C$12,R102='Tabla Impacto'!$D$12),"Menor",IF(OR(R102='Tabla Impacto'!$C$13,R102='Tabla Impacto'!$D$13),"Moderado",IF(OR(R102='Tabla Impacto'!$C$14,R102='Tabla Impacto'!$D$14),"Mayor",IF(OR(R102='Tabla Impacto'!$C$15,R102='Tabla Impacto'!$D$15),"Catastrófico","")))))</f>
        <v/>
      </c>
      <c r="T102" s="616" t="str">
        <f t="shared" ref="T102" si="117">IF(S102="","",IF(S102="Leve",0.2,IF(S102="Menor",0.4,IF(S102="Moderado",0.6,IF(S102="Mayor",0.8,IF(S102="Catastrófico",1,))))))</f>
        <v/>
      </c>
      <c r="U102" s="632" t="s">
        <v>300</v>
      </c>
      <c r="V102" s="615" t="str">
        <f>IF(OR(U102='Tabla Impacto'!$C$11,U102='Tabla Impacto'!$D$11),"Leve",IF(OR(U102='Tabla Impacto'!$C$12,U102='Tabla Impacto'!$D$12),"Menor",IF(OR(U102='Tabla Impacto'!$C$13,U102='Tabla Impacto'!$D$13),"Moderado",IF(OR(U102='Tabla Impacto'!$C$14,U102='Tabla Impacto'!$D$14),"Mayor",IF(OR(U102='Tabla Impacto'!$C$15,U102='Tabla Impacto'!$D$15),"Catastrófico","")))))</f>
        <v>Mayor</v>
      </c>
      <c r="W102" s="616">
        <f t="shared" ref="W102" si="118">IF(V102="","",IF(V102="Leve",0.2,IF(V102="Menor",0.4,IF(V102="Moderado",0.6,IF(V102="Mayor",0.8,IF(V102="Catastrófico",1,))))))</f>
        <v>0.8</v>
      </c>
      <c r="X102" s="621" t="str">
        <f>IF(Y102="","",IF(Y102='Tabla Impacto'!$G$4,'Tabla Impacto'!$F$4,IF(Y102='Tabla Impacto'!$G$5,'Tabla Impacto'!$F$5,IF(Y102='Tabla Impacto'!$G$6,'Tabla Impacto'!$F$6,IF(Y102='Tabla Impacto'!$G$7,'Tabla Impacto'!$F$7,IF(Y102='Tabla Impacto'!$G$8,'Tabla Impacto'!$F$8))))))</f>
        <v>Mayor</v>
      </c>
      <c r="Y102" s="616">
        <f t="shared" ref="Y102" si="119">+IF(T102="",W102,IF(W102="",T102,IF(T102&gt;W102,T102,W102)))</f>
        <v>0.8</v>
      </c>
      <c r="Z102" s="621" t="str">
        <f t="shared" ref="Z102" si="120">IF(OR(AND(P102="Muy Baja",X102="Leve"),AND(P102="Muy Baja",X102="Menor"),AND(P102="Baja",X102="Leve")),"Bajo",IF(OR(AND(P102="Muy baja",X102="Moderado"),AND(P102="Baja",X102="Menor"),AND(P102="Baja",X102="Moderado"),AND(P102="Media",X102="Leve"),AND(P102="Media",X102="Menor"),AND(P102="Media",X102="Moderado"),AND(P102="Alta",X102="Leve"),AND(P102="Alta",X102="Menor")),"Moderado",IF(OR(AND(P102="Muy Baja",X102="Mayor"),AND(P102="Baja",X102="Mayor"),AND(P102="Media",X102="Mayor"),AND(P102="Alta",X102="Moderado"),AND(P102="Alta",X102="Mayor"),AND(P102="Muy Alta",X102="Leve"),AND(P102="Muy Alta",X102="Menor"),AND(P102="Muy Alta",X102="Moderado"),AND(P102="Muy Alta",X102="Mayor")),"Alto",IF(OR(AND(P102="Muy Baja",X102="Catastrófico"),AND(P102="Baja",X102="Catastrófico"),AND(P102="Media",X102="Catastrófico"),AND(P102="Alta",X102="Catastrófico"),AND(P102="Muy Alta",X102="Catastrófico")),"Extremo",""))))</f>
        <v>Alto</v>
      </c>
      <c r="AA102" s="617"/>
      <c r="AB102" s="326">
        <v>1</v>
      </c>
      <c r="AC102" s="519" t="s">
        <v>981</v>
      </c>
      <c r="AD102" s="387"/>
      <c r="AE102" s="315" t="s">
        <v>123</v>
      </c>
      <c r="AF102" s="519" t="s">
        <v>800</v>
      </c>
      <c r="AG102" s="315" t="str">
        <f t="shared" si="84"/>
        <v>Probabilidad</v>
      </c>
      <c r="AH102" s="316" t="s">
        <v>74</v>
      </c>
      <c r="AI102" s="316" t="s">
        <v>109</v>
      </c>
      <c r="AJ102" s="317" t="str">
        <f t="shared" si="76"/>
        <v>40%</v>
      </c>
      <c r="AK102" s="316" t="s">
        <v>115</v>
      </c>
      <c r="AL102" s="316" t="s">
        <v>133</v>
      </c>
      <c r="AM102" s="316" t="s">
        <v>277</v>
      </c>
      <c r="AN102" s="300">
        <f>IFERROR(IF(AG102="Probabilidad",(Q102-(+Q102*AJ102)),IF(AG102="Impacto",Q102,"")),"")</f>
        <v>0.36</v>
      </c>
      <c r="AO102" s="132" t="str">
        <f t="shared" si="80"/>
        <v>Baja</v>
      </c>
      <c r="AP102" s="123">
        <f t="shared" ref="AP102" si="121">+AN102</f>
        <v>0.36</v>
      </c>
      <c r="AQ102" s="132" t="str">
        <f t="shared" si="81"/>
        <v>Mayor</v>
      </c>
      <c r="AR102" s="123">
        <f>IFERROR(IF(AG102="Impacto",(Y102-(+Y102*AJ102)),IF(AG102="Probabilidad",Y102,"")),"")</f>
        <v>0.8</v>
      </c>
      <c r="AS102" s="301" t="str">
        <f t="shared" si="83"/>
        <v>Alto</v>
      </c>
      <c r="AT102" s="622">
        <f>AP105</f>
        <v>7.7759999999999996E-2</v>
      </c>
      <c r="AU102" s="622">
        <f>AR105</f>
        <v>0.8</v>
      </c>
      <c r="AV102" s="628" t="s">
        <v>278</v>
      </c>
      <c r="AW102" s="305"/>
      <c r="AX102" s="305"/>
      <c r="AY102" s="489">
        <v>99</v>
      </c>
      <c r="AZ102" s="490">
        <v>90</v>
      </c>
      <c r="BA102" s="490">
        <v>3</v>
      </c>
      <c r="BB102" s="490">
        <v>3</v>
      </c>
      <c r="BC102" s="490">
        <v>3</v>
      </c>
      <c r="BJ102" s="327"/>
      <c r="BK102" s="313"/>
      <c r="BL102" s="313"/>
      <c r="BM102" s="313"/>
      <c r="BN102" s="313"/>
      <c r="BO102" s="313"/>
      <c r="BP102" s="313"/>
      <c r="BQ102" s="313"/>
      <c r="BR102" s="313"/>
      <c r="BS102" s="313"/>
      <c r="BT102" s="313"/>
      <c r="BU102" s="313"/>
      <c r="BV102" s="313"/>
      <c r="BW102" s="313"/>
      <c r="BX102" s="313"/>
      <c r="BY102" s="313"/>
      <c r="BZ102" s="313"/>
      <c r="CA102" s="313"/>
      <c r="CB102" s="313"/>
      <c r="CC102" s="313"/>
      <c r="CD102" s="313"/>
      <c r="CE102" s="313"/>
      <c r="CF102" s="313"/>
      <c r="CG102" s="313"/>
      <c r="CH102" s="313"/>
      <c r="CL102" s="313"/>
    </row>
    <row r="103" spans="1:90" s="1" customFormat="1" ht="93" customHeight="1" x14ac:dyDescent="0.3">
      <c r="A103" s="706"/>
      <c r="B103" s="624" t="s">
        <v>389</v>
      </c>
      <c r="C103" s="626" t="s">
        <v>111</v>
      </c>
      <c r="D103" s="626" t="s">
        <v>391</v>
      </c>
      <c r="E103" s="624" t="s">
        <v>137</v>
      </c>
      <c r="F103" s="625"/>
      <c r="G103" s="625"/>
      <c r="H103" s="625"/>
      <c r="I103" s="625"/>
      <c r="J103" s="624" t="s">
        <v>286</v>
      </c>
      <c r="K103" s="627"/>
      <c r="L103" s="627"/>
      <c r="M103" s="627" t="str">
        <f t="shared" si="116"/>
        <v xml:space="preserve">Posibilidad de pérdida Reputacional  </v>
      </c>
      <c r="N103" s="624"/>
      <c r="O103" s="617">
        <v>12</v>
      </c>
      <c r="P103" s="615"/>
      <c r="Q103" s="616"/>
      <c r="R103" s="632"/>
      <c r="S103" s="615"/>
      <c r="T103" s="616"/>
      <c r="U103" s="632"/>
      <c r="V103" s="615"/>
      <c r="W103" s="616"/>
      <c r="X103" s="621"/>
      <c r="Y103" s="616"/>
      <c r="Z103" s="621"/>
      <c r="AA103" s="617"/>
      <c r="AB103" s="326">
        <v>2</v>
      </c>
      <c r="AC103" s="519" t="s">
        <v>1031</v>
      </c>
      <c r="AD103" s="387"/>
      <c r="AE103" s="315" t="s">
        <v>123</v>
      </c>
      <c r="AF103" s="519" t="s">
        <v>1032</v>
      </c>
      <c r="AG103" s="315" t="str">
        <f t="shared" si="84"/>
        <v>Probabilidad</v>
      </c>
      <c r="AH103" s="316" t="s">
        <v>74</v>
      </c>
      <c r="AI103" s="316" t="s">
        <v>109</v>
      </c>
      <c r="AJ103" s="317" t="str">
        <f t="shared" si="76"/>
        <v>40%</v>
      </c>
      <c r="AK103" s="316" t="s">
        <v>115</v>
      </c>
      <c r="AL103" s="316" t="s">
        <v>133</v>
      </c>
      <c r="AM103" s="316" t="s">
        <v>277</v>
      </c>
      <c r="AN103" s="299">
        <f>IFERROR(IF(AND(AG102="Probabilidad",AG103="Probabilidad"),(AP102-(+AP102*AJ103)),IF(AG103="Probabilidad",(Q102-(+Q102*AJ103)),IF(AG103="Impacto",AP102,""))),"")</f>
        <v>0.216</v>
      </c>
      <c r="AO103" s="132" t="str">
        <f t="shared" si="80"/>
        <v>Baja</v>
      </c>
      <c r="AP103" s="123">
        <f>+AN103</f>
        <v>0.216</v>
      </c>
      <c r="AQ103" s="132" t="str">
        <f t="shared" si="81"/>
        <v>Mayor</v>
      </c>
      <c r="AR103" s="123">
        <f>IFERROR(IF(AND(AG102="Impacto",AG103="Impacto"),(AR102-(+AR102*AJ103)),IF(AG103="Impacto",(Y102-(+Y102*AJ103)),IF(AG103="Probabilidad",AR102,""))),"")</f>
        <v>0.8</v>
      </c>
      <c r="AS103" s="301" t="str">
        <f t="shared" si="83"/>
        <v>Alto</v>
      </c>
      <c r="AT103" s="630"/>
      <c r="AU103" s="630"/>
      <c r="AV103" s="629"/>
      <c r="AW103" s="305"/>
      <c r="AX103" s="305"/>
      <c r="AY103" s="489">
        <v>15</v>
      </c>
      <c r="AZ103" s="490">
        <v>6</v>
      </c>
      <c r="BA103" s="490">
        <v>3</v>
      </c>
      <c r="BB103" s="490">
        <v>3</v>
      </c>
      <c r="BC103" s="490">
        <v>3</v>
      </c>
      <c r="BJ103" s="327"/>
      <c r="BK103" s="313"/>
      <c r="BL103" s="313"/>
      <c r="BM103" s="313"/>
      <c r="BN103" s="313"/>
      <c r="BO103" s="313"/>
      <c r="BP103" s="313"/>
      <c r="BQ103" s="313"/>
      <c r="BR103" s="313"/>
      <c r="BS103" s="313"/>
      <c r="BT103" s="313"/>
      <c r="BU103" s="313"/>
      <c r="BV103" s="313"/>
      <c r="BW103" s="313"/>
      <c r="BX103" s="313"/>
      <c r="BY103" s="313"/>
      <c r="BZ103" s="313"/>
      <c r="CA103" s="313"/>
      <c r="CB103" s="313"/>
      <c r="CC103" s="313"/>
      <c r="CD103" s="313"/>
      <c r="CE103" s="313"/>
      <c r="CF103" s="313"/>
      <c r="CG103" s="313"/>
      <c r="CH103" s="313"/>
      <c r="CL103" s="313"/>
    </row>
    <row r="104" spans="1:90" s="1" customFormat="1" ht="93" customHeight="1" x14ac:dyDescent="0.3">
      <c r="A104" s="706"/>
      <c r="B104" s="624" t="s">
        <v>389</v>
      </c>
      <c r="C104" s="626" t="s">
        <v>111</v>
      </c>
      <c r="D104" s="626" t="s">
        <v>391</v>
      </c>
      <c r="E104" s="624" t="s">
        <v>137</v>
      </c>
      <c r="F104" s="625"/>
      <c r="G104" s="625"/>
      <c r="H104" s="625"/>
      <c r="I104" s="625"/>
      <c r="J104" s="624" t="s">
        <v>286</v>
      </c>
      <c r="K104" s="627"/>
      <c r="L104" s="627"/>
      <c r="M104" s="627" t="str">
        <f t="shared" si="116"/>
        <v xml:space="preserve">Posibilidad de pérdida Reputacional  </v>
      </c>
      <c r="N104" s="624"/>
      <c r="O104" s="617">
        <v>12</v>
      </c>
      <c r="P104" s="615"/>
      <c r="Q104" s="616"/>
      <c r="R104" s="632"/>
      <c r="S104" s="615"/>
      <c r="T104" s="616"/>
      <c r="U104" s="632"/>
      <c r="V104" s="615"/>
      <c r="W104" s="616"/>
      <c r="X104" s="621"/>
      <c r="Y104" s="616"/>
      <c r="Z104" s="621"/>
      <c r="AA104" s="617"/>
      <c r="AB104" s="326">
        <v>3</v>
      </c>
      <c r="AC104" s="519" t="s">
        <v>799</v>
      </c>
      <c r="AD104" s="387"/>
      <c r="AE104" s="315" t="s">
        <v>123</v>
      </c>
      <c r="AF104" s="519" t="s">
        <v>801</v>
      </c>
      <c r="AG104" s="315" t="str">
        <f t="shared" si="84"/>
        <v>Probabilidad</v>
      </c>
      <c r="AH104" s="316" t="s">
        <v>74</v>
      </c>
      <c r="AI104" s="316" t="s">
        <v>109</v>
      </c>
      <c r="AJ104" s="317" t="str">
        <f t="shared" si="76"/>
        <v>40%</v>
      </c>
      <c r="AK104" s="316" t="s">
        <v>115</v>
      </c>
      <c r="AL104" s="316" t="s">
        <v>133</v>
      </c>
      <c r="AM104" s="316" t="s">
        <v>277</v>
      </c>
      <c r="AN104" s="299">
        <f>IFERROR(IF(AND(AG103="Probabilidad",AG104="Probabilidad"),(AP103-(+AP103*AJ104)),IF(AG104="Probabilidad",(Q103-(+Q103*AJ104)),IF(AG104="Impacto",AP103,""))),"")</f>
        <v>0.12959999999999999</v>
      </c>
      <c r="AO104" s="132" t="str">
        <f t="shared" si="80"/>
        <v>Muy Baja</v>
      </c>
      <c r="AP104" s="123">
        <f>+AN104</f>
        <v>0.12959999999999999</v>
      </c>
      <c r="AQ104" s="132" t="str">
        <f t="shared" si="81"/>
        <v>Mayor</v>
      </c>
      <c r="AR104" s="123">
        <f>IFERROR(IF(AND(AG103="Impacto",AG104="Impacto"),(AR103-(+AR103*AJ104)),IF(AG104="Impacto",(Y103-(+Y103*AJ104)),IF(AG104="Probabilidad",AR103,""))),"")</f>
        <v>0.8</v>
      </c>
      <c r="AS104" s="301" t="str">
        <f t="shared" si="83"/>
        <v>Alto</v>
      </c>
      <c r="AT104" s="630"/>
      <c r="AU104" s="630"/>
      <c r="AV104" s="629"/>
      <c r="AW104" s="305"/>
      <c r="AX104" s="305"/>
      <c r="AY104" s="489">
        <v>90</v>
      </c>
      <c r="AZ104" s="490">
        <v>90</v>
      </c>
      <c r="BA104" s="490">
        <v>0</v>
      </c>
      <c r="BB104" s="490">
        <v>0</v>
      </c>
      <c r="BC104" s="490">
        <v>0</v>
      </c>
      <c r="BJ104" s="327"/>
      <c r="BK104" s="313"/>
      <c r="BL104" s="313"/>
      <c r="BM104" s="313"/>
      <c r="BN104" s="313"/>
      <c r="BO104" s="313"/>
      <c r="BP104" s="313"/>
      <c r="BQ104" s="313"/>
      <c r="BR104" s="313"/>
      <c r="BS104" s="313"/>
      <c r="BT104" s="313"/>
      <c r="BU104" s="313"/>
      <c r="BV104" s="313"/>
      <c r="BW104" s="313"/>
      <c r="BX104" s="313"/>
      <c r="BY104" s="313"/>
      <c r="BZ104" s="313"/>
      <c r="CA104" s="313"/>
      <c r="CB104" s="313"/>
      <c r="CC104" s="313"/>
      <c r="CD104" s="313"/>
      <c r="CE104" s="313"/>
      <c r="CF104" s="313"/>
      <c r="CG104" s="313"/>
      <c r="CH104" s="313"/>
      <c r="CL104" s="313"/>
    </row>
    <row r="105" spans="1:90" s="1" customFormat="1" ht="85.15" customHeight="1" x14ac:dyDescent="0.3">
      <c r="A105" s="706"/>
      <c r="B105" s="624" t="s">
        <v>389</v>
      </c>
      <c r="C105" s="626" t="s">
        <v>111</v>
      </c>
      <c r="D105" s="626" t="s">
        <v>391</v>
      </c>
      <c r="E105" s="624" t="s">
        <v>137</v>
      </c>
      <c r="F105" s="625"/>
      <c r="G105" s="625"/>
      <c r="H105" s="625"/>
      <c r="I105" s="625"/>
      <c r="J105" s="624" t="s">
        <v>286</v>
      </c>
      <c r="K105" s="627"/>
      <c r="L105" s="627"/>
      <c r="M105" s="627" t="str">
        <f t="shared" si="116"/>
        <v xml:space="preserve">Posibilidad de pérdida Reputacional  </v>
      </c>
      <c r="N105" s="624"/>
      <c r="O105" s="617">
        <v>12</v>
      </c>
      <c r="P105" s="615"/>
      <c r="Q105" s="616"/>
      <c r="R105" s="632"/>
      <c r="S105" s="615"/>
      <c r="T105" s="616"/>
      <c r="U105" s="632"/>
      <c r="V105" s="615"/>
      <c r="W105" s="616"/>
      <c r="X105" s="621"/>
      <c r="Y105" s="616"/>
      <c r="Z105" s="621"/>
      <c r="AA105" s="617"/>
      <c r="AB105" s="326">
        <v>4</v>
      </c>
      <c r="AC105" s="519" t="s">
        <v>915</v>
      </c>
      <c r="AD105" s="387"/>
      <c r="AE105" s="315" t="s">
        <v>123</v>
      </c>
      <c r="AF105" s="519" t="s">
        <v>991</v>
      </c>
      <c r="AG105" s="315" t="str">
        <f t="shared" si="84"/>
        <v>Probabilidad</v>
      </c>
      <c r="AH105" s="316" t="s">
        <v>74</v>
      </c>
      <c r="AI105" s="316" t="s">
        <v>109</v>
      </c>
      <c r="AJ105" s="317" t="str">
        <f t="shared" si="76"/>
        <v>40%</v>
      </c>
      <c r="AK105" s="316" t="s">
        <v>115</v>
      </c>
      <c r="AL105" s="316" t="s">
        <v>133</v>
      </c>
      <c r="AM105" s="316" t="s">
        <v>277</v>
      </c>
      <c r="AN105" s="299">
        <f t="shared" ref="AN105:AN106" si="122">IFERROR(IF(AND(AG104="Probabilidad",AG105="Probabilidad"),(AP104-(+AP104*AJ105)),IF(AG105="Probabilidad",(Q104-(+Q104*AJ105)),IF(AG105="Impacto",AP104,""))),"")</f>
        <v>7.7759999999999996E-2</v>
      </c>
      <c r="AO105" s="132" t="str">
        <f t="shared" si="80"/>
        <v>Muy Baja</v>
      </c>
      <c r="AP105" s="123">
        <f>+AN105</f>
        <v>7.7759999999999996E-2</v>
      </c>
      <c r="AQ105" s="132" t="str">
        <f t="shared" si="81"/>
        <v>Mayor</v>
      </c>
      <c r="AR105" s="123">
        <f t="shared" si="82"/>
        <v>0.8</v>
      </c>
      <c r="AS105" s="301" t="str">
        <f t="shared" si="83"/>
        <v>Alto</v>
      </c>
      <c r="AT105" s="630"/>
      <c r="AU105" s="630"/>
      <c r="AV105" s="629"/>
      <c r="AW105" s="305"/>
      <c r="AX105" s="305"/>
      <c r="AY105" s="489">
        <v>0</v>
      </c>
      <c r="AZ105" s="490">
        <v>0</v>
      </c>
      <c r="BA105" s="490">
        <v>0</v>
      </c>
      <c r="BB105" s="490">
        <v>0</v>
      </c>
      <c r="BC105" s="490">
        <v>0</v>
      </c>
      <c r="BJ105" s="327"/>
      <c r="BK105" s="313"/>
      <c r="BL105" s="313"/>
      <c r="BM105" s="313"/>
      <c r="BN105" s="313"/>
      <c r="BO105" s="313"/>
      <c r="BP105" s="313"/>
      <c r="BQ105" s="313"/>
      <c r="BR105" s="313"/>
      <c r="BS105" s="313"/>
      <c r="BT105" s="313"/>
      <c r="BU105" s="313"/>
      <c r="BV105" s="313"/>
      <c r="BW105" s="313"/>
      <c r="BX105" s="313"/>
      <c r="BY105" s="313"/>
      <c r="BZ105" s="313"/>
      <c r="CA105" s="313"/>
      <c r="CB105" s="313"/>
      <c r="CC105" s="313"/>
      <c r="CD105" s="313"/>
      <c r="CE105" s="313"/>
      <c r="CF105" s="313"/>
      <c r="CG105" s="313"/>
      <c r="CH105" s="313"/>
      <c r="CL105" s="313"/>
    </row>
    <row r="106" spans="1:90" s="1" customFormat="1" hidden="1" x14ac:dyDescent="0.3">
      <c r="A106" s="706"/>
      <c r="B106" s="624" t="s">
        <v>389</v>
      </c>
      <c r="C106" s="626" t="s">
        <v>111</v>
      </c>
      <c r="D106" s="626" t="s">
        <v>391</v>
      </c>
      <c r="E106" s="624" t="s">
        <v>137</v>
      </c>
      <c r="F106" s="625"/>
      <c r="G106" s="625"/>
      <c r="H106" s="625"/>
      <c r="I106" s="625"/>
      <c r="J106" s="624" t="s">
        <v>286</v>
      </c>
      <c r="K106" s="627"/>
      <c r="L106" s="627"/>
      <c r="M106" s="627" t="str">
        <f t="shared" si="116"/>
        <v xml:space="preserve">Posibilidad de pérdida Reputacional  </v>
      </c>
      <c r="N106" s="624"/>
      <c r="O106" s="617">
        <v>12</v>
      </c>
      <c r="P106" s="615"/>
      <c r="Q106" s="616"/>
      <c r="R106" s="632"/>
      <c r="S106" s="615"/>
      <c r="T106" s="616"/>
      <c r="U106" s="632"/>
      <c r="V106" s="615"/>
      <c r="W106" s="616"/>
      <c r="X106" s="621"/>
      <c r="Y106" s="616"/>
      <c r="Z106" s="621"/>
      <c r="AA106" s="617"/>
      <c r="AB106" s="326"/>
      <c r="AC106" s="494"/>
      <c r="AD106" s="387"/>
      <c r="AE106" s="315"/>
      <c r="AF106" s="494"/>
      <c r="AG106" s="315" t="str">
        <f t="shared" si="84"/>
        <v/>
      </c>
      <c r="AH106" s="316"/>
      <c r="AI106" s="316"/>
      <c r="AJ106" s="317" t="str">
        <f t="shared" si="76"/>
        <v/>
      </c>
      <c r="AK106" s="316"/>
      <c r="AL106" s="316"/>
      <c r="AM106" s="316"/>
      <c r="AN106" s="299" t="str">
        <f t="shared" si="122"/>
        <v/>
      </c>
      <c r="AO106" s="132" t="str">
        <f t="shared" si="80"/>
        <v/>
      </c>
      <c r="AP106" s="123" t="str">
        <f>+AN106</f>
        <v/>
      </c>
      <c r="AQ106" s="132" t="str">
        <f t="shared" si="81"/>
        <v/>
      </c>
      <c r="AR106" s="123" t="str">
        <f t="shared" si="82"/>
        <v/>
      </c>
      <c r="AS106" s="301" t="str">
        <f t="shared" si="83"/>
        <v/>
      </c>
      <c r="AT106" s="516"/>
      <c r="AU106" s="516"/>
      <c r="AV106" s="515"/>
      <c r="AW106" s="305"/>
      <c r="AX106" s="305"/>
      <c r="AY106" s="489">
        <v>0</v>
      </c>
      <c r="AZ106" s="490">
        <v>0</v>
      </c>
      <c r="BA106" s="490">
        <v>0</v>
      </c>
      <c r="BB106" s="490">
        <v>0</v>
      </c>
      <c r="BC106" s="490">
        <v>0</v>
      </c>
      <c r="BJ106" s="327"/>
      <c r="BK106" s="313"/>
      <c r="BL106" s="313"/>
      <c r="BM106" s="313"/>
      <c r="BN106" s="313"/>
      <c r="BO106" s="313"/>
      <c r="BP106" s="313"/>
      <c r="BQ106" s="313"/>
      <c r="BR106" s="313"/>
      <c r="BS106" s="313"/>
      <c r="BT106" s="313"/>
      <c r="BU106" s="313"/>
      <c r="BV106" s="313"/>
      <c r="BW106" s="313"/>
      <c r="BX106" s="313"/>
      <c r="BY106" s="313"/>
      <c r="BZ106" s="313"/>
      <c r="CA106" s="313"/>
      <c r="CB106" s="313"/>
      <c r="CC106" s="313"/>
      <c r="CD106" s="313"/>
      <c r="CE106" s="313"/>
      <c r="CF106" s="313"/>
      <c r="CG106" s="313"/>
      <c r="CH106" s="313"/>
      <c r="CL106" s="313"/>
    </row>
    <row r="107" spans="1:90" s="1" customFormat="1" ht="13.9" hidden="1" customHeight="1" x14ac:dyDescent="0.3">
      <c r="A107" s="706"/>
      <c r="B107" s="624" t="s">
        <v>389</v>
      </c>
      <c r="C107" s="626" t="s">
        <v>111</v>
      </c>
      <c r="D107" s="626" t="s">
        <v>391</v>
      </c>
      <c r="E107" s="624" t="s">
        <v>137</v>
      </c>
      <c r="F107" s="625"/>
      <c r="G107" s="625"/>
      <c r="H107" s="625"/>
      <c r="I107" s="625"/>
      <c r="J107" s="624" t="s">
        <v>286</v>
      </c>
      <c r="K107" s="627"/>
      <c r="L107" s="627"/>
      <c r="M107" s="627" t="str">
        <f t="shared" si="116"/>
        <v xml:space="preserve">Posibilidad de pérdida Reputacional  </v>
      </c>
      <c r="N107" s="624"/>
      <c r="O107" s="617">
        <v>12</v>
      </c>
      <c r="P107" s="615"/>
      <c r="Q107" s="616"/>
      <c r="R107" s="632"/>
      <c r="S107" s="615"/>
      <c r="T107" s="616"/>
      <c r="U107" s="632"/>
      <c r="V107" s="615"/>
      <c r="W107" s="616"/>
      <c r="X107" s="621"/>
      <c r="Y107" s="616"/>
      <c r="Z107" s="621"/>
      <c r="AA107" s="617"/>
      <c r="AB107" s="326"/>
      <c r="AC107" s="494"/>
      <c r="AD107" s="387"/>
      <c r="AE107" s="315"/>
      <c r="AF107" s="494"/>
      <c r="AG107" s="315" t="str">
        <f t="shared" si="84"/>
        <v/>
      </c>
      <c r="AH107" s="316"/>
      <c r="AI107" s="316"/>
      <c r="AJ107" s="317" t="str">
        <f t="shared" si="76"/>
        <v/>
      </c>
      <c r="AK107" s="316"/>
      <c r="AL107" s="316"/>
      <c r="AM107" s="316"/>
      <c r="AN107" s="122"/>
      <c r="AO107" s="132" t="str">
        <f t="shared" si="80"/>
        <v/>
      </c>
      <c r="AP107" s="123"/>
      <c r="AQ107" s="132" t="str">
        <f t="shared" si="81"/>
        <v/>
      </c>
      <c r="AR107" s="123" t="str">
        <f t="shared" si="82"/>
        <v/>
      </c>
      <c r="AS107" s="301" t="str">
        <f t="shared" si="83"/>
        <v/>
      </c>
      <c r="AT107" s="301"/>
      <c r="AU107" s="301"/>
      <c r="AV107" s="369"/>
      <c r="AW107" s="305"/>
      <c r="AX107" s="305"/>
      <c r="AY107" s="489"/>
      <c r="AZ107" s="490"/>
      <c r="BA107" s="490"/>
      <c r="BB107" s="490"/>
      <c r="BC107" s="490"/>
      <c r="BJ107" s="327"/>
      <c r="BK107" s="313"/>
      <c r="BL107" s="313"/>
      <c r="BM107" s="313"/>
      <c r="BN107" s="313"/>
      <c r="BO107" s="313"/>
      <c r="BP107" s="313"/>
      <c r="BQ107" s="313"/>
      <c r="BR107" s="313"/>
      <c r="BS107" s="313"/>
      <c r="BT107" s="313"/>
      <c r="BU107" s="313"/>
      <c r="BV107" s="313"/>
      <c r="BW107" s="313"/>
      <c r="BX107" s="313"/>
      <c r="BY107" s="313"/>
      <c r="BZ107" s="313"/>
      <c r="CA107" s="313"/>
      <c r="CB107" s="313"/>
      <c r="CC107" s="313"/>
      <c r="CD107" s="313"/>
      <c r="CE107" s="313"/>
      <c r="CF107" s="313"/>
      <c r="CG107" s="313"/>
      <c r="CH107" s="313"/>
      <c r="CL107" s="313"/>
    </row>
    <row r="108" spans="1:90" s="1" customFormat="1" ht="160.15" customHeight="1" x14ac:dyDescent="0.3">
      <c r="A108" s="706" t="s">
        <v>392</v>
      </c>
      <c r="B108" s="624" t="s">
        <v>393</v>
      </c>
      <c r="C108" s="626" t="s">
        <v>111</v>
      </c>
      <c r="D108" s="626" t="s">
        <v>394</v>
      </c>
      <c r="E108" s="624" t="s">
        <v>137</v>
      </c>
      <c r="F108" s="625" t="s">
        <v>337</v>
      </c>
      <c r="G108" s="625" t="s">
        <v>283</v>
      </c>
      <c r="H108" s="625" t="s">
        <v>395</v>
      </c>
      <c r="I108" s="625" t="s">
        <v>304</v>
      </c>
      <c r="J108" s="624" t="s">
        <v>286</v>
      </c>
      <c r="K108" s="627" t="s">
        <v>396</v>
      </c>
      <c r="L108" s="627" t="s">
        <v>1047</v>
      </c>
      <c r="M108" s="627" t="str">
        <f t="shared" si="116"/>
        <v>Posibilidad de pérdida Reputacional por incumplimiento de estándares de calidad nacionales e internacionales en la generación de información geodésica debido a:
1. Omisión del control de calidad a los procedimientos.
2. Falla en los equipos de recepción de datos.
3. Desconfiguración de los módulos del software de procesamiento y ajustes generando valores atípicos.</v>
      </c>
      <c r="N108" s="624" t="s">
        <v>274</v>
      </c>
      <c r="O108" s="617">
        <v>12</v>
      </c>
      <c r="P108" s="615" t="str">
        <f t="shared" si="107"/>
        <v>Baja</v>
      </c>
      <c r="Q108" s="616">
        <f t="shared" si="92"/>
        <v>0.4</v>
      </c>
      <c r="R108" s="632"/>
      <c r="S108" s="615" t="str">
        <f>IF(OR(R108='Tabla Impacto'!$C$11,R108='Tabla Impacto'!$D$11),"Leve",IF(OR(R108='Tabla Impacto'!$C$12,R108='Tabla Impacto'!$D$12),"Menor",IF(OR(R108='Tabla Impacto'!$C$13,R108='Tabla Impacto'!$D$13),"Moderado",IF(OR(R108='Tabla Impacto'!$C$14,R108='Tabla Impacto'!$D$14),"Mayor",IF(OR(R108='Tabla Impacto'!$C$15,R108='Tabla Impacto'!$D$15),"Catastrófico","")))))</f>
        <v/>
      </c>
      <c r="T108" s="616" t="str">
        <f t="shared" ref="T108" si="123">IF(S108="","",IF(S108="Leve",0.2,IF(S108="Menor",0.4,IF(S108="Moderado",0.6,IF(S108="Mayor",0.8,IF(S108="Catastrófico",1,))))))</f>
        <v/>
      </c>
      <c r="U108" s="632" t="s">
        <v>300</v>
      </c>
      <c r="V108" s="615" t="str">
        <f>IF(OR(U108='Tabla Impacto'!$C$11,U108='Tabla Impacto'!$D$11),"Leve",IF(OR(U108='Tabla Impacto'!$C$12,U108='Tabla Impacto'!$D$12),"Menor",IF(OR(U108='Tabla Impacto'!$C$13,U108='Tabla Impacto'!$D$13),"Moderado",IF(OR(U108='Tabla Impacto'!$C$14,U108='Tabla Impacto'!$D$14),"Mayor",IF(OR(U108='Tabla Impacto'!$C$15,U108='Tabla Impacto'!$D$15),"Catastrófico","")))))</f>
        <v>Mayor</v>
      </c>
      <c r="W108" s="616">
        <f t="shared" ref="W108" si="124">IF(V108="","",IF(V108="Leve",0.2,IF(V108="Menor",0.4,IF(V108="Moderado",0.6,IF(V108="Mayor",0.8,IF(V108="Catastrófico",1,))))))</f>
        <v>0.8</v>
      </c>
      <c r="X108" s="621" t="str">
        <f>IF(Y108="","",IF(Y108='Tabla Impacto'!$G$4,'Tabla Impacto'!$F$4,IF(Y108='Tabla Impacto'!$G$5,'Tabla Impacto'!$F$5,IF(Y108='Tabla Impacto'!$G$6,'Tabla Impacto'!$F$6,IF(Y108='Tabla Impacto'!$G$7,'Tabla Impacto'!$F$7,IF(Y108='Tabla Impacto'!$G$8,'Tabla Impacto'!$F$8))))))</f>
        <v>Mayor</v>
      </c>
      <c r="Y108" s="616">
        <f t="shared" ref="Y108" si="125">+IF(T108="",W108,IF(W108="",T108,IF(T108&gt;W108,T108,W108)))</f>
        <v>0.8</v>
      </c>
      <c r="Z108" s="621" t="str">
        <f t="shared" ref="Z108" si="126">IF(OR(AND(P108="Muy Baja",X108="Leve"),AND(P108="Muy Baja",X108="Menor"),AND(P108="Baja",X108="Leve")),"Bajo",IF(OR(AND(P108="Muy baja",X108="Moderado"),AND(P108="Baja",X108="Menor"),AND(P108="Baja",X108="Moderado"),AND(P108="Media",X108="Leve"),AND(P108="Media",X108="Menor"),AND(P108="Media",X108="Moderado"),AND(P108="Alta",X108="Leve"),AND(P108="Alta",X108="Menor")),"Moderado",IF(OR(AND(P108="Muy Baja",X108="Mayor"),AND(P108="Baja",X108="Mayor"),AND(P108="Media",X108="Mayor"),AND(P108="Alta",X108="Moderado"),AND(P108="Alta",X108="Mayor"),AND(P108="Muy Alta",X108="Leve"),AND(P108="Muy Alta",X108="Menor"),AND(P108="Muy Alta",X108="Moderado"),AND(P108="Muy Alta",X108="Mayor")),"Alto",IF(OR(AND(P108="Muy Baja",X108="Catastrófico"),AND(P108="Baja",X108="Catastrófico"),AND(P108="Media",X108="Catastrófico"),AND(P108="Alta",X108="Catastrófico"),AND(P108="Muy Alta",X108="Catastrófico")),"Extremo",""))))</f>
        <v>Alto</v>
      </c>
      <c r="AA108" s="617"/>
      <c r="AB108" s="326">
        <v>1</v>
      </c>
      <c r="AC108" s="519" t="s">
        <v>916</v>
      </c>
      <c r="AD108" s="387"/>
      <c r="AE108" s="315" t="s">
        <v>123</v>
      </c>
      <c r="AF108" s="519" t="s">
        <v>802</v>
      </c>
      <c r="AG108" s="315" t="str">
        <f t="shared" si="84"/>
        <v>Probabilidad</v>
      </c>
      <c r="AH108" s="316" t="s">
        <v>74</v>
      </c>
      <c r="AI108" s="316" t="s">
        <v>109</v>
      </c>
      <c r="AJ108" s="317" t="str">
        <f t="shared" si="76"/>
        <v>40%</v>
      </c>
      <c r="AK108" s="316" t="s">
        <v>115</v>
      </c>
      <c r="AL108" s="316" t="s">
        <v>133</v>
      </c>
      <c r="AM108" s="316" t="s">
        <v>277</v>
      </c>
      <c r="AN108" s="300">
        <f>IFERROR(IF(AG108="Probabilidad",(Q108-(+Q108*AJ108)),IF(AG108="Impacto",Q108,"")),"")</f>
        <v>0.24</v>
      </c>
      <c r="AO108" s="132" t="str">
        <f t="shared" ref="AO108:AO110" si="127">IFERROR(IF(AN108="","",IF(AN108&lt;=0.2,"Muy Baja",IF(AN108&lt;=0.4,"Baja",IF(AN108&lt;=0.6,"Media",IF(AN108&lt;=0.8,"Alta","Muy Alta"))))),"")</f>
        <v>Baja</v>
      </c>
      <c r="AP108" s="123">
        <f t="shared" ref="AP108" si="128">+AN108</f>
        <v>0.24</v>
      </c>
      <c r="AQ108" s="132" t="str">
        <f t="shared" ref="AQ108:AQ110" si="129">IFERROR(IF(AR108="","",IF(AR108&lt;=0.2,"Leve",IF(AR108&lt;=0.4,"Menor",IF(AR108&lt;=0.6,"Moderado",IF(AR108&lt;=0.8,"Mayor","Catastrófico"))))),"")</f>
        <v>Mayor</v>
      </c>
      <c r="AR108" s="123">
        <f>IFERROR(IF(AG108="Impacto",(Y108-(+Y108*AJ108)),IF(AG108="Probabilidad",Y108,"")),"")</f>
        <v>0.8</v>
      </c>
      <c r="AS108" s="301" t="str">
        <f t="shared" si="83"/>
        <v>Alto</v>
      </c>
      <c r="AT108" s="622">
        <f>+AP111</f>
        <v>5.183999999999999E-2</v>
      </c>
      <c r="AU108" s="622">
        <f>+AR111</f>
        <v>0.8</v>
      </c>
      <c r="AV108" s="653" t="s">
        <v>278</v>
      </c>
      <c r="AW108" s="305"/>
      <c r="AX108" s="305"/>
      <c r="AY108" s="319">
        <v>3</v>
      </c>
      <c r="AZ108" s="315">
        <v>3</v>
      </c>
      <c r="BA108" s="315">
        <v>0</v>
      </c>
      <c r="BB108" s="315">
        <v>0</v>
      </c>
      <c r="BC108" s="315">
        <v>0</v>
      </c>
      <c r="BJ108" s="327"/>
      <c r="BK108" s="313"/>
      <c r="BL108" s="313"/>
      <c r="BM108" s="313"/>
      <c r="BN108" s="313"/>
      <c r="BO108" s="313"/>
      <c r="BP108" s="313"/>
      <c r="BQ108" s="313"/>
      <c r="BR108" s="313"/>
      <c r="BS108" s="313"/>
      <c r="BT108" s="313"/>
      <c r="BU108" s="313"/>
      <c r="BV108" s="313"/>
      <c r="BW108" s="313"/>
      <c r="BX108" s="313"/>
      <c r="BY108" s="313"/>
      <c r="BZ108" s="313"/>
      <c r="CA108" s="313"/>
      <c r="CB108" s="313"/>
      <c r="CC108" s="313"/>
      <c r="CD108" s="313"/>
      <c r="CE108" s="313"/>
      <c r="CF108" s="313"/>
      <c r="CG108" s="313"/>
      <c r="CH108" s="313"/>
      <c r="CL108" s="313"/>
    </row>
    <row r="109" spans="1:90" s="1" customFormat="1" ht="85.5" x14ac:dyDescent="0.3">
      <c r="A109" s="706"/>
      <c r="B109" s="624" t="s">
        <v>389</v>
      </c>
      <c r="C109" s="626" t="s">
        <v>111</v>
      </c>
      <c r="D109" s="626" t="s">
        <v>390</v>
      </c>
      <c r="E109" s="624" t="s">
        <v>137</v>
      </c>
      <c r="F109" s="625"/>
      <c r="G109" s="625"/>
      <c r="H109" s="625"/>
      <c r="I109" s="625"/>
      <c r="J109" s="624" t="s">
        <v>286</v>
      </c>
      <c r="K109" s="627" t="s">
        <v>396</v>
      </c>
      <c r="L109" s="627"/>
      <c r="M109" s="627" t="str">
        <f t="shared" si="116"/>
        <v xml:space="preserve">Posibilidad de pérdida Reputacional por incumplimiento de estándares de calidad nacionales e internacionales en la generación de información geodésica </v>
      </c>
      <c r="N109" s="624"/>
      <c r="O109" s="617">
        <v>12</v>
      </c>
      <c r="P109" s="615"/>
      <c r="Q109" s="616"/>
      <c r="R109" s="632"/>
      <c r="S109" s="615"/>
      <c r="T109" s="616"/>
      <c r="U109" s="632"/>
      <c r="V109" s="615"/>
      <c r="W109" s="616"/>
      <c r="X109" s="621"/>
      <c r="Y109" s="616"/>
      <c r="Z109" s="621"/>
      <c r="AA109" s="617"/>
      <c r="AB109" s="326">
        <v>2</v>
      </c>
      <c r="AC109" s="519" t="s">
        <v>992</v>
      </c>
      <c r="AD109" s="387"/>
      <c r="AE109" s="315" t="s">
        <v>123</v>
      </c>
      <c r="AF109" s="519" t="s">
        <v>962</v>
      </c>
      <c r="AG109" s="315" t="str">
        <f t="shared" si="84"/>
        <v>Probabilidad</v>
      </c>
      <c r="AH109" s="316" t="s">
        <v>74</v>
      </c>
      <c r="AI109" s="316" t="s">
        <v>109</v>
      </c>
      <c r="AJ109" s="317" t="str">
        <f t="shared" si="76"/>
        <v>40%</v>
      </c>
      <c r="AK109" s="316" t="s">
        <v>115</v>
      </c>
      <c r="AL109" s="316" t="s">
        <v>133</v>
      </c>
      <c r="AM109" s="316" t="s">
        <v>277</v>
      </c>
      <c r="AN109" s="299">
        <f>IFERROR(IF(AND(AG108="Probabilidad",AG109="Probabilidad"),(AP108-(+AP108*AJ109)),IF(AG109="Probabilidad",(Q108-(+Q108*AJ109)),IF(AG109="Impacto",AP108,""))),"")</f>
        <v>0.14399999999999999</v>
      </c>
      <c r="AO109" s="132" t="str">
        <f t="shared" si="127"/>
        <v>Muy Baja</v>
      </c>
      <c r="AP109" s="123">
        <f>+AN109</f>
        <v>0.14399999999999999</v>
      </c>
      <c r="AQ109" s="132" t="str">
        <f t="shared" si="129"/>
        <v>Mayor</v>
      </c>
      <c r="AR109" s="123">
        <f>IFERROR(IF(AND(AG108="Impacto",AG109="Impacto"),(AR108-(+AR108*AJ109)),IF(AG109="Impacto",(Y108-(+Y108*AJ109)),IF(AG109="Probabilidad",AR108,""))),"")</f>
        <v>0.8</v>
      </c>
      <c r="AS109" s="301" t="str">
        <f t="shared" si="83"/>
        <v>Alto</v>
      </c>
      <c r="AT109" s="630"/>
      <c r="AU109" s="630"/>
      <c r="AV109" s="738"/>
      <c r="AW109" s="305"/>
      <c r="AX109" s="305"/>
      <c r="AY109" s="319">
        <v>21</v>
      </c>
      <c r="AZ109" s="315">
        <v>12</v>
      </c>
      <c r="BA109" s="315">
        <v>3</v>
      </c>
      <c r="BB109" s="315">
        <v>3</v>
      </c>
      <c r="BC109" s="315">
        <v>3</v>
      </c>
      <c r="BJ109" s="327"/>
      <c r="BK109" s="313"/>
      <c r="BL109" s="313"/>
      <c r="BM109" s="313"/>
      <c r="BN109" s="313"/>
      <c r="BO109" s="313"/>
      <c r="BP109" s="313"/>
      <c r="BQ109" s="313"/>
      <c r="BR109" s="313"/>
      <c r="BS109" s="313"/>
      <c r="BT109" s="313"/>
      <c r="BU109" s="313"/>
      <c r="BV109" s="313"/>
      <c r="BW109" s="313"/>
      <c r="BX109" s="313"/>
      <c r="BY109" s="313"/>
      <c r="BZ109" s="313"/>
      <c r="CA109" s="313"/>
      <c r="CB109" s="313"/>
      <c r="CC109" s="313"/>
      <c r="CD109" s="313"/>
      <c r="CE109" s="313"/>
      <c r="CF109" s="313"/>
      <c r="CG109" s="313"/>
      <c r="CH109" s="313"/>
      <c r="CL109" s="313"/>
    </row>
    <row r="110" spans="1:90" s="1" customFormat="1" ht="126.6" customHeight="1" x14ac:dyDescent="0.3">
      <c r="A110" s="706"/>
      <c r="B110" s="624" t="s">
        <v>389</v>
      </c>
      <c r="C110" s="626" t="s">
        <v>111</v>
      </c>
      <c r="D110" s="626" t="s">
        <v>390</v>
      </c>
      <c r="E110" s="624" t="s">
        <v>137</v>
      </c>
      <c r="F110" s="625"/>
      <c r="G110" s="625"/>
      <c r="H110" s="625"/>
      <c r="I110" s="625"/>
      <c r="J110" s="624" t="s">
        <v>286</v>
      </c>
      <c r="K110" s="627" t="s">
        <v>396</v>
      </c>
      <c r="L110" s="627"/>
      <c r="M110" s="627" t="str">
        <f t="shared" si="116"/>
        <v xml:space="preserve">Posibilidad de pérdida Reputacional por incumplimiento de estándares de calidad nacionales e internacionales en la generación de información geodésica </v>
      </c>
      <c r="N110" s="624"/>
      <c r="O110" s="617">
        <v>12</v>
      </c>
      <c r="P110" s="615"/>
      <c r="Q110" s="616"/>
      <c r="R110" s="632"/>
      <c r="S110" s="615"/>
      <c r="T110" s="616"/>
      <c r="U110" s="632"/>
      <c r="V110" s="615"/>
      <c r="W110" s="616"/>
      <c r="X110" s="621"/>
      <c r="Y110" s="616"/>
      <c r="Z110" s="621"/>
      <c r="AA110" s="617"/>
      <c r="AB110" s="326">
        <v>3</v>
      </c>
      <c r="AC110" s="519" t="s">
        <v>961</v>
      </c>
      <c r="AD110" s="387"/>
      <c r="AE110" s="315" t="s">
        <v>123</v>
      </c>
      <c r="AF110" s="519" t="s">
        <v>801</v>
      </c>
      <c r="AG110" s="315" t="str">
        <f t="shared" si="84"/>
        <v>Probabilidad</v>
      </c>
      <c r="AH110" s="316" t="s">
        <v>74</v>
      </c>
      <c r="AI110" s="316" t="s">
        <v>109</v>
      </c>
      <c r="AJ110" s="317" t="str">
        <f t="shared" si="76"/>
        <v>40%</v>
      </c>
      <c r="AK110" s="316" t="s">
        <v>115</v>
      </c>
      <c r="AL110" s="316" t="s">
        <v>133</v>
      </c>
      <c r="AM110" s="316" t="s">
        <v>277</v>
      </c>
      <c r="AN110" s="299">
        <f>IFERROR(IF(AND(AG109="Probabilidad",AG110="Probabilidad"),(AP109-(+AP109*AJ110)),IF(AG110="Probabilidad",(Q109-(+Q109*AJ110)),IF(AG110="Impacto",AP109,""))),"")</f>
        <v>8.6399999999999991E-2</v>
      </c>
      <c r="AO110" s="132" t="str">
        <f t="shared" si="127"/>
        <v>Muy Baja</v>
      </c>
      <c r="AP110" s="123">
        <f>+AN110</f>
        <v>8.6399999999999991E-2</v>
      </c>
      <c r="AQ110" s="132" t="str">
        <f t="shared" si="129"/>
        <v>Mayor</v>
      </c>
      <c r="AR110" s="123">
        <f>IFERROR(IF(AND(AG109="Impacto",AG110="Impacto"),(AR109-(+AR109*AJ110)),IF(AG110="Impacto",(Y109-(+Y109*AJ110)),IF(AG110="Probabilidad",AR109,""))),"")</f>
        <v>0.8</v>
      </c>
      <c r="AS110" s="301" t="str">
        <f t="shared" si="83"/>
        <v>Alto</v>
      </c>
      <c r="AT110" s="630"/>
      <c r="AU110" s="630"/>
      <c r="AV110" s="738"/>
      <c r="AW110" s="305"/>
      <c r="AX110" s="305"/>
      <c r="AY110" s="319">
        <v>0</v>
      </c>
      <c r="AZ110" s="315">
        <v>0</v>
      </c>
      <c r="BA110" s="315">
        <v>0</v>
      </c>
      <c r="BB110" s="315">
        <v>0</v>
      </c>
      <c r="BC110" s="315">
        <v>0</v>
      </c>
      <c r="BJ110" s="327"/>
      <c r="BK110" s="313"/>
      <c r="BL110" s="313"/>
      <c r="BM110" s="313"/>
      <c r="BN110" s="313"/>
      <c r="BO110" s="313"/>
      <c r="BP110" s="313"/>
      <c r="BQ110" s="313"/>
      <c r="BR110" s="313"/>
      <c r="BS110" s="313"/>
      <c r="BT110" s="313"/>
      <c r="BU110" s="313"/>
      <c r="BV110" s="313"/>
      <c r="BW110" s="313"/>
      <c r="BX110" s="313"/>
      <c r="BY110" s="313"/>
      <c r="BZ110" s="313"/>
      <c r="CA110" s="313"/>
      <c r="CB110" s="313"/>
      <c r="CC110" s="313"/>
      <c r="CD110" s="313"/>
      <c r="CE110" s="313"/>
      <c r="CF110" s="313"/>
      <c r="CG110" s="313"/>
      <c r="CH110" s="313"/>
      <c r="CL110" s="313"/>
    </row>
    <row r="111" spans="1:90" s="1" customFormat="1" ht="86.45" customHeight="1" x14ac:dyDescent="0.3">
      <c r="A111" s="706"/>
      <c r="B111" s="624" t="s">
        <v>389</v>
      </c>
      <c r="C111" s="626" t="s">
        <v>111</v>
      </c>
      <c r="D111" s="626" t="s">
        <v>390</v>
      </c>
      <c r="E111" s="624" t="s">
        <v>137</v>
      </c>
      <c r="F111" s="625"/>
      <c r="G111" s="625"/>
      <c r="H111" s="625"/>
      <c r="I111" s="625"/>
      <c r="J111" s="624" t="s">
        <v>286</v>
      </c>
      <c r="K111" s="627" t="s">
        <v>396</v>
      </c>
      <c r="L111" s="627"/>
      <c r="M111" s="627" t="str">
        <f t="shared" si="116"/>
        <v xml:space="preserve">Posibilidad de pérdida Reputacional por incumplimiento de estándares de calidad nacionales e internacionales en la generación de información geodésica </v>
      </c>
      <c r="N111" s="624"/>
      <c r="O111" s="617">
        <v>12</v>
      </c>
      <c r="P111" s="615"/>
      <c r="Q111" s="616"/>
      <c r="R111" s="632"/>
      <c r="S111" s="615"/>
      <c r="T111" s="616"/>
      <c r="U111" s="632"/>
      <c r="V111" s="615"/>
      <c r="W111" s="616"/>
      <c r="X111" s="621"/>
      <c r="Y111" s="616"/>
      <c r="Z111" s="621"/>
      <c r="AA111" s="617"/>
      <c r="AB111" s="326">
        <v>4</v>
      </c>
      <c r="AC111" s="519" t="s">
        <v>917</v>
      </c>
      <c r="AD111" s="387"/>
      <c r="AE111" s="315" t="s">
        <v>123</v>
      </c>
      <c r="AF111" s="519" t="s">
        <v>803</v>
      </c>
      <c r="AG111" s="315" t="str">
        <f t="shared" si="84"/>
        <v>Probabilidad</v>
      </c>
      <c r="AH111" s="316" t="s">
        <v>74</v>
      </c>
      <c r="AI111" s="316" t="s">
        <v>109</v>
      </c>
      <c r="AJ111" s="317" t="str">
        <f t="shared" si="76"/>
        <v>40%</v>
      </c>
      <c r="AK111" s="316" t="s">
        <v>115</v>
      </c>
      <c r="AL111" s="316" t="s">
        <v>133</v>
      </c>
      <c r="AM111" s="316" t="s">
        <v>277</v>
      </c>
      <c r="AN111" s="299">
        <f>IFERROR(IF(AND(AG110="Probabilidad",AG111="Probabilidad"),(AP110-(+AP110*AJ111)),IF(AG111="Probabilidad",(Q110-(+Q110*AJ111)),IF(AG111="Impacto",AP110,""))),"")</f>
        <v>5.183999999999999E-2</v>
      </c>
      <c r="AO111" s="132" t="str">
        <f t="shared" si="80"/>
        <v>Muy Baja</v>
      </c>
      <c r="AP111" s="123">
        <f>+AN111</f>
        <v>5.183999999999999E-2</v>
      </c>
      <c r="AQ111" s="132" t="str">
        <f t="shared" si="81"/>
        <v>Mayor</v>
      </c>
      <c r="AR111" s="123">
        <f>IFERROR(IF(AND(AG110="Impacto",AG111="Impacto"),(AR110-(+AR110*AJ111)),IF(AG111="Impacto",(Y110-(+Y110*AJ111)),IF(AG111="Probabilidad",AR110,""))),"")</f>
        <v>0.8</v>
      </c>
      <c r="AS111" s="301" t="str">
        <f t="shared" si="83"/>
        <v>Alto</v>
      </c>
      <c r="AT111" s="623"/>
      <c r="AU111" s="623"/>
      <c r="AV111" s="654"/>
      <c r="AW111" s="305"/>
      <c r="AX111" s="305"/>
      <c r="AY111" s="489">
        <v>0</v>
      </c>
      <c r="AZ111" s="490">
        <v>0</v>
      </c>
      <c r="BA111" s="490">
        <v>0</v>
      </c>
      <c r="BB111" s="490">
        <v>0</v>
      </c>
      <c r="BC111" s="490">
        <v>0</v>
      </c>
      <c r="BJ111" s="327"/>
      <c r="BK111" s="313"/>
      <c r="BL111" s="313"/>
      <c r="BM111" s="313"/>
      <c r="BN111" s="313"/>
      <c r="BO111" s="313"/>
      <c r="BP111" s="313"/>
      <c r="BQ111" s="313"/>
      <c r="BR111" s="313"/>
      <c r="BS111" s="313"/>
      <c r="BT111" s="313"/>
      <c r="BU111" s="313"/>
      <c r="BV111" s="313"/>
      <c r="BW111" s="313"/>
      <c r="BX111" s="313"/>
      <c r="BY111" s="313"/>
      <c r="BZ111" s="313"/>
      <c r="CA111" s="313"/>
      <c r="CB111" s="313"/>
      <c r="CC111" s="313"/>
      <c r="CD111" s="313"/>
      <c r="CE111" s="313"/>
      <c r="CF111" s="313"/>
      <c r="CG111" s="313"/>
      <c r="CH111" s="313"/>
      <c r="CL111" s="313"/>
    </row>
    <row r="112" spans="1:90" s="1" customFormat="1" ht="13.9" hidden="1" customHeight="1" x14ac:dyDescent="0.3">
      <c r="A112" s="706"/>
      <c r="B112" s="624" t="s">
        <v>389</v>
      </c>
      <c r="C112" s="626" t="s">
        <v>111</v>
      </c>
      <c r="D112" s="626" t="s">
        <v>390</v>
      </c>
      <c r="E112" s="624" t="s">
        <v>137</v>
      </c>
      <c r="F112" s="625"/>
      <c r="G112" s="625"/>
      <c r="H112" s="625"/>
      <c r="I112" s="625"/>
      <c r="J112" s="624" t="s">
        <v>286</v>
      </c>
      <c r="K112" s="627" t="s">
        <v>396</v>
      </c>
      <c r="L112" s="627"/>
      <c r="M112" s="627" t="str">
        <f t="shared" si="116"/>
        <v xml:space="preserve">Posibilidad de pérdida Reputacional por incumplimiento de estándares de calidad nacionales e internacionales en la generación de información geodésica </v>
      </c>
      <c r="N112" s="624"/>
      <c r="O112" s="617">
        <v>12</v>
      </c>
      <c r="P112" s="615"/>
      <c r="Q112" s="616"/>
      <c r="R112" s="632"/>
      <c r="S112" s="615"/>
      <c r="T112" s="616"/>
      <c r="U112" s="632"/>
      <c r="V112" s="615"/>
      <c r="W112" s="616"/>
      <c r="X112" s="621"/>
      <c r="Y112" s="616"/>
      <c r="Z112" s="621"/>
      <c r="AA112" s="617"/>
      <c r="AB112" s="326"/>
      <c r="AC112" s="519"/>
      <c r="AD112" s="387"/>
      <c r="AE112" s="315"/>
      <c r="AF112" s="519"/>
      <c r="AG112" s="315" t="str">
        <f t="shared" si="84"/>
        <v/>
      </c>
      <c r="AH112" s="316"/>
      <c r="AI112" s="316"/>
      <c r="AJ112" s="317" t="str">
        <f t="shared" si="76"/>
        <v/>
      </c>
      <c r="AK112" s="316"/>
      <c r="AL112" s="316"/>
      <c r="AM112" s="316"/>
      <c r="AN112" s="122"/>
      <c r="AO112" s="132" t="str">
        <f t="shared" si="80"/>
        <v/>
      </c>
      <c r="AP112" s="123"/>
      <c r="AQ112" s="132" t="str">
        <f t="shared" si="81"/>
        <v/>
      </c>
      <c r="AR112" s="123" t="str">
        <f t="shared" si="82"/>
        <v/>
      </c>
      <c r="AS112" s="301" t="str">
        <f t="shared" si="83"/>
        <v/>
      </c>
      <c r="AT112" s="301"/>
      <c r="AU112" s="301"/>
      <c r="AV112" s="369"/>
      <c r="AW112" s="305"/>
      <c r="AX112" s="305"/>
      <c r="AY112" s="489"/>
      <c r="AZ112" s="490"/>
      <c r="BA112" s="490"/>
      <c r="BB112" s="490"/>
      <c r="BC112" s="490"/>
      <c r="BJ112" s="327"/>
      <c r="BK112" s="313"/>
      <c r="BL112" s="313"/>
      <c r="BM112" s="313"/>
      <c r="BN112" s="313"/>
      <c r="BO112" s="313"/>
      <c r="BP112" s="313"/>
      <c r="BQ112" s="313"/>
      <c r="BR112" s="313"/>
      <c r="BS112" s="313"/>
      <c r="BT112" s="313"/>
      <c r="BU112" s="313"/>
      <c r="BV112" s="313"/>
      <c r="BW112" s="313"/>
      <c r="BX112" s="313"/>
      <c r="BY112" s="313"/>
      <c r="BZ112" s="313"/>
      <c r="CA112" s="313"/>
      <c r="CB112" s="313"/>
      <c r="CC112" s="313"/>
      <c r="CD112" s="313"/>
      <c r="CE112" s="313"/>
      <c r="CF112" s="313"/>
      <c r="CG112" s="313"/>
      <c r="CH112" s="313"/>
      <c r="CL112" s="313"/>
    </row>
    <row r="113" spans="1:90" s="1" customFormat="1" ht="13.9" hidden="1" customHeight="1" x14ac:dyDescent="0.3">
      <c r="A113" s="706"/>
      <c r="B113" s="624" t="s">
        <v>389</v>
      </c>
      <c r="C113" s="626" t="s">
        <v>111</v>
      </c>
      <c r="D113" s="626" t="s">
        <v>390</v>
      </c>
      <c r="E113" s="624" t="s">
        <v>137</v>
      </c>
      <c r="F113" s="625"/>
      <c r="G113" s="625"/>
      <c r="H113" s="625"/>
      <c r="I113" s="625"/>
      <c r="J113" s="624" t="s">
        <v>286</v>
      </c>
      <c r="K113" s="627" t="s">
        <v>396</v>
      </c>
      <c r="L113" s="627"/>
      <c r="M113" s="627" t="str">
        <f t="shared" si="116"/>
        <v xml:space="preserve">Posibilidad de pérdida Reputacional por incumplimiento de estándares de calidad nacionales e internacionales en la generación de información geodésica </v>
      </c>
      <c r="N113" s="624"/>
      <c r="O113" s="617">
        <v>12</v>
      </c>
      <c r="P113" s="615"/>
      <c r="Q113" s="616"/>
      <c r="R113" s="632"/>
      <c r="S113" s="615"/>
      <c r="T113" s="616"/>
      <c r="U113" s="632"/>
      <c r="V113" s="615"/>
      <c r="W113" s="616"/>
      <c r="X113" s="621"/>
      <c r="Y113" s="616"/>
      <c r="Z113" s="621"/>
      <c r="AA113" s="617"/>
      <c r="AB113" s="326"/>
      <c r="AC113" s="519"/>
      <c r="AD113" s="387"/>
      <c r="AE113" s="315"/>
      <c r="AF113" s="519"/>
      <c r="AG113" s="315" t="str">
        <f t="shared" si="84"/>
        <v/>
      </c>
      <c r="AH113" s="316"/>
      <c r="AI113" s="316"/>
      <c r="AJ113" s="317" t="str">
        <f t="shared" si="76"/>
        <v/>
      </c>
      <c r="AK113" s="316"/>
      <c r="AL113" s="316"/>
      <c r="AM113" s="316"/>
      <c r="AN113" s="122"/>
      <c r="AO113" s="132" t="str">
        <f t="shared" si="80"/>
        <v/>
      </c>
      <c r="AP113" s="123"/>
      <c r="AQ113" s="132" t="str">
        <f t="shared" si="81"/>
        <v/>
      </c>
      <c r="AR113" s="123" t="str">
        <f t="shared" si="82"/>
        <v/>
      </c>
      <c r="AS113" s="301" t="str">
        <f t="shared" si="83"/>
        <v/>
      </c>
      <c r="AT113" s="301"/>
      <c r="AU113" s="301"/>
      <c r="AV113" s="369"/>
      <c r="AW113" s="305"/>
      <c r="AX113" s="305"/>
      <c r="AY113" s="489"/>
      <c r="AZ113" s="490"/>
      <c r="BA113" s="490"/>
      <c r="BB113" s="490"/>
      <c r="BC113" s="490"/>
      <c r="BJ113" s="327"/>
      <c r="BK113" s="313"/>
      <c r="BL113" s="313"/>
      <c r="BM113" s="313"/>
      <c r="BN113" s="313"/>
      <c r="BO113" s="313"/>
      <c r="BP113" s="313"/>
      <c r="BQ113" s="313"/>
      <c r="BR113" s="313"/>
      <c r="BS113" s="313"/>
      <c r="BT113" s="313"/>
      <c r="BU113" s="313"/>
      <c r="BV113" s="313"/>
      <c r="BW113" s="313"/>
      <c r="BX113" s="313"/>
      <c r="BY113" s="313"/>
      <c r="BZ113" s="313"/>
      <c r="CA113" s="313"/>
      <c r="CB113" s="313"/>
      <c r="CC113" s="313"/>
      <c r="CD113" s="313"/>
      <c r="CE113" s="313"/>
      <c r="CF113" s="313"/>
      <c r="CG113" s="313"/>
      <c r="CH113" s="313"/>
      <c r="CL113" s="313"/>
    </row>
    <row r="114" spans="1:90" s="1" customFormat="1" ht="103.15" customHeight="1" x14ac:dyDescent="0.3">
      <c r="A114" s="706" t="s">
        <v>397</v>
      </c>
      <c r="B114" s="624" t="s">
        <v>398</v>
      </c>
      <c r="C114" s="626" t="s">
        <v>111</v>
      </c>
      <c r="D114" s="626" t="s">
        <v>399</v>
      </c>
      <c r="E114" s="624" t="s">
        <v>137</v>
      </c>
      <c r="F114" s="707" t="s">
        <v>337</v>
      </c>
      <c r="G114" s="625" t="s">
        <v>269</v>
      </c>
      <c r="H114" s="625" t="s">
        <v>346</v>
      </c>
      <c r="I114" s="625" t="s">
        <v>317</v>
      </c>
      <c r="J114" s="624" t="s">
        <v>286</v>
      </c>
      <c r="K114" s="612" t="s">
        <v>804</v>
      </c>
      <c r="L114" s="612" t="s">
        <v>1046</v>
      </c>
      <c r="M114" s="627" t="str">
        <f t="shared" si="116"/>
        <v xml:space="preserve">Posibilidad de pérdida Reputacional por dificultades en el acceso para la captura de datos y mantenimiento de las estaciones de funcionamiento continuo CORS debido a:
Impedimento en el acceso a los sitios donde se encuentran ubicadas las estaciones de funcionamiento continuo CORS por la presencia de factores externos asociados a la seguridad, clima, topografía y orden público.
</v>
      </c>
      <c r="N114" s="624" t="s">
        <v>274</v>
      </c>
      <c r="O114" s="617">
        <v>2</v>
      </c>
      <c r="P114" s="615" t="str">
        <f t="shared" si="107"/>
        <v>Muy Baja</v>
      </c>
      <c r="Q114" s="616">
        <f t="shared" si="92"/>
        <v>0.2</v>
      </c>
      <c r="R114" s="632"/>
      <c r="S114" s="615" t="str">
        <f>IF(OR(R114='Tabla Impacto'!$C$11,R114='Tabla Impacto'!$D$11),"Leve",IF(OR(R114='Tabla Impacto'!$C$12,R114='Tabla Impacto'!$D$12),"Menor",IF(OR(R114='Tabla Impacto'!$C$13,R114='Tabla Impacto'!$D$13),"Moderado",IF(OR(R114='Tabla Impacto'!$C$14,R114='Tabla Impacto'!$D$14),"Mayor",IF(OR(R114='Tabla Impacto'!$C$15,R114='Tabla Impacto'!$D$15),"Catastrófico","")))))</f>
        <v/>
      </c>
      <c r="T114" s="616" t="str">
        <f t="shared" ref="T114" si="130">IF(S114="","",IF(S114="Leve",0.2,IF(S114="Menor",0.4,IF(S114="Moderado",0.6,IF(S114="Mayor",0.8,IF(S114="Catastrófico",1,))))))</f>
        <v/>
      </c>
      <c r="U114" s="632" t="s">
        <v>276</v>
      </c>
      <c r="V114" s="615" t="str">
        <f>IF(OR(U114='Tabla Impacto'!$C$11,U114='Tabla Impacto'!$D$11),"Leve",IF(OR(U114='Tabla Impacto'!$C$12,U114='Tabla Impacto'!$D$12),"Menor",IF(OR(U114='Tabla Impacto'!$C$13,U114='Tabla Impacto'!$D$13),"Moderado",IF(OR(U114='Tabla Impacto'!$C$14,U114='Tabla Impacto'!$D$14),"Mayor",IF(OR(U114='Tabla Impacto'!$C$15,U114='Tabla Impacto'!$D$15),"Catastrófico","")))))</f>
        <v>Catastrófico</v>
      </c>
      <c r="W114" s="616">
        <f t="shared" ref="W114" si="131">IF(V114="","",IF(V114="Leve",0.2,IF(V114="Menor",0.4,IF(V114="Moderado",0.6,IF(V114="Mayor",0.8,IF(V114="Catastrófico",1,))))))</f>
        <v>1</v>
      </c>
      <c r="X114" s="621" t="str">
        <f>IF(Y114="","",IF(Y114='Tabla Impacto'!$G$4,'Tabla Impacto'!$F$4,IF(Y114='Tabla Impacto'!$G$5,'Tabla Impacto'!$F$5,IF(Y114='Tabla Impacto'!$G$6,'Tabla Impacto'!$F$6,IF(Y114='Tabla Impacto'!$G$7,'Tabla Impacto'!$F$7,IF(Y114='Tabla Impacto'!$G$8,'Tabla Impacto'!$F$8))))))</f>
        <v>Catastrófico</v>
      </c>
      <c r="Y114" s="728">
        <f t="shared" ref="Y114" si="132">+IF(T114="",W114,IF(W114="",T114,IF(T114&gt;W114,T114,W114)))</f>
        <v>1</v>
      </c>
      <c r="Z114" s="621" t="str">
        <f t="shared" ref="Z114" si="133">IF(OR(AND(P114="Muy Baja",X114="Leve"),AND(P114="Muy Baja",X114="Menor"),AND(P114="Baja",X114="Leve")),"Bajo",IF(OR(AND(P114="Muy baja",X114="Moderado"),AND(P114="Baja",X114="Menor"),AND(P114="Baja",X114="Moderado"),AND(P114="Media",X114="Leve"),AND(P114="Media",X114="Menor"),AND(P114="Media",X114="Moderado"),AND(P114="Alta",X114="Leve"),AND(P114="Alta",X114="Menor")),"Moderado",IF(OR(AND(P114="Muy Baja",X114="Mayor"),AND(P114="Baja",X114="Mayor"),AND(P114="Media",X114="Mayor"),AND(P114="Alta",X114="Moderado"),AND(P114="Alta",X114="Mayor"),AND(P114="Muy Alta",X114="Leve"),AND(P114="Muy Alta",X114="Menor"),AND(P114="Muy Alta",X114="Moderado"),AND(P114="Muy Alta",X114="Mayor")),"Alto",IF(OR(AND(P114="Muy Baja",X114="Catastrófico"),AND(P114="Baja",X114="Catastrófico"),AND(P114="Media",X114="Catastrófico"),AND(P114="Alta",X114="Catastrófico"),AND(P114="Muy Alta",X114="Catastrófico")),"Extremo",""))))</f>
        <v>Extremo</v>
      </c>
      <c r="AA114" s="617"/>
      <c r="AB114" s="326">
        <v>1</v>
      </c>
      <c r="AC114" s="519" t="s">
        <v>982</v>
      </c>
      <c r="AD114" s="387"/>
      <c r="AE114" s="401" t="s">
        <v>123</v>
      </c>
      <c r="AF114" s="519" t="s">
        <v>806</v>
      </c>
      <c r="AG114" s="315" t="str">
        <f t="shared" si="84"/>
        <v>Probabilidad</v>
      </c>
      <c r="AH114" s="316" t="s">
        <v>74</v>
      </c>
      <c r="AI114" s="316" t="s">
        <v>109</v>
      </c>
      <c r="AJ114" s="317" t="str">
        <f t="shared" si="76"/>
        <v>40%</v>
      </c>
      <c r="AK114" s="316" t="s">
        <v>115</v>
      </c>
      <c r="AL114" s="316" t="s">
        <v>133</v>
      </c>
      <c r="AM114" s="316" t="s">
        <v>277</v>
      </c>
      <c r="AN114" s="300">
        <f>IFERROR(IF(AG114="Probabilidad",(Q114-(+Q114*AJ114)),IF(AG114="Impacto",Q114,"")),"")</f>
        <v>0.12</v>
      </c>
      <c r="AO114" s="132" t="str">
        <f t="shared" si="80"/>
        <v>Muy Baja</v>
      </c>
      <c r="AP114" s="123">
        <f>+AN114</f>
        <v>0.12</v>
      </c>
      <c r="AQ114" s="132" t="str">
        <f t="shared" si="81"/>
        <v>Catastrófico</v>
      </c>
      <c r="AR114" s="123">
        <f>IFERROR(IF(AG114="Impacto",(Y114-(+Y114*AJ114)),IF(AG114="Probabilidad",Y114,"")),"")</f>
        <v>1</v>
      </c>
      <c r="AS114" s="301" t="str">
        <f t="shared" ref="AS114" si="134">IFERROR(IF(OR(AND(AO114="Muy Baja",AQ114="Leve"),AND(AO114="Muy Baja",AQ114="Menor"),AND(AO114="Baja",AQ114="Leve")),"Bajo",IF(OR(AND(AO114="Muy baja",AQ114="Moderado"),AND(AO114="Baja",AQ114="Menor"),AND(AO114="Baja",AQ114="Moderado"),AND(AO114="Media",AQ114="Leve"),AND(AO114="Media",AQ114="Menor"),AND(AO114="Media",AQ114="Moderado"),AND(AO114="Alta",AQ114="Leve"),AND(AO114="Alta",AQ114="Menor")),"Moderado",IF(OR(AND(AO114="Muy Baja",AQ114="Mayor"),AND(AO114="Baja",AQ114="Mayor"),AND(AO114="Media",AQ114="Mayor"),AND(AO114="Alta",AQ114="Moderado"),AND(AO114="Alta",AQ114="Mayor"),AND(AO114="Muy Alta",AQ114="Leve"),AND(AO114="Muy Alta",AQ114="Menor"),AND(AO114="Muy Alta",AQ114="Moderado"),AND(AO114="Muy Alta",AQ114="Mayor")),"Alto",IF(OR(AND(AO114="Muy Baja",AQ114="Catastrófico"),AND(AO114="Baja",AQ114="Catastrófico"),AND(AO114="Media",AQ114="Catastrófico"),AND(AO114="Alta",AQ114="Catastrófico"),AND(AO114="Muy Alta",AQ114="Catastrófico")),"Extremo","")))),"")</f>
        <v>Extremo</v>
      </c>
      <c r="AT114" s="622">
        <f>+AP115</f>
        <v>7.1999999999999995E-2</v>
      </c>
      <c r="AU114" s="622">
        <f>+AR115</f>
        <v>1</v>
      </c>
      <c r="AV114" s="653" t="s">
        <v>278</v>
      </c>
      <c r="AW114" s="305"/>
      <c r="AX114" s="305"/>
      <c r="AY114" s="319">
        <v>3</v>
      </c>
      <c r="AZ114" s="315">
        <v>3</v>
      </c>
      <c r="BA114" s="315">
        <v>0</v>
      </c>
      <c r="BB114" s="315">
        <v>0</v>
      </c>
      <c r="BC114" s="315">
        <v>0</v>
      </c>
      <c r="BJ114" s="327"/>
      <c r="BK114" s="313"/>
      <c r="BL114" s="313"/>
      <c r="BM114" s="313"/>
      <c r="BN114" s="313"/>
      <c r="BO114" s="313"/>
      <c r="BP114" s="313"/>
      <c r="BQ114" s="313"/>
      <c r="BR114" s="313"/>
      <c r="BS114" s="313"/>
      <c r="BT114" s="313"/>
      <c r="BU114" s="313"/>
      <c r="BV114" s="313"/>
      <c r="BW114" s="313"/>
      <c r="BX114" s="313"/>
      <c r="BY114" s="313"/>
      <c r="BZ114" s="313"/>
      <c r="CA114" s="313"/>
      <c r="CB114" s="313"/>
      <c r="CC114" s="313"/>
      <c r="CD114" s="313"/>
      <c r="CE114" s="313"/>
      <c r="CF114" s="313"/>
      <c r="CG114" s="313"/>
      <c r="CH114" s="313"/>
      <c r="CL114" s="313"/>
    </row>
    <row r="115" spans="1:90" s="1" customFormat="1" ht="111" customHeight="1" x14ac:dyDescent="0.3">
      <c r="A115" s="706"/>
      <c r="B115" s="624" t="s">
        <v>393</v>
      </c>
      <c r="C115" s="626" t="s">
        <v>111</v>
      </c>
      <c r="D115" s="626" t="s">
        <v>394</v>
      </c>
      <c r="E115" s="624" t="s">
        <v>137</v>
      </c>
      <c r="F115" s="707"/>
      <c r="G115" s="625"/>
      <c r="H115" s="625"/>
      <c r="I115" s="625"/>
      <c r="J115" s="624" t="s">
        <v>286</v>
      </c>
      <c r="K115" s="613"/>
      <c r="L115" s="613"/>
      <c r="M115" s="627" t="str">
        <f t="shared" si="116"/>
        <v xml:space="preserve">Posibilidad de pérdida Reputacional  </v>
      </c>
      <c r="N115" s="624"/>
      <c r="O115" s="617">
        <v>2</v>
      </c>
      <c r="P115" s="615"/>
      <c r="Q115" s="616"/>
      <c r="R115" s="632"/>
      <c r="S115" s="615"/>
      <c r="T115" s="616"/>
      <c r="U115" s="632"/>
      <c r="V115" s="615"/>
      <c r="W115" s="616"/>
      <c r="X115" s="621"/>
      <c r="Y115" s="634"/>
      <c r="Z115" s="621"/>
      <c r="AA115" s="617"/>
      <c r="AB115" s="326">
        <v>2</v>
      </c>
      <c r="AC115" s="519" t="s">
        <v>805</v>
      </c>
      <c r="AD115" s="387"/>
      <c r="AE115" s="315" t="s">
        <v>123</v>
      </c>
      <c r="AF115" s="519" t="s">
        <v>807</v>
      </c>
      <c r="AG115" s="315" t="str">
        <f t="shared" si="84"/>
        <v>Probabilidad</v>
      </c>
      <c r="AH115" s="316" t="s">
        <v>74</v>
      </c>
      <c r="AI115" s="316" t="s">
        <v>109</v>
      </c>
      <c r="AJ115" s="317" t="str">
        <f t="shared" si="76"/>
        <v>40%</v>
      </c>
      <c r="AK115" s="316" t="s">
        <v>115</v>
      </c>
      <c r="AL115" s="316" t="s">
        <v>133</v>
      </c>
      <c r="AM115" s="316" t="s">
        <v>277</v>
      </c>
      <c r="AN115" s="299">
        <f>IFERROR(IF(AND(AG114="Probabilidad",AG115="Probabilidad"),(AP114-(+AP114*AJ115)),IF(AG115="Probabilidad",(Q114-(+Q114*AJ115)),IF(AG115="Impacto",AP114,""))),"")</f>
        <v>7.1999999999999995E-2</v>
      </c>
      <c r="AO115" s="132" t="str">
        <f t="shared" si="80"/>
        <v>Muy Baja</v>
      </c>
      <c r="AP115" s="123">
        <f>+AN115</f>
        <v>7.1999999999999995E-2</v>
      </c>
      <c r="AQ115" s="132" t="str">
        <f t="shared" si="81"/>
        <v>Catastrófico</v>
      </c>
      <c r="AR115" s="123">
        <f>IFERROR(IF(AG115="Impacto",(Y114-(+Y114*AJ115)),IF(AG115="Probabilidad",Y114,"")),"")</f>
        <v>1</v>
      </c>
      <c r="AS115" s="301" t="str">
        <f t="shared" si="83"/>
        <v>Extremo</v>
      </c>
      <c r="AT115" s="623"/>
      <c r="AU115" s="623"/>
      <c r="AV115" s="654"/>
      <c r="AW115" s="305"/>
      <c r="AX115" s="305"/>
      <c r="AY115" s="489">
        <v>0</v>
      </c>
      <c r="AZ115" s="490">
        <v>0</v>
      </c>
      <c r="BA115" s="490">
        <v>0</v>
      </c>
      <c r="BB115" s="490">
        <v>0</v>
      </c>
      <c r="BC115" s="490">
        <v>0</v>
      </c>
      <c r="BJ115" s="327"/>
      <c r="BK115" s="313"/>
      <c r="BL115" s="313"/>
      <c r="BM115" s="313"/>
      <c r="BN115" s="313"/>
      <c r="BO115" s="313"/>
      <c r="BP115" s="313"/>
      <c r="BQ115" s="313"/>
      <c r="BR115" s="313"/>
      <c r="BS115" s="313"/>
      <c r="BT115" s="313"/>
      <c r="BU115" s="313"/>
      <c r="BV115" s="313"/>
      <c r="BW115" s="313"/>
      <c r="BX115" s="313"/>
      <c r="BY115" s="313"/>
      <c r="BZ115" s="313"/>
      <c r="CA115" s="313"/>
      <c r="CB115" s="313"/>
      <c r="CC115" s="313"/>
      <c r="CD115" s="313"/>
      <c r="CE115" s="313"/>
      <c r="CF115" s="313"/>
      <c r="CG115" s="313"/>
      <c r="CH115" s="313"/>
      <c r="CL115" s="313"/>
    </row>
    <row r="116" spans="1:90" s="1" customFormat="1" ht="13.9" hidden="1" customHeight="1" x14ac:dyDescent="0.3">
      <c r="A116" s="706"/>
      <c r="B116" s="624" t="s">
        <v>393</v>
      </c>
      <c r="C116" s="626" t="s">
        <v>111</v>
      </c>
      <c r="D116" s="626" t="s">
        <v>394</v>
      </c>
      <c r="E116" s="624" t="s">
        <v>137</v>
      </c>
      <c r="F116" s="707"/>
      <c r="G116" s="625"/>
      <c r="H116" s="625"/>
      <c r="I116" s="625"/>
      <c r="J116" s="624" t="s">
        <v>286</v>
      </c>
      <c r="K116" s="613"/>
      <c r="L116" s="613"/>
      <c r="M116" s="627" t="str">
        <f t="shared" si="116"/>
        <v xml:space="preserve">Posibilidad de pérdida Reputacional  </v>
      </c>
      <c r="N116" s="624"/>
      <c r="O116" s="617">
        <v>2</v>
      </c>
      <c r="P116" s="615"/>
      <c r="Q116" s="616"/>
      <c r="R116" s="632"/>
      <c r="S116" s="615"/>
      <c r="T116" s="616"/>
      <c r="U116" s="632"/>
      <c r="V116" s="615"/>
      <c r="W116" s="616"/>
      <c r="X116" s="621"/>
      <c r="Y116" s="524"/>
      <c r="Z116" s="621"/>
      <c r="AA116" s="617"/>
      <c r="AB116" s="326"/>
      <c r="AC116" s="494"/>
      <c r="AD116" s="387"/>
      <c r="AE116" s="315"/>
      <c r="AF116" s="494"/>
      <c r="AG116" s="315" t="str">
        <f t="shared" si="84"/>
        <v/>
      </c>
      <c r="AH116" s="316"/>
      <c r="AI116" s="316"/>
      <c r="AJ116" s="317" t="str">
        <f t="shared" si="76"/>
        <v/>
      </c>
      <c r="AK116" s="316"/>
      <c r="AL116" s="316"/>
      <c r="AM116" s="316"/>
      <c r="AN116" s="122"/>
      <c r="AO116" s="132" t="str">
        <f t="shared" si="80"/>
        <v/>
      </c>
      <c r="AP116" s="123"/>
      <c r="AQ116" s="132" t="str">
        <f t="shared" si="81"/>
        <v/>
      </c>
      <c r="AR116" s="123" t="str">
        <f t="shared" si="82"/>
        <v/>
      </c>
      <c r="AS116" s="301" t="str">
        <f t="shared" si="83"/>
        <v/>
      </c>
      <c r="AT116" s="301"/>
      <c r="AU116" s="301"/>
      <c r="AV116" s="369"/>
      <c r="AW116" s="305"/>
      <c r="AX116" s="305"/>
      <c r="AY116" s="489"/>
      <c r="AZ116" s="490"/>
      <c r="BA116" s="490"/>
      <c r="BB116" s="490"/>
      <c r="BC116" s="490"/>
      <c r="BJ116" s="327"/>
      <c r="BK116" s="313"/>
      <c r="BL116" s="313"/>
      <c r="BM116" s="313"/>
      <c r="BN116" s="313"/>
      <c r="BO116" s="313"/>
      <c r="BP116" s="313"/>
      <c r="BQ116" s="313"/>
      <c r="BR116" s="313"/>
      <c r="BS116" s="313"/>
      <c r="BT116" s="313"/>
      <c r="BU116" s="313"/>
      <c r="BV116" s="313"/>
      <c r="BW116" s="313"/>
      <c r="BX116" s="313"/>
      <c r="BY116" s="313"/>
      <c r="BZ116" s="313"/>
      <c r="CA116" s="313"/>
      <c r="CB116" s="313"/>
      <c r="CC116" s="313"/>
      <c r="CD116" s="313"/>
      <c r="CE116" s="313"/>
      <c r="CF116" s="313"/>
      <c r="CG116" s="313"/>
      <c r="CH116" s="313"/>
      <c r="CL116" s="313"/>
    </row>
    <row r="117" spans="1:90" s="1" customFormat="1" ht="13.9" hidden="1" customHeight="1" x14ac:dyDescent="0.3">
      <c r="A117" s="706"/>
      <c r="B117" s="624" t="s">
        <v>393</v>
      </c>
      <c r="C117" s="626" t="s">
        <v>111</v>
      </c>
      <c r="D117" s="626" t="s">
        <v>394</v>
      </c>
      <c r="E117" s="624" t="s">
        <v>137</v>
      </c>
      <c r="F117" s="707"/>
      <c r="G117" s="625"/>
      <c r="H117" s="625"/>
      <c r="I117" s="625"/>
      <c r="J117" s="624" t="s">
        <v>286</v>
      </c>
      <c r="K117" s="613"/>
      <c r="L117" s="613"/>
      <c r="M117" s="627" t="str">
        <f t="shared" si="116"/>
        <v xml:space="preserve">Posibilidad de pérdida Reputacional  </v>
      </c>
      <c r="N117" s="624"/>
      <c r="O117" s="617">
        <v>2</v>
      </c>
      <c r="P117" s="615"/>
      <c r="Q117" s="616"/>
      <c r="R117" s="632"/>
      <c r="S117" s="615"/>
      <c r="T117" s="616"/>
      <c r="U117" s="632"/>
      <c r="V117" s="615"/>
      <c r="W117" s="616"/>
      <c r="X117" s="621"/>
      <c r="Y117" s="524"/>
      <c r="Z117" s="621"/>
      <c r="AA117" s="617"/>
      <c r="AB117" s="326"/>
      <c r="AC117" s="494"/>
      <c r="AD117" s="387"/>
      <c r="AE117" s="315"/>
      <c r="AF117" s="494"/>
      <c r="AG117" s="315" t="str">
        <f t="shared" si="84"/>
        <v/>
      </c>
      <c r="AH117" s="316"/>
      <c r="AI117" s="316"/>
      <c r="AJ117" s="317" t="str">
        <f t="shared" si="76"/>
        <v/>
      </c>
      <c r="AK117" s="316"/>
      <c r="AL117" s="316"/>
      <c r="AM117" s="316"/>
      <c r="AN117" s="122"/>
      <c r="AO117" s="132" t="str">
        <f t="shared" si="80"/>
        <v/>
      </c>
      <c r="AP117" s="123"/>
      <c r="AQ117" s="132" t="str">
        <f t="shared" si="81"/>
        <v/>
      </c>
      <c r="AR117" s="123" t="str">
        <f t="shared" si="82"/>
        <v/>
      </c>
      <c r="AS117" s="301" t="str">
        <f t="shared" si="83"/>
        <v/>
      </c>
      <c r="AT117" s="301"/>
      <c r="AU117" s="301"/>
      <c r="AV117" s="369"/>
      <c r="AW117" s="305"/>
      <c r="AX117" s="305"/>
      <c r="AY117" s="489"/>
      <c r="AZ117" s="490"/>
      <c r="BA117" s="490"/>
      <c r="BB117" s="490"/>
      <c r="BC117" s="490"/>
      <c r="BJ117" s="327"/>
      <c r="BK117" s="313"/>
      <c r="BL117" s="313"/>
      <c r="BM117" s="313"/>
      <c r="BN117" s="313"/>
      <c r="BO117" s="313"/>
      <c r="BP117" s="313"/>
      <c r="BQ117" s="313"/>
      <c r="BR117" s="313"/>
      <c r="BS117" s="313"/>
      <c r="BT117" s="313"/>
      <c r="BU117" s="313"/>
      <c r="BV117" s="313"/>
      <c r="BW117" s="313"/>
      <c r="BX117" s="313"/>
      <c r="BY117" s="313"/>
      <c r="BZ117" s="313"/>
      <c r="CA117" s="313"/>
      <c r="CB117" s="313"/>
      <c r="CC117" s="313"/>
      <c r="CD117" s="313"/>
      <c r="CE117" s="313"/>
      <c r="CF117" s="313"/>
      <c r="CG117" s="313"/>
      <c r="CH117" s="313"/>
      <c r="CL117" s="313"/>
    </row>
    <row r="118" spans="1:90" s="1" customFormat="1" ht="13.9" hidden="1" customHeight="1" x14ac:dyDescent="0.3">
      <c r="A118" s="706"/>
      <c r="B118" s="624" t="s">
        <v>393</v>
      </c>
      <c r="C118" s="626" t="s">
        <v>111</v>
      </c>
      <c r="D118" s="626" t="s">
        <v>394</v>
      </c>
      <c r="E118" s="624" t="s">
        <v>137</v>
      </c>
      <c r="F118" s="707"/>
      <c r="G118" s="625"/>
      <c r="H118" s="625"/>
      <c r="I118" s="625"/>
      <c r="J118" s="624" t="s">
        <v>286</v>
      </c>
      <c r="K118" s="613"/>
      <c r="L118" s="613"/>
      <c r="M118" s="627" t="str">
        <f t="shared" si="116"/>
        <v xml:space="preserve">Posibilidad de pérdida Reputacional  </v>
      </c>
      <c r="N118" s="624"/>
      <c r="O118" s="617">
        <v>2</v>
      </c>
      <c r="P118" s="615"/>
      <c r="Q118" s="616"/>
      <c r="R118" s="632"/>
      <c r="S118" s="615"/>
      <c r="T118" s="616"/>
      <c r="U118" s="632"/>
      <c r="V118" s="615"/>
      <c r="W118" s="616"/>
      <c r="X118" s="621"/>
      <c r="Y118" s="524"/>
      <c r="Z118" s="621"/>
      <c r="AA118" s="617"/>
      <c r="AB118" s="326"/>
      <c r="AC118" s="494"/>
      <c r="AD118" s="387"/>
      <c r="AE118" s="315"/>
      <c r="AF118" s="494"/>
      <c r="AG118" s="315" t="str">
        <f t="shared" si="84"/>
        <v/>
      </c>
      <c r="AH118" s="316"/>
      <c r="AI118" s="316"/>
      <c r="AJ118" s="317" t="str">
        <f t="shared" si="76"/>
        <v/>
      </c>
      <c r="AK118" s="316"/>
      <c r="AL118" s="316"/>
      <c r="AM118" s="316"/>
      <c r="AN118" s="122"/>
      <c r="AO118" s="132" t="str">
        <f t="shared" si="80"/>
        <v/>
      </c>
      <c r="AP118" s="123"/>
      <c r="AQ118" s="132" t="str">
        <f t="shared" si="81"/>
        <v/>
      </c>
      <c r="AR118" s="123" t="str">
        <f t="shared" si="82"/>
        <v/>
      </c>
      <c r="AS118" s="301" t="str">
        <f t="shared" si="83"/>
        <v/>
      </c>
      <c r="AT118" s="301"/>
      <c r="AU118" s="301"/>
      <c r="AV118" s="369"/>
      <c r="AW118" s="305"/>
      <c r="AX118" s="305"/>
      <c r="AY118" s="489"/>
      <c r="AZ118" s="490"/>
      <c r="BA118" s="490"/>
      <c r="BB118" s="490"/>
      <c r="BC118" s="490"/>
      <c r="BJ118" s="327"/>
      <c r="BK118" s="313"/>
      <c r="BL118" s="313"/>
      <c r="BM118" s="313"/>
      <c r="BN118" s="313"/>
      <c r="BO118" s="313"/>
      <c r="BP118" s="313"/>
      <c r="BQ118" s="313"/>
      <c r="BR118" s="313"/>
      <c r="BS118" s="313"/>
      <c r="BT118" s="313"/>
      <c r="BU118" s="313"/>
      <c r="BV118" s="313"/>
      <c r="BW118" s="313"/>
      <c r="BX118" s="313"/>
      <c r="BY118" s="313"/>
      <c r="BZ118" s="313"/>
      <c r="CA118" s="313"/>
      <c r="CB118" s="313"/>
      <c r="CC118" s="313"/>
      <c r="CD118" s="313"/>
      <c r="CE118" s="313"/>
      <c r="CF118" s="313"/>
      <c r="CG118" s="313"/>
      <c r="CH118" s="313"/>
      <c r="CL118" s="313"/>
    </row>
    <row r="119" spans="1:90" s="1" customFormat="1" ht="13.9" hidden="1" customHeight="1" x14ac:dyDescent="0.3">
      <c r="A119" s="706"/>
      <c r="B119" s="624" t="s">
        <v>393</v>
      </c>
      <c r="C119" s="626" t="s">
        <v>111</v>
      </c>
      <c r="D119" s="626" t="s">
        <v>394</v>
      </c>
      <c r="E119" s="624" t="s">
        <v>137</v>
      </c>
      <c r="F119" s="707"/>
      <c r="G119" s="625"/>
      <c r="H119" s="625"/>
      <c r="I119" s="625"/>
      <c r="J119" s="624" t="s">
        <v>286</v>
      </c>
      <c r="K119" s="614"/>
      <c r="L119" s="614"/>
      <c r="M119" s="627" t="str">
        <f t="shared" si="116"/>
        <v xml:space="preserve">Posibilidad de pérdida Reputacional  </v>
      </c>
      <c r="N119" s="624"/>
      <c r="O119" s="617">
        <v>2</v>
      </c>
      <c r="P119" s="615"/>
      <c r="Q119" s="616"/>
      <c r="R119" s="632"/>
      <c r="S119" s="615"/>
      <c r="T119" s="616"/>
      <c r="U119" s="632"/>
      <c r="V119" s="615"/>
      <c r="W119" s="616"/>
      <c r="X119" s="621"/>
      <c r="Y119" s="524"/>
      <c r="Z119" s="621"/>
      <c r="AA119" s="617"/>
      <c r="AB119" s="326"/>
      <c r="AC119" s="494"/>
      <c r="AD119" s="387"/>
      <c r="AE119" s="315"/>
      <c r="AF119" s="494"/>
      <c r="AG119" s="315" t="str">
        <f t="shared" si="84"/>
        <v/>
      </c>
      <c r="AH119" s="316"/>
      <c r="AI119" s="316"/>
      <c r="AJ119" s="317" t="str">
        <f t="shared" si="76"/>
        <v/>
      </c>
      <c r="AK119" s="316"/>
      <c r="AL119" s="316"/>
      <c r="AM119" s="316"/>
      <c r="AN119" s="122"/>
      <c r="AO119" s="132" t="str">
        <f t="shared" si="80"/>
        <v/>
      </c>
      <c r="AP119" s="123"/>
      <c r="AQ119" s="132" t="str">
        <f t="shared" si="81"/>
        <v/>
      </c>
      <c r="AR119" s="123" t="str">
        <f t="shared" si="82"/>
        <v/>
      </c>
      <c r="AS119" s="301" t="str">
        <f t="shared" si="83"/>
        <v/>
      </c>
      <c r="AT119" s="301"/>
      <c r="AU119" s="301"/>
      <c r="AV119" s="369"/>
      <c r="AW119" s="305"/>
      <c r="AX119" s="305"/>
      <c r="AY119" s="489"/>
      <c r="AZ119" s="490"/>
      <c r="BA119" s="490"/>
      <c r="BB119" s="490"/>
      <c r="BC119" s="490"/>
      <c r="BJ119" s="327"/>
      <c r="BK119" s="313"/>
      <c r="BL119" s="313"/>
      <c r="BM119" s="313"/>
      <c r="BN119" s="313"/>
      <c r="BO119" s="313"/>
      <c r="BP119" s="313"/>
      <c r="BQ119" s="313"/>
      <c r="BR119" s="313"/>
      <c r="BS119" s="313"/>
      <c r="BT119" s="313"/>
      <c r="BU119" s="313"/>
      <c r="BV119" s="313"/>
      <c r="BW119" s="313"/>
      <c r="BX119" s="313"/>
      <c r="BY119" s="313"/>
      <c r="BZ119" s="313"/>
      <c r="CA119" s="313"/>
      <c r="CB119" s="313"/>
      <c r="CC119" s="313"/>
      <c r="CD119" s="313"/>
      <c r="CE119" s="313"/>
      <c r="CF119" s="313"/>
      <c r="CG119" s="313"/>
      <c r="CH119" s="313"/>
      <c r="CL119" s="313"/>
    </row>
    <row r="120" spans="1:90" s="1" customFormat="1" ht="121.15" customHeight="1" x14ac:dyDescent="0.3">
      <c r="A120" s="706" t="s">
        <v>400</v>
      </c>
      <c r="B120" s="624" t="s">
        <v>401</v>
      </c>
      <c r="C120" s="626" t="s">
        <v>111</v>
      </c>
      <c r="D120" s="626" t="s">
        <v>402</v>
      </c>
      <c r="E120" s="624" t="s">
        <v>132</v>
      </c>
      <c r="F120" s="625" t="s">
        <v>337</v>
      </c>
      <c r="G120" s="625" t="s">
        <v>283</v>
      </c>
      <c r="H120" s="625" t="s">
        <v>284</v>
      </c>
      <c r="I120" s="625" t="s">
        <v>271</v>
      </c>
      <c r="J120" s="624" t="s">
        <v>272</v>
      </c>
      <c r="K120" s="627" t="s">
        <v>403</v>
      </c>
      <c r="L120" s="612" t="s">
        <v>1045</v>
      </c>
      <c r="M120" s="627" t="str">
        <f t="shared" si="116"/>
        <v>Posibilidad de pérdida Económica y Reputacional por incumplimiento de las especificaciones y estándares de producción cartográfica debido a:
1. Alta rotación de personal que genera pérdida de recurso humano con conocimiento y experticia en los procesos.
2. Falta de verificación del cumplimiento de normatividad vigente, estándares o especificaciones técnicas durante las diferentes etapas del proceso de producción de información cartográfica básica
3. Falta o insuficiente mantenimiento y/o calibración de equipos de oficina y de campo que permitan la captura y procesamiento de insumos con la calidad requerida</v>
      </c>
      <c r="N120" s="624" t="s">
        <v>274</v>
      </c>
      <c r="O120" s="617">
        <v>52</v>
      </c>
      <c r="P120" s="615" t="str">
        <f t="shared" si="107"/>
        <v>Media</v>
      </c>
      <c r="Q120" s="616">
        <f t="shared" si="92"/>
        <v>0.6</v>
      </c>
      <c r="R120" s="632" t="s">
        <v>320</v>
      </c>
      <c r="S120" s="615" t="str">
        <f>IF(OR(R120='Tabla Impacto'!$C$11,R120='Tabla Impacto'!$D$11),"Leve",IF(OR(R120='Tabla Impacto'!$C$12,R120='Tabla Impacto'!$D$12),"Menor",IF(OR(R120='Tabla Impacto'!$C$13,R120='Tabla Impacto'!$D$13),"Moderado",IF(OR(R120='Tabla Impacto'!$C$14,R120='Tabla Impacto'!$D$14),"Mayor",IF(OR(R120='Tabla Impacto'!$C$15,R120='Tabla Impacto'!$D$15),"Catastrófico","")))))</f>
        <v>Moderado</v>
      </c>
      <c r="T120" s="616">
        <f t="shared" ref="T120" si="135">IF(S120="","",IF(S120="Leve",0.2,IF(S120="Menor",0.4,IF(S120="Moderado",0.6,IF(S120="Mayor",0.8,IF(S120="Catastrófico",1,))))))</f>
        <v>0.6</v>
      </c>
      <c r="U120" s="632" t="s">
        <v>288</v>
      </c>
      <c r="V120" s="615" t="str">
        <f>IF(OR(U120='Tabla Impacto'!$C$11,U120='Tabla Impacto'!$D$11),"Leve",IF(OR(U120='Tabla Impacto'!$C$12,U120='Tabla Impacto'!$D$12),"Menor",IF(OR(U120='Tabla Impacto'!$C$13,U120='Tabla Impacto'!$D$13),"Moderado",IF(OR(U120='Tabla Impacto'!$C$14,U120='Tabla Impacto'!$D$14),"Mayor",IF(OR(U120='Tabla Impacto'!$C$15,U120='Tabla Impacto'!$D$15),"Catastrófico","")))))</f>
        <v>Moderado</v>
      </c>
      <c r="W120" s="616">
        <f t="shared" ref="W120" si="136">IF(V120="","",IF(V120="Leve",0.2,IF(V120="Menor",0.4,IF(V120="Moderado",0.6,IF(V120="Mayor",0.8,IF(V120="Catastrófico",1,))))))</f>
        <v>0.6</v>
      </c>
      <c r="X120" s="621" t="str">
        <f>IF(Y120="","",IF(Y120='Tabla Impacto'!$G$4,'Tabla Impacto'!$F$4,IF(Y120='Tabla Impacto'!$G$5,'Tabla Impacto'!$F$5,IF(Y120='Tabla Impacto'!$G$6,'Tabla Impacto'!$F$6,IF(Y120='Tabla Impacto'!$G$7,'Tabla Impacto'!$F$7,IF(Y120='Tabla Impacto'!$G$8,'Tabla Impacto'!$F$8))))))</f>
        <v>Moderado</v>
      </c>
      <c r="Y120" s="616">
        <f t="shared" ref="Y120" si="137">+IF(T120="",W120,IF(W120="",T120,IF(T120&gt;W120,T120,W120)))</f>
        <v>0.6</v>
      </c>
      <c r="Z120" s="621" t="str">
        <f t="shared" ref="Z120" si="138">IF(OR(AND(P120="Muy Baja",X120="Leve"),AND(P120="Muy Baja",X120="Menor"),AND(P120="Baja",X120="Leve")),"Bajo",IF(OR(AND(P120="Muy baja",X120="Moderado"),AND(P120="Baja",X120="Menor"),AND(P120="Baja",X120="Moderado"),AND(P120="Media",X120="Leve"),AND(P120="Media",X120="Menor"),AND(P120="Media",X120="Moderado"),AND(P120="Alta",X120="Leve"),AND(P120="Alta",X120="Menor")),"Moderado",IF(OR(AND(P120="Muy Baja",X120="Mayor"),AND(P120="Baja",X120="Mayor"),AND(P120="Media",X120="Mayor"),AND(P120="Alta",X120="Moderado"),AND(P120="Alta",X120="Mayor"),AND(P120="Muy Alta",X120="Leve"),AND(P120="Muy Alta",X120="Menor"),AND(P120="Muy Alta",X120="Moderado"),AND(P120="Muy Alta",X120="Mayor")),"Alto",IF(OR(AND(P120="Muy Baja",X120="Catastrófico"),AND(P120="Baja",X120="Catastrófico"),AND(P120="Media",X120="Catastrófico"),AND(P120="Alta",X120="Catastrófico"),AND(P120="Muy Alta",X120="Catastrófico")),"Extremo",""))))</f>
        <v>Moderado</v>
      </c>
      <c r="AA120" s="617"/>
      <c r="AB120" s="326">
        <v>1</v>
      </c>
      <c r="AC120" s="519" t="s">
        <v>1019</v>
      </c>
      <c r="AD120" s="387"/>
      <c r="AE120" s="315" t="s">
        <v>123</v>
      </c>
      <c r="AF120" s="519" t="s">
        <v>808</v>
      </c>
      <c r="AG120" s="315" t="str">
        <f t="shared" si="84"/>
        <v>Probabilidad</v>
      </c>
      <c r="AH120" s="316" t="s">
        <v>74</v>
      </c>
      <c r="AI120" s="316" t="s">
        <v>109</v>
      </c>
      <c r="AJ120" s="317" t="str">
        <f t="shared" si="76"/>
        <v>40%</v>
      </c>
      <c r="AK120" s="316" t="s">
        <v>115</v>
      </c>
      <c r="AL120" s="316" t="s">
        <v>133</v>
      </c>
      <c r="AM120" s="316" t="s">
        <v>277</v>
      </c>
      <c r="AN120" s="300">
        <f>IFERROR(IF(AG120="Probabilidad",(Q120-(+Q120*AJ120)),IF(AG120="Impacto",Q120,"")),"")</f>
        <v>0.36</v>
      </c>
      <c r="AO120" s="132" t="str">
        <f t="shared" ref="AO120:AO122" si="139">IFERROR(IF(AN120="","",IF(AN120&lt;=0.2,"Muy Baja",IF(AN120&lt;=0.4,"Baja",IF(AN120&lt;=0.6,"Media",IF(AN120&lt;=0.8,"Alta","Muy Alta"))))),"")</f>
        <v>Baja</v>
      </c>
      <c r="AP120" s="123">
        <f>+AN120</f>
        <v>0.36</v>
      </c>
      <c r="AQ120" s="132" t="str">
        <f t="shared" ref="AQ120:AQ122" si="140">IFERROR(IF(AR120="","",IF(AR120&lt;=0.2,"Leve",IF(AR120&lt;=0.4,"Menor",IF(AR120&lt;=0.6,"Moderado",IF(AR120&lt;=0.8,"Mayor","Catastrófico"))))),"")</f>
        <v>Moderado</v>
      </c>
      <c r="AR120" s="123">
        <f>IFERROR(IF(AG120="Impacto",(Y120-(+Y120*AJ120)),IF(AG120="Probabilidad",Y120,"")),"")</f>
        <v>0.6</v>
      </c>
      <c r="AS120" s="301" t="str">
        <f t="shared" si="83"/>
        <v>Moderado</v>
      </c>
      <c r="AT120" s="734">
        <f>+AP122</f>
        <v>0.12959999999999999</v>
      </c>
      <c r="AU120" s="734">
        <f>+AR122</f>
        <v>0.6</v>
      </c>
      <c r="AV120" s="735" t="s">
        <v>278</v>
      </c>
      <c r="AW120" s="305"/>
      <c r="AX120" s="305"/>
      <c r="AY120" s="319">
        <v>0</v>
      </c>
      <c r="AZ120" s="315">
        <v>0</v>
      </c>
      <c r="BA120" s="315">
        <v>0</v>
      </c>
      <c r="BB120" s="315">
        <v>0</v>
      </c>
      <c r="BC120" s="315">
        <v>0</v>
      </c>
      <c r="BJ120" s="327"/>
      <c r="BK120" s="313"/>
      <c r="BL120" s="313"/>
      <c r="BM120" s="313"/>
      <c r="BN120" s="313"/>
      <c r="BO120" s="313"/>
      <c r="BP120" s="313"/>
      <c r="BQ120" s="313"/>
      <c r="BR120" s="313"/>
      <c r="BS120" s="313"/>
      <c r="BT120" s="313"/>
      <c r="BU120" s="313"/>
      <c r="BV120" s="313"/>
      <c r="BW120" s="313"/>
      <c r="BX120" s="313"/>
      <c r="BY120" s="313"/>
      <c r="BZ120" s="313"/>
      <c r="CA120" s="313"/>
      <c r="CB120" s="313"/>
      <c r="CC120" s="313"/>
      <c r="CD120" s="313"/>
      <c r="CE120" s="313"/>
      <c r="CF120" s="313"/>
      <c r="CG120" s="313"/>
      <c r="CH120" s="313"/>
      <c r="CL120" s="313"/>
    </row>
    <row r="121" spans="1:90" s="1" customFormat="1" ht="136.15" customHeight="1" x14ac:dyDescent="0.3">
      <c r="A121" s="706"/>
      <c r="B121" s="624" t="s">
        <v>398</v>
      </c>
      <c r="C121" s="626" t="s">
        <v>111</v>
      </c>
      <c r="D121" s="626" t="s">
        <v>399</v>
      </c>
      <c r="E121" s="624" t="s">
        <v>132</v>
      </c>
      <c r="F121" s="625"/>
      <c r="G121" s="625"/>
      <c r="H121" s="625"/>
      <c r="I121" s="625"/>
      <c r="J121" s="624" t="s">
        <v>272</v>
      </c>
      <c r="K121" s="627" t="s">
        <v>403</v>
      </c>
      <c r="L121" s="613"/>
      <c r="M121" s="627" t="str">
        <f t="shared" si="116"/>
        <v xml:space="preserve">Posibilidad de pérdida Económica y Reputacional por incumplimiento de las especificaciones y estándares de producción cartográfica </v>
      </c>
      <c r="N121" s="624"/>
      <c r="O121" s="617">
        <v>52</v>
      </c>
      <c r="P121" s="615"/>
      <c r="Q121" s="616"/>
      <c r="R121" s="632"/>
      <c r="S121" s="615"/>
      <c r="T121" s="616"/>
      <c r="U121" s="632"/>
      <c r="V121" s="615"/>
      <c r="W121" s="616"/>
      <c r="X121" s="621"/>
      <c r="Y121" s="616"/>
      <c r="Z121" s="621"/>
      <c r="AA121" s="617"/>
      <c r="AB121" s="326">
        <v>2</v>
      </c>
      <c r="AC121" s="519" t="s">
        <v>983</v>
      </c>
      <c r="AD121" s="387"/>
      <c r="AE121" s="315" t="s">
        <v>123</v>
      </c>
      <c r="AF121" s="519" t="s">
        <v>918</v>
      </c>
      <c r="AG121" s="315" t="str">
        <f t="shared" si="84"/>
        <v>Probabilidad</v>
      </c>
      <c r="AH121" s="316" t="s">
        <v>74</v>
      </c>
      <c r="AI121" s="316" t="s">
        <v>109</v>
      </c>
      <c r="AJ121" s="317" t="str">
        <f t="shared" si="76"/>
        <v>40%</v>
      </c>
      <c r="AK121" s="316" t="s">
        <v>115</v>
      </c>
      <c r="AL121" s="316" t="s">
        <v>133</v>
      </c>
      <c r="AM121" s="316" t="s">
        <v>277</v>
      </c>
      <c r="AN121" s="299">
        <f>IFERROR(IF(AND(AG120="Probabilidad",AG121="Probabilidad"),(AP120-(+AP120*AJ121)),IF(AG121="Probabilidad",(Q120-(+Q120*AJ121)),IF(AG121="Impacto",AP120,""))),"")</f>
        <v>0.216</v>
      </c>
      <c r="AO121" s="132" t="str">
        <f t="shared" si="139"/>
        <v>Baja</v>
      </c>
      <c r="AP121" s="123">
        <f>+AN121</f>
        <v>0.216</v>
      </c>
      <c r="AQ121" s="132" t="str">
        <f t="shared" si="140"/>
        <v>Moderado</v>
      </c>
      <c r="AR121" s="123">
        <f>IFERROR(IF(AND(AG120="Impacto",AG121="Impacto"),(AR120-(+AR120*AJ121)),IF(AG121="Impacto",(Y120-(+Y120*AJ121)),IF(AG121="Probabilidad",AR120,""))),"")</f>
        <v>0.6</v>
      </c>
      <c r="AS121" s="301" t="str">
        <f t="shared" ref="AS121:AS122" si="141">IFERROR(IF(OR(AND(AO121="Muy Baja",AQ121="Leve"),AND(AO121="Muy Baja",AQ121="Menor"),AND(AO121="Baja",AQ121="Leve")),"Bajo",IF(OR(AND(AO121="Muy baja",AQ121="Moderado"),AND(AO121="Baja",AQ121="Menor"),AND(AO121="Baja",AQ121="Moderado"),AND(AO121="Media",AQ121="Leve"),AND(AO121="Media",AQ121="Menor"),AND(AO121="Media",AQ121="Moderado"),AND(AO121="Alta",AQ121="Leve"),AND(AO121="Alta",AQ121="Menor")),"Moderado",IF(OR(AND(AO121="Muy Baja",AQ121="Mayor"),AND(AO121="Baja",AQ121="Mayor"),AND(AO121="Media",AQ121="Mayor"),AND(AO121="Alta",AQ121="Moderado"),AND(AO121="Alta",AQ121="Mayor"),AND(AO121="Muy Alta",AQ121="Leve"),AND(AO121="Muy Alta",AQ121="Menor"),AND(AO121="Muy Alta",AQ121="Moderado"),AND(AO121="Muy Alta",AQ121="Mayor")),"Alto",IF(OR(AND(AO121="Muy Baja",AQ121="Catastrófico"),AND(AO121="Baja",AQ121="Catastrófico"),AND(AO121="Media",AQ121="Catastrófico"),AND(AO121="Alta",AQ121="Catastrófico"),AND(AO121="Muy Alta",AQ121="Catastrófico")),"Extremo","")))),"")</f>
        <v>Moderado</v>
      </c>
      <c r="AT121" s="734"/>
      <c r="AU121" s="734"/>
      <c r="AV121" s="735"/>
      <c r="AW121" s="305"/>
      <c r="AX121" s="305"/>
      <c r="AY121" s="319">
        <v>0</v>
      </c>
      <c r="AZ121" s="315">
        <v>0</v>
      </c>
      <c r="BA121" s="315">
        <v>0</v>
      </c>
      <c r="BB121" s="315">
        <v>0</v>
      </c>
      <c r="BC121" s="315">
        <v>0</v>
      </c>
      <c r="BJ121" s="327"/>
      <c r="BK121" s="313"/>
      <c r="BL121" s="313"/>
      <c r="BM121" s="313"/>
      <c r="BN121" s="313"/>
      <c r="BO121" s="313"/>
      <c r="BP121" s="313"/>
      <c r="BQ121" s="313"/>
      <c r="BR121" s="313"/>
      <c r="BS121" s="313"/>
      <c r="BT121" s="313"/>
      <c r="BU121" s="313"/>
      <c r="BV121" s="313"/>
      <c r="BW121" s="313"/>
      <c r="BX121" s="313"/>
      <c r="BY121" s="313"/>
      <c r="BZ121" s="313"/>
      <c r="CA121" s="313"/>
      <c r="CB121" s="313"/>
      <c r="CC121" s="313"/>
      <c r="CD121" s="313"/>
      <c r="CE121" s="313"/>
      <c r="CF121" s="313"/>
      <c r="CG121" s="313"/>
      <c r="CH121" s="313"/>
      <c r="CL121" s="313"/>
    </row>
    <row r="122" spans="1:90" s="1" customFormat="1" ht="136.15" customHeight="1" x14ac:dyDescent="0.3">
      <c r="A122" s="706"/>
      <c r="B122" s="624" t="s">
        <v>398</v>
      </c>
      <c r="C122" s="626" t="s">
        <v>111</v>
      </c>
      <c r="D122" s="626" t="s">
        <v>399</v>
      </c>
      <c r="E122" s="624" t="s">
        <v>132</v>
      </c>
      <c r="F122" s="625"/>
      <c r="G122" s="625"/>
      <c r="H122" s="625"/>
      <c r="I122" s="625"/>
      <c r="J122" s="624" t="s">
        <v>272</v>
      </c>
      <c r="K122" s="627" t="s">
        <v>403</v>
      </c>
      <c r="L122" s="613"/>
      <c r="M122" s="627" t="str">
        <f t="shared" si="116"/>
        <v xml:space="preserve">Posibilidad de pérdida Económica y Reputacional por incumplimiento de las especificaciones y estándares de producción cartográfica </v>
      </c>
      <c r="N122" s="624"/>
      <c r="O122" s="617">
        <v>52</v>
      </c>
      <c r="P122" s="615"/>
      <c r="Q122" s="616"/>
      <c r="R122" s="632"/>
      <c r="S122" s="615"/>
      <c r="T122" s="616"/>
      <c r="U122" s="632"/>
      <c r="V122" s="615"/>
      <c r="W122" s="616"/>
      <c r="X122" s="621"/>
      <c r="Y122" s="616"/>
      <c r="Z122" s="621"/>
      <c r="AA122" s="617"/>
      <c r="AB122" s="326">
        <v>3</v>
      </c>
      <c r="AC122" s="519" t="s">
        <v>963</v>
      </c>
      <c r="AD122" s="387"/>
      <c r="AE122" s="315" t="s">
        <v>123</v>
      </c>
      <c r="AF122" s="519" t="s">
        <v>809</v>
      </c>
      <c r="AG122" s="315" t="str">
        <f t="shared" si="84"/>
        <v>Probabilidad</v>
      </c>
      <c r="AH122" s="316" t="s">
        <v>74</v>
      </c>
      <c r="AI122" s="316" t="s">
        <v>109</v>
      </c>
      <c r="AJ122" s="317" t="str">
        <f t="shared" si="76"/>
        <v>40%</v>
      </c>
      <c r="AK122" s="316" t="s">
        <v>115</v>
      </c>
      <c r="AL122" s="316" t="s">
        <v>133</v>
      </c>
      <c r="AM122" s="316" t="s">
        <v>277</v>
      </c>
      <c r="AN122" s="299">
        <f>IFERROR(IF(AND(AG121="Probabilidad",AG122="Probabilidad"),(AP121-(+AP121*AJ122)),IF(AG122="Probabilidad",(Q121-(+Q121*AJ122)),IF(AG122="Impacto",AP121,""))),"")</f>
        <v>0.12959999999999999</v>
      </c>
      <c r="AO122" s="132" t="str">
        <f t="shared" si="139"/>
        <v>Muy Baja</v>
      </c>
      <c r="AP122" s="123">
        <f>+AN122</f>
        <v>0.12959999999999999</v>
      </c>
      <c r="AQ122" s="132" t="str">
        <f t="shared" si="140"/>
        <v>Moderado</v>
      </c>
      <c r="AR122" s="123">
        <f>IFERROR(IF(AND(AG121="Impacto",AG122="Impacto"),(AR121-(+AR121*AJ122)),IF(AG122="Impacto",(Y121-(+Y121*AJ122)),IF(AG122="Probabilidad",AR121,""))),"")</f>
        <v>0.6</v>
      </c>
      <c r="AS122" s="301" t="str">
        <f t="shared" si="141"/>
        <v>Moderado</v>
      </c>
      <c r="AT122" s="734"/>
      <c r="AU122" s="734"/>
      <c r="AV122" s="735"/>
      <c r="AW122" s="305"/>
      <c r="AX122" s="305"/>
      <c r="AY122" s="319">
        <v>0</v>
      </c>
      <c r="AZ122" s="315">
        <v>0</v>
      </c>
      <c r="BA122" s="315">
        <v>0</v>
      </c>
      <c r="BB122" s="315">
        <v>0</v>
      </c>
      <c r="BC122" s="315">
        <v>0</v>
      </c>
      <c r="BJ122" s="327"/>
      <c r="BK122" s="313"/>
      <c r="BL122" s="313"/>
      <c r="BM122" s="313"/>
      <c r="BN122" s="313"/>
      <c r="BO122" s="313"/>
      <c r="BP122" s="313"/>
      <c r="BQ122" s="313"/>
      <c r="BR122" s="313"/>
      <c r="BS122" s="313"/>
      <c r="BT122" s="313"/>
      <c r="BU122" s="313"/>
      <c r="BV122" s="313"/>
      <c r="BW122" s="313"/>
      <c r="BX122" s="313"/>
      <c r="BY122" s="313"/>
      <c r="BZ122" s="313"/>
      <c r="CA122" s="313"/>
      <c r="CB122" s="313"/>
      <c r="CC122" s="313"/>
      <c r="CD122" s="313"/>
      <c r="CE122" s="313"/>
      <c r="CF122" s="313"/>
      <c r="CG122" s="313"/>
      <c r="CH122" s="313"/>
      <c r="CL122" s="313"/>
    </row>
    <row r="123" spans="1:90" s="1" customFormat="1" ht="13.9" hidden="1" customHeight="1" x14ac:dyDescent="0.3">
      <c r="A123" s="706"/>
      <c r="B123" s="624" t="s">
        <v>398</v>
      </c>
      <c r="C123" s="626" t="s">
        <v>111</v>
      </c>
      <c r="D123" s="626" t="s">
        <v>399</v>
      </c>
      <c r="E123" s="624" t="s">
        <v>132</v>
      </c>
      <c r="F123" s="625"/>
      <c r="G123" s="625"/>
      <c r="H123" s="625"/>
      <c r="I123" s="625"/>
      <c r="J123" s="624" t="s">
        <v>272</v>
      </c>
      <c r="K123" s="627" t="s">
        <v>403</v>
      </c>
      <c r="L123" s="613"/>
      <c r="M123" s="627" t="str">
        <f t="shared" si="116"/>
        <v xml:space="preserve">Posibilidad de pérdida Económica y Reputacional por incumplimiento de las especificaciones y estándares de producción cartográfica </v>
      </c>
      <c r="N123" s="624"/>
      <c r="O123" s="617">
        <v>52</v>
      </c>
      <c r="P123" s="615"/>
      <c r="Q123" s="616"/>
      <c r="R123" s="632"/>
      <c r="S123" s="615"/>
      <c r="T123" s="616"/>
      <c r="U123" s="632"/>
      <c r="V123" s="615"/>
      <c r="W123" s="616"/>
      <c r="X123" s="621"/>
      <c r="Y123" s="616"/>
      <c r="Z123" s="621"/>
      <c r="AA123" s="617"/>
      <c r="AB123" s="326"/>
      <c r="AC123" s="494"/>
      <c r="AD123" s="387"/>
      <c r="AE123" s="315"/>
      <c r="AF123" s="494"/>
      <c r="AG123" s="315" t="str">
        <f t="shared" si="84"/>
        <v/>
      </c>
      <c r="AH123" s="316"/>
      <c r="AI123" s="316"/>
      <c r="AJ123" s="317" t="str">
        <f t="shared" si="76"/>
        <v/>
      </c>
      <c r="AK123" s="316"/>
      <c r="AL123" s="316"/>
      <c r="AM123" s="316"/>
      <c r="AN123" s="122"/>
      <c r="AO123" s="132" t="str">
        <f t="shared" si="80"/>
        <v/>
      </c>
      <c r="AP123" s="123"/>
      <c r="AQ123" s="132" t="str">
        <f t="shared" si="81"/>
        <v/>
      </c>
      <c r="AR123" s="123" t="str">
        <f t="shared" si="82"/>
        <v/>
      </c>
      <c r="AS123" s="301" t="str">
        <f t="shared" si="83"/>
        <v/>
      </c>
      <c r="AT123" s="301"/>
      <c r="AU123" s="301"/>
      <c r="AV123" s="369"/>
      <c r="AW123" s="305"/>
      <c r="AX123" s="305"/>
      <c r="AY123" s="489"/>
      <c r="AZ123" s="490"/>
      <c r="BA123" s="490"/>
      <c r="BB123" s="490"/>
      <c r="BC123" s="490"/>
      <c r="BJ123" s="327"/>
      <c r="BK123" s="313"/>
      <c r="BL123" s="313"/>
      <c r="BM123" s="313"/>
      <c r="BN123" s="313"/>
      <c r="BO123" s="313"/>
      <c r="BP123" s="313"/>
      <c r="BQ123" s="313"/>
      <c r="BR123" s="313"/>
      <c r="BS123" s="313"/>
      <c r="BT123" s="313"/>
      <c r="BU123" s="313"/>
      <c r="BV123" s="313"/>
      <c r="BW123" s="313"/>
      <c r="BX123" s="313"/>
      <c r="BY123" s="313"/>
      <c r="BZ123" s="313"/>
      <c r="CA123" s="313"/>
      <c r="CB123" s="313"/>
      <c r="CC123" s="313"/>
      <c r="CD123" s="313"/>
      <c r="CE123" s="313"/>
      <c r="CF123" s="313"/>
      <c r="CG123" s="313"/>
      <c r="CH123" s="313"/>
      <c r="CL123" s="313"/>
    </row>
    <row r="124" spans="1:90" s="1" customFormat="1" ht="13.9" hidden="1" customHeight="1" x14ac:dyDescent="0.3">
      <c r="A124" s="706"/>
      <c r="B124" s="624" t="s">
        <v>398</v>
      </c>
      <c r="C124" s="626" t="s">
        <v>111</v>
      </c>
      <c r="D124" s="626" t="s">
        <v>399</v>
      </c>
      <c r="E124" s="624" t="s">
        <v>132</v>
      </c>
      <c r="F124" s="625"/>
      <c r="G124" s="625"/>
      <c r="H124" s="625"/>
      <c r="I124" s="625"/>
      <c r="J124" s="624" t="s">
        <v>272</v>
      </c>
      <c r="K124" s="627" t="s">
        <v>403</v>
      </c>
      <c r="L124" s="613"/>
      <c r="M124" s="627" t="str">
        <f t="shared" si="116"/>
        <v xml:space="preserve">Posibilidad de pérdida Económica y Reputacional por incumplimiento de las especificaciones y estándares de producción cartográfica </v>
      </c>
      <c r="N124" s="624"/>
      <c r="O124" s="617">
        <v>52</v>
      </c>
      <c r="P124" s="615"/>
      <c r="Q124" s="616"/>
      <c r="R124" s="632"/>
      <c r="S124" s="615"/>
      <c r="T124" s="616"/>
      <c r="U124" s="632"/>
      <c r="V124" s="615"/>
      <c r="W124" s="616"/>
      <c r="X124" s="621"/>
      <c r="Y124" s="616"/>
      <c r="Z124" s="621"/>
      <c r="AA124" s="617"/>
      <c r="AB124" s="326"/>
      <c r="AC124" s="494"/>
      <c r="AD124" s="387"/>
      <c r="AE124" s="315"/>
      <c r="AF124" s="494"/>
      <c r="AG124" s="315" t="str">
        <f t="shared" si="84"/>
        <v/>
      </c>
      <c r="AH124" s="316"/>
      <c r="AI124" s="316"/>
      <c r="AJ124" s="317" t="str">
        <f t="shared" si="76"/>
        <v/>
      </c>
      <c r="AK124" s="316"/>
      <c r="AL124" s="316"/>
      <c r="AM124" s="316"/>
      <c r="AN124" s="122"/>
      <c r="AO124" s="132" t="str">
        <f t="shared" si="80"/>
        <v/>
      </c>
      <c r="AP124" s="123"/>
      <c r="AQ124" s="132" t="str">
        <f t="shared" si="81"/>
        <v/>
      </c>
      <c r="AR124" s="123" t="str">
        <f t="shared" si="82"/>
        <v/>
      </c>
      <c r="AS124" s="301" t="str">
        <f t="shared" si="83"/>
        <v/>
      </c>
      <c r="AT124" s="301"/>
      <c r="AU124" s="301"/>
      <c r="AV124" s="369"/>
      <c r="AW124" s="305"/>
      <c r="AX124" s="305"/>
      <c r="AY124" s="489"/>
      <c r="AZ124" s="490"/>
      <c r="BA124" s="490"/>
      <c r="BB124" s="490"/>
      <c r="BC124" s="490"/>
      <c r="BJ124" s="327"/>
      <c r="BK124" s="313"/>
      <c r="BL124" s="313"/>
      <c r="BM124" s="313"/>
      <c r="BN124" s="313"/>
      <c r="BO124" s="313"/>
      <c r="BP124" s="313"/>
      <c r="BQ124" s="313"/>
      <c r="BR124" s="313"/>
      <c r="BS124" s="313"/>
      <c r="BT124" s="313"/>
      <c r="BU124" s="313"/>
      <c r="BV124" s="313"/>
      <c r="BW124" s="313"/>
      <c r="BX124" s="313"/>
      <c r="BY124" s="313"/>
      <c r="BZ124" s="313"/>
      <c r="CA124" s="313"/>
      <c r="CB124" s="313"/>
      <c r="CC124" s="313"/>
      <c r="CD124" s="313"/>
      <c r="CE124" s="313"/>
      <c r="CF124" s="313"/>
      <c r="CG124" s="313"/>
      <c r="CH124" s="313"/>
      <c r="CL124" s="313"/>
    </row>
    <row r="125" spans="1:90" s="1" customFormat="1" ht="13.9" hidden="1" customHeight="1" x14ac:dyDescent="0.3">
      <c r="A125" s="706"/>
      <c r="B125" s="624" t="s">
        <v>398</v>
      </c>
      <c r="C125" s="626" t="s">
        <v>111</v>
      </c>
      <c r="D125" s="626" t="s">
        <v>399</v>
      </c>
      <c r="E125" s="624" t="s">
        <v>132</v>
      </c>
      <c r="F125" s="625"/>
      <c r="G125" s="625"/>
      <c r="H125" s="625"/>
      <c r="I125" s="625"/>
      <c r="J125" s="624" t="s">
        <v>272</v>
      </c>
      <c r="K125" s="627" t="s">
        <v>403</v>
      </c>
      <c r="L125" s="614"/>
      <c r="M125" s="627" t="str">
        <f t="shared" si="116"/>
        <v xml:space="preserve">Posibilidad de pérdida Económica y Reputacional por incumplimiento de las especificaciones y estándares de producción cartográfica </v>
      </c>
      <c r="N125" s="624"/>
      <c r="O125" s="617">
        <v>52</v>
      </c>
      <c r="P125" s="615"/>
      <c r="Q125" s="616"/>
      <c r="R125" s="632"/>
      <c r="S125" s="615"/>
      <c r="T125" s="616"/>
      <c r="U125" s="632"/>
      <c r="V125" s="615"/>
      <c r="W125" s="616"/>
      <c r="X125" s="621"/>
      <c r="Y125" s="616"/>
      <c r="Z125" s="621"/>
      <c r="AA125" s="617"/>
      <c r="AB125" s="326"/>
      <c r="AC125" s="494"/>
      <c r="AD125" s="387"/>
      <c r="AE125" s="315"/>
      <c r="AF125" s="494"/>
      <c r="AG125" s="315" t="str">
        <f t="shared" si="84"/>
        <v/>
      </c>
      <c r="AH125" s="316"/>
      <c r="AI125" s="316"/>
      <c r="AJ125" s="317" t="str">
        <f t="shared" si="76"/>
        <v/>
      </c>
      <c r="AK125" s="316"/>
      <c r="AL125" s="316"/>
      <c r="AM125" s="316"/>
      <c r="AN125" s="122"/>
      <c r="AO125" s="132" t="str">
        <f t="shared" si="80"/>
        <v/>
      </c>
      <c r="AP125" s="123"/>
      <c r="AQ125" s="132" t="str">
        <f t="shared" si="81"/>
        <v/>
      </c>
      <c r="AR125" s="123" t="str">
        <f t="shared" si="82"/>
        <v/>
      </c>
      <c r="AS125" s="301" t="str">
        <f t="shared" si="83"/>
        <v/>
      </c>
      <c r="AT125" s="301"/>
      <c r="AU125" s="301"/>
      <c r="AV125" s="369"/>
      <c r="AW125" s="305"/>
      <c r="AX125" s="305"/>
      <c r="AY125" s="489"/>
      <c r="AZ125" s="490"/>
      <c r="BA125" s="490"/>
      <c r="BB125" s="490"/>
      <c r="BC125" s="490"/>
      <c r="BJ125" s="327"/>
      <c r="BK125" s="313"/>
      <c r="BL125" s="313"/>
      <c r="BM125" s="313"/>
      <c r="BN125" s="313"/>
      <c r="BO125" s="313"/>
      <c r="BP125" s="313"/>
      <c r="BQ125" s="313"/>
      <c r="BR125" s="313"/>
      <c r="BS125" s="313"/>
      <c r="BT125" s="313"/>
      <c r="BU125" s="313"/>
      <c r="BV125" s="313"/>
      <c r="BW125" s="313"/>
      <c r="BX125" s="313"/>
      <c r="BY125" s="313"/>
      <c r="BZ125" s="313"/>
      <c r="CA125" s="313"/>
      <c r="CB125" s="313"/>
      <c r="CC125" s="313"/>
      <c r="CD125" s="313"/>
      <c r="CE125" s="313"/>
      <c r="CF125" s="313"/>
      <c r="CG125" s="313"/>
      <c r="CH125" s="313"/>
      <c r="CL125" s="313"/>
    </row>
    <row r="126" spans="1:90" s="1" customFormat="1" ht="151.9" customHeight="1" x14ac:dyDescent="0.3">
      <c r="A126" s="706" t="s">
        <v>404</v>
      </c>
      <c r="B126" s="624" t="s">
        <v>405</v>
      </c>
      <c r="C126" s="626" t="s">
        <v>111</v>
      </c>
      <c r="D126" s="626" t="s">
        <v>406</v>
      </c>
      <c r="E126" s="624" t="s">
        <v>132</v>
      </c>
      <c r="F126" s="625" t="s">
        <v>337</v>
      </c>
      <c r="G126" s="625" t="s">
        <v>283</v>
      </c>
      <c r="H126" s="625" t="s">
        <v>346</v>
      </c>
      <c r="I126" s="625" t="s">
        <v>304</v>
      </c>
      <c r="J126" s="624" t="s">
        <v>286</v>
      </c>
      <c r="K126" s="612" t="s">
        <v>865</v>
      </c>
      <c r="L126" s="612" t="s">
        <v>1044</v>
      </c>
      <c r="M126" s="627" t="str">
        <f t="shared" si="116"/>
        <v>Posibilidad de pérdida Reputacional por demoras en los procesos de producción y entrega de la cartografía básica debido a:
1. Eventos externos que impactan los tiempos de producción o actualización de la información cartográfica.
2. Fallas en los equipos usados
3. Insuficientes recursos utilizados para la producción.</v>
      </c>
      <c r="N126" s="624" t="s">
        <v>274</v>
      </c>
      <c r="O126" s="617">
        <v>600</v>
      </c>
      <c r="P126" s="615" t="str">
        <f t="shared" si="107"/>
        <v>Alta</v>
      </c>
      <c r="Q126" s="616">
        <f t="shared" si="92"/>
        <v>0.8</v>
      </c>
      <c r="R126" s="632"/>
      <c r="S126" s="615" t="str">
        <f>IF(OR(R126='Tabla Impacto'!$C$11,R126='Tabla Impacto'!$D$11),"Leve",IF(OR(R126='Tabla Impacto'!$C$12,R126='Tabla Impacto'!$D$12),"Menor",IF(OR(R126='Tabla Impacto'!$C$13,R126='Tabla Impacto'!$D$13),"Moderado",IF(OR(R126='Tabla Impacto'!$C$14,R126='Tabla Impacto'!$D$14),"Mayor",IF(OR(R126='Tabla Impacto'!$C$15,R126='Tabla Impacto'!$D$15),"Catastrófico","")))))</f>
        <v/>
      </c>
      <c r="T126" s="616" t="str">
        <f t="shared" ref="T126" si="142">IF(S126="","",IF(S126="Leve",0.2,IF(S126="Menor",0.4,IF(S126="Moderado",0.6,IF(S126="Mayor",0.8,IF(S126="Catastrófico",1,))))))</f>
        <v/>
      </c>
      <c r="U126" s="632" t="s">
        <v>300</v>
      </c>
      <c r="V126" s="615" t="str">
        <f>IF(OR(U126='Tabla Impacto'!$C$11,U126='Tabla Impacto'!$D$11),"Leve",IF(OR(U126='Tabla Impacto'!$C$12,U126='Tabla Impacto'!$D$12),"Menor",IF(OR(U126='Tabla Impacto'!$C$13,U126='Tabla Impacto'!$D$13),"Moderado",IF(OR(U126='Tabla Impacto'!$C$14,U126='Tabla Impacto'!$D$14),"Mayor",IF(OR(U126='Tabla Impacto'!$C$15,U126='Tabla Impacto'!$D$15),"Catastrófico","")))))</f>
        <v>Mayor</v>
      </c>
      <c r="W126" s="616">
        <f t="shared" ref="W126" si="143">IF(V126="","",IF(V126="Leve",0.2,IF(V126="Menor",0.4,IF(V126="Moderado",0.6,IF(V126="Mayor",0.8,IF(V126="Catastrófico",1,))))))</f>
        <v>0.8</v>
      </c>
      <c r="X126" s="621" t="str">
        <f>IF(Y126="","",IF(Y126='Tabla Impacto'!$G$4,'Tabla Impacto'!$F$4,IF(Y126='Tabla Impacto'!$G$5,'Tabla Impacto'!$F$5,IF(Y126='Tabla Impacto'!$G$6,'Tabla Impacto'!$F$6,IF(Y126='Tabla Impacto'!$G$7,'Tabla Impacto'!$F$7,IF(Y126='Tabla Impacto'!$G$8,'Tabla Impacto'!$F$8))))))</f>
        <v>Mayor</v>
      </c>
      <c r="Y126" s="616">
        <f t="shared" ref="Y126" si="144">+IF(T126="",W126,IF(W126="",T126,IF(T126&gt;W126,T126,W126)))</f>
        <v>0.8</v>
      </c>
      <c r="Z126" s="621" t="str">
        <f t="shared" ref="Z126" si="145">IF(OR(AND(P126="Muy Baja",X126="Leve"),AND(P126="Muy Baja",X126="Menor"),AND(P126="Baja",X126="Leve")),"Bajo",IF(OR(AND(P126="Muy baja",X126="Moderado"),AND(P126="Baja",X126="Menor"),AND(P126="Baja",X126="Moderado"),AND(P126="Media",X126="Leve"),AND(P126="Media",X126="Menor"),AND(P126="Media",X126="Moderado"),AND(P126="Alta",X126="Leve"),AND(P126="Alta",X126="Menor")),"Moderado",IF(OR(AND(P126="Muy Baja",X126="Mayor"),AND(P126="Baja",X126="Mayor"),AND(P126="Media",X126="Mayor"),AND(P126="Alta",X126="Moderado"),AND(P126="Alta",X126="Mayor"),AND(P126="Muy Alta",X126="Leve"),AND(P126="Muy Alta",X126="Menor"),AND(P126="Muy Alta",X126="Moderado"),AND(P126="Muy Alta",X126="Mayor")),"Alto",IF(OR(AND(P126="Muy Baja",X126="Catastrófico"),AND(P126="Baja",X126="Catastrófico"),AND(P126="Media",X126="Catastrófico"),AND(P126="Alta",X126="Catastrófico"),AND(P126="Muy Alta",X126="Catastrófico")),"Extremo",""))))</f>
        <v>Alto</v>
      </c>
      <c r="AA126" s="617"/>
      <c r="AB126" s="326">
        <v>1</v>
      </c>
      <c r="AC126" s="519" t="s">
        <v>964</v>
      </c>
      <c r="AD126" s="387"/>
      <c r="AE126" s="315" t="s">
        <v>123</v>
      </c>
      <c r="AF126" s="519" t="s">
        <v>965</v>
      </c>
      <c r="AG126" s="315" t="str">
        <f t="shared" si="84"/>
        <v>Probabilidad</v>
      </c>
      <c r="AH126" s="316" t="s">
        <v>74</v>
      </c>
      <c r="AI126" s="316" t="s">
        <v>109</v>
      </c>
      <c r="AJ126" s="317" t="str">
        <f>IF(AND(AH126="Preventivo",AI126="Automático"),"50%",IF(AND(AH126="Preventivo",AI126="Manual"),"40%",IF(AND(AH126="Detectivo",AI126="Automático"),"40%",IF(AND(AH126="Detectivo",AI126="Manual"),"30%",IF(AND(AH126="Correctivo",AI126="Automático"),"35%",IF(AND(AH126="Correctivo",AI126="Manual"),"25%",""))))))</f>
        <v>40%</v>
      </c>
      <c r="AK126" s="316" t="s">
        <v>115</v>
      </c>
      <c r="AL126" s="316" t="s">
        <v>133</v>
      </c>
      <c r="AM126" s="316" t="s">
        <v>277</v>
      </c>
      <c r="AN126" s="300">
        <f>IFERROR(IF(AG126="Probabilidad",(Q126-(+Q126*AJ126)),IF(AG126="Impacto",Q126,"")),"")</f>
        <v>0.48</v>
      </c>
      <c r="AO126" s="132" t="str">
        <f t="shared" si="80"/>
        <v>Media</v>
      </c>
      <c r="AP126" s="123">
        <f>+AN126</f>
        <v>0.48</v>
      </c>
      <c r="AQ126" s="132" t="str">
        <f t="shared" si="81"/>
        <v>Mayor</v>
      </c>
      <c r="AR126" s="123">
        <f>IFERROR(IF(AG126="Impacto",(Y126-(+Y126*AJ126)),IF(AG126="Probabilidad",Y126,"")),"")</f>
        <v>0.8</v>
      </c>
      <c r="AS126" s="301" t="str">
        <f t="shared" ref="AS126:AS127" si="146">IFERROR(IF(OR(AND(AO126="Muy Baja",AQ126="Leve"),AND(AO126="Muy Baja",AQ126="Menor"),AND(AO126="Baja",AQ126="Leve")),"Bajo",IF(OR(AND(AO126="Muy baja",AQ126="Moderado"),AND(AO126="Baja",AQ126="Menor"),AND(AO126="Baja",AQ126="Moderado"),AND(AO126="Media",AQ126="Leve"),AND(AO126="Media",AQ126="Menor"),AND(AO126="Media",AQ126="Moderado"),AND(AO126="Alta",AQ126="Leve"),AND(AO126="Alta",AQ126="Menor")),"Moderado",IF(OR(AND(AO126="Muy Baja",AQ126="Mayor"),AND(AO126="Baja",AQ126="Mayor"),AND(AO126="Media",AQ126="Mayor"),AND(AO126="Alta",AQ126="Moderado"),AND(AO126="Alta",AQ126="Mayor"),AND(AO126="Muy Alta",AQ126="Leve"),AND(AO126="Muy Alta",AQ126="Menor"),AND(AO126="Muy Alta",AQ126="Moderado"),AND(AO126="Muy Alta",AQ126="Mayor")),"Alto",IF(OR(AND(AO126="Muy Baja",AQ126="Catastrófico"),AND(AO126="Baja",AQ126="Catastrófico"),AND(AO126="Media",AQ126="Catastrófico"),AND(AO126="Alta",AQ126="Catastrófico"),AND(AO126="Muy Alta",AQ126="Catastrófico")),"Extremo","")))),"")</f>
        <v>Alto</v>
      </c>
      <c r="AT126" s="734">
        <f>+AP127</f>
        <v>0.28799999999999998</v>
      </c>
      <c r="AU126" s="734">
        <f>+AR127</f>
        <v>0.8</v>
      </c>
      <c r="AV126" s="735" t="s">
        <v>278</v>
      </c>
      <c r="AW126" s="305"/>
      <c r="AX126" s="305"/>
      <c r="AY126" s="319">
        <v>0</v>
      </c>
      <c r="AZ126" s="315">
        <v>0</v>
      </c>
      <c r="BA126" s="315">
        <v>0</v>
      </c>
      <c r="BB126" s="315">
        <v>0</v>
      </c>
      <c r="BC126" s="315">
        <v>0</v>
      </c>
      <c r="BJ126" s="327"/>
      <c r="BK126" s="313"/>
      <c r="BL126" s="313"/>
      <c r="BM126" s="313"/>
      <c r="BN126" s="313"/>
      <c r="BO126" s="313"/>
      <c r="BP126" s="313"/>
      <c r="BQ126" s="313"/>
      <c r="BR126" s="313"/>
      <c r="BS126" s="313"/>
      <c r="BT126" s="313"/>
      <c r="BU126" s="313"/>
      <c r="BV126" s="313"/>
      <c r="BW126" s="313"/>
      <c r="BX126" s="313"/>
      <c r="BY126" s="313"/>
      <c r="BZ126" s="313"/>
      <c r="CA126" s="313"/>
      <c r="CB126" s="313"/>
      <c r="CC126" s="313"/>
      <c r="CD126" s="313"/>
      <c r="CE126" s="313"/>
      <c r="CF126" s="313"/>
      <c r="CG126" s="313"/>
      <c r="CH126" s="313"/>
      <c r="CL126" s="313"/>
    </row>
    <row r="127" spans="1:90" s="1" customFormat="1" ht="136.9" customHeight="1" x14ac:dyDescent="0.3">
      <c r="A127" s="706"/>
      <c r="B127" s="624" t="s">
        <v>401</v>
      </c>
      <c r="C127" s="626" t="s">
        <v>111</v>
      </c>
      <c r="D127" s="626" t="s">
        <v>402</v>
      </c>
      <c r="E127" s="624" t="s">
        <v>132</v>
      </c>
      <c r="F127" s="625"/>
      <c r="G127" s="625"/>
      <c r="H127" s="625"/>
      <c r="I127" s="625"/>
      <c r="J127" s="624" t="s">
        <v>286</v>
      </c>
      <c r="K127" s="613"/>
      <c r="L127" s="613"/>
      <c r="M127" s="627" t="str">
        <f t="shared" si="116"/>
        <v xml:space="preserve">Posibilidad de pérdida Reputacional  </v>
      </c>
      <c r="N127" s="624"/>
      <c r="O127" s="617">
        <v>600</v>
      </c>
      <c r="P127" s="615"/>
      <c r="Q127" s="616"/>
      <c r="R127" s="632"/>
      <c r="S127" s="615"/>
      <c r="T127" s="616"/>
      <c r="U127" s="632"/>
      <c r="V127" s="615"/>
      <c r="W127" s="616"/>
      <c r="X127" s="621"/>
      <c r="Y127" s="616"/>
      <c r="Z127" s="621"/>
      <c r="AA127" s="617"/>
      <c r="AB127" s="326">
        <v>2</v>
      </c>
      <c r="AC127" s="519" t="s">
        <v>966</v>
      </c>
      <c r="AD127" s="387"/>
      <c r="AE127" s="315" t="s">
        <v>123</v>
      </c>
      <c r="AF127" s="519" t="s">
        <v>810</v>
      </c>
      <c r="AG127" s="315" t="str">
        <f t="shared" si="84"/>
        <v>Probabilidad</v>
      </c>
      <c r="AH127" s="316" t="s">
        <v>74</v>
      </c>
      <c r="AI127" s="316" t="s">
        <v>109</v>
      </c>
      <c r="AJ127" s="317" t="str">
        <f t="shared" si="76"/>
        <v>40%</v>
      </c>
      <c r="AK127" s="316" t="s">
        <v>115</v>
      </c>
      <c r="AL127" s="316" t="s">
        <v>133</v>
      </c>
      <c r="AM127" s="316" t="s">
        <v>277</v>
      </c>
      <c r="AN127" s="299">
        <f>IFERROR(IF(AND(AG126="Probabilidad",AG127="Probabilidad"),(AP126-(+AP126*AJ127)),IF(AG127="Probabilidad",(Q126-(+Q126*AJ127)),IF(AG127="Impacto",AP126,""))),"")</f>
        <v>0.28799999999999998</v>
      </c>
      <c r="AO127" s="132" t="str">
        <f t="shared" si="80"/>
        <v>Baja</v>
      </c>
      <c r="AP127" s="123">
        <f>+AN127</f>
        <v>0.28799999999999998</v>
      </c>
      <c r="AQ127" s="132" t="str">
        <f t="shared" si="81"/>
        <v>Mayor</v>
      </c>
      <c r="AR127" s="123">
        <f>IFERROR(IF(AND(AG126="Impacto",AG127="Impacto"),(AR126-(+AR126*AJ127)),IF(AG127="Impacto",(Y126-(+Y126*AJ127)),IF(AG127="Probabilidad",AR126,""))),"")</f>
        <v>0.8</v>
      </c>
      <c r="AS127" s="301" t="str">
        <f t="shared" si="146"/>
        <v>Alto</v>
      </c>
      <c r="AT127" s="734"/>
      <c r="AU127" s="734"/>
      <c r="AV127" s="735"/>
      <c r="AW127" s="305"/>
      <c r="AX127" s="305"/>
      <c r="AY127" s="319">
        <v>0</v>
      </c>
      <c r="AZ127" s="315">
        <v>0</v>
      </c>
      <c r="BA127" s="315">
        <v>0</v>
      </c>
      <c r="BB127" s="315">
        <v>0</v>
      </c>
      <c r="BC127" s="315">
        <v>0</v>
      </c>
      <c r="BJ127" s="327"/>
      <c r="BK127" s="313"/>
      <c r="BL127" s="313"/>
      <c r="BM127" s="313"/>
      <c r="BN127" s="313"/>
      <c r="BO127" s="313"/>
      <c r="BP127" s="313"/>
      <c r="BQ127" s="313"/>
      <c r="BR127" s="313"/>
      <c r="BS127" s="313"/>
      <c r="BT127" s="313"/>
      <c r="BU127" s="313"/>
      <c r="BV127" s="313"/>
      <c r="BW127" s="313"/>
      <c r="BX127" s="313"/>
      <c r="BY127" s="313"/>
      <c r="BZ127" s="313"/>
      <c r="CA127" s="313"/>
      <c r="CB127" s="313"/>
      <c r="CC127" s="313"/>
      <c r="CD127" s="313"/>
      <c r="CE127" s="313"/>
      <c r="CF127" s="313"/>
      <c r="CG127" s="313"/>
      <c r="CH127" s="313"/>
      <c r="CL127" s="313"/>
    </row>
    <row r="128" spans="1:90" s="1" customFormat="1" ht="13.9" hidden="1" customHeight="1" x14ac:dyDescent="0.3">
      <c r="A128" s="706"/>
      <c r="B128" s="624" t="s">
        <v>401</v>
      </c>
      <c r="C128" s="626" t="s">
        <v>111</v>
      </c>
      <c r="D128" s="626" t="s">
        <v>402</v>
      </c>
      <c r="E128" s="624" t="s">
        <v>132</v>
      </c>
      <c r="F128" s="625"/>
      <c r="G128" s="625"/>
      <c r="H128" s="625"/>
      <c r="I128" s="625"/>
      <c r="J128" s="624" t="s">
        <v>286</v>
      </c>
      <c r="K128" s="613"/>
      <c r="L128" s="613"/>
      <c r="M128" s="627" t="str">
        <f t="shared" si="116"/>
        <v xml:space="preserve">Posibilidad de pérdida Reputacional  </v>
      </c>
      <c r="N128" s="624"/>
      <c r="O128" s="617">
        <v>600</v>
      </c>
      <c r="P128" s="615"/>
      <c r="Q128" s="616"/>
      <c r="R128" s="632"/>
      <c r="S128" s="615"/>
      <c r="T128" s="616"/>
      <c r="U128" s="632"/>
      <c r="V128" s="615"/>
      <c r="W128" s="616"/>
      <c r="X128" s="621"/>
      <c r="Y128" s="616"/>
      <c r="Z128" s="621"/>
      <c r="AA128" s="617"/>
      <c r="AB128" s="326"/>
      <c r="AC128" s="494"/>
      <c r="AD128" s="387"/>
      <c r="AE128" s="315"/>
      <c r="AF128" s="494"/>
      <c r="AG128" s="315" t="str">
        <f t="shared" si="84"/>
        <v/>
      </c>
      <c r="AH128" s="316"/>
      <c r="AI128" s="316"/>
      <c r="AJ128" s="317" t="str">
        <f t="shared" si="76"/>
        <v/>
      </c>
      <c r="AK128" s="316"/>
      <c r="AL128" s="316"/>
      <c r="AM128" s="316"/>
      <c r="AN128" s="122"/>
      <c r="AO128" s="132" t="str">
        <f t="shared" si="80"/>
        <v/>
      </c>
      <c r="AP128" s="123"/>
      <c r="AQ128" s="132" t="str">
        <f t="shared" si="81"/>
        <v/>
      </c>
      <c r="AR128" s="123" t="str">
        <f t="shared" si="82"/>
        <v/>
      </c>
      <c r="AS128" s="301" t="str">
        <f t="shared" si="83"/>
        <v/>
      </c>
      <c r="AT128" s="301"/>
      <c r="AU128" s="301"/>
      <c r="AV128" s="369"/>
      <c r="AW128" s="305"/>
      <c r="AX128" s="305"/>
      <c r="AY128" s="489"/>
      <c r="AZ128" s="490"/>
      <c r="BA128" s="490"/>
      <c r="BB128" s="490"/>
      <c r="BC128" s="490"/>
      <c r="BJ128" s="327"/>
      <c r="BK128" s="313"/>
      <c r="BL128" s="313"/>
      <c r="BM128" s="313"/>
      <c r="BN128" s="313"/>
      <c r="BO128" s="313"/>
      <c r="BP128" s="313"/>
      <c r="BQ128" s="313"/>
      <c r="BR128" s="313"/>
      <c r="BS128" s="313"/>
      <c r="BT128" s="313"/>
      <c r="BU128" s="313"/>
      <c r="BV128" s="313"/>
      <c r="BW128" s="313"/>
      <c r="BX128" s="313"/>
      <c r="BY128" s="313"/>
      <c r="BZ128" s="313"/>
      <c r="CA128" s="313"/>
      <c r="CB128" s="313"/>
      <c r="CC128" s="313"/>
      <c r="CD128" s="313"/>
      <c r="CE128" s="313"/>
      <c r="CF128" s="313"/>
      <c r="CG128" s="313"/>
      <c r="CH128" s="313"/>
      <c r="CL128" s="313"/>
    </row>
    <row r="129" spans="1:90" s="1" customFormat="1" ht="13.9" hidden="1" customHeight="1" x14ac:dyDescent="0.3">
      <c r="A129" s="706"/>
      <c r="B129" s="624" t="s">
        <v>401</v>
      </c>
      <c r="C129" s="626" t="s">
        <v>111</v>
      </c>
      <c r="D129" s="626" t="s">
        <v>402</v>
      </c>
      <c r="E129" s="624" t="s">
        <v>132</v>
      </c>
      <c r="F129" s="625"/>
      <c r="G129" s="625"/>
      <c r="H129" s="625"/>
      <c r="I129" s="625"/>
      <c r="J129" s="624" t="s">
        <v>286</v>
      </c>
      <c r="K129" s="613"/>
      <c r="L129" s="613"/>
      <c r="M129" s="627" t="str">
        <f t="shared" si="116"/>
        <v xml:space="preserve">Posibilidad de pérdida Reputacional  </v>
      </c>
      <c r="N129" s="624"/>
      <c r="O129" s="617">
        <v>600</v>
      </c>
      <c r="P129" s="615"/>
      <c r="Q129" s="616"/>
      <c r="R129" s="632"/>
      <c r="S129" s="615"/>
      <c r="T129" s="616"/>
      <c r="U129" s="632"/>
      <c r="V129" s="615"/>
      <c r="W129" s="616"/>
      <c r="X129" s="621"/>
      <c r="Y129" s="616"/>
      <c r="Z129" s="621"/>
      <c r="AA129" s="617"/>
      <c r="AB129" s="326"/>
      <c r="AC129" s="494"/>
      <c r="AD129" s="387"/>
      <c r="AE129" s="315"/>
      <c r="AF129" s="494"/>
      <c r="AG129" s="315" t="str">
        <f t="shared" si="84"/>
        <v/>
      </c>
      <c r="AH129" s="316"/>
      <c r="AI129" s="316"/>
      <c r="AJ129" s="317" t="str">
        <f t="shared" si="76"/>
        <v/>
      </c>
      <c r="AK129" s="316"/>
      <c r="AL129" s="316"/>
      <c r="AM129" s="316"/>
      <c r="AN129" s="122"/>
      <c r="AO129" s="132" t="str">
        <f t="shared" si="80"/>
        <v/>
      </c>
      <c r="AP129" s="123"/>
      <c r="AQ129" s="132" t="str">
        <f t="shared" si="81"/>
        <v/>
      </c>
      <c r="AR129" s="123" t="str">
        <f t="shared" si="82"/>
        <v/>
      </c>
      <c r="AS129" s="301" t="str">
        <f t="shared" si="83"/>
        <v/>
      </c>
      <c r="AT129" s="301"/>
      <c r="AU129" s="301"/>
      <c r="AV129" s="369"/>
      <c r="AW129" s="305"/>
      <c r="AX129" s="305"/>
      <c r="AY129" s="489"/>
      <c r="AZ129" s="490"/>
      <c r="BA129" s="490"/>
      <c r="BB129" s="490"/>
      <c r="BC129" s="490"/>
      <c r="BJ129" s="327"/>
      <c r="BK129" s="313"/>
      <c r="BL129" s="313"/>
      <c r="BM129" s="313"/>
      <c r="BN129" s="313"/>
      <c r="BO129" s="313"/>
      <c r="BP129" s="313"/>
      <c r="BQ129" s="313"/>
      <c r="BR129" s="313"/>
      <c r="BS129" s="313"/>
      <c r="BT129" s="313"/>
      <c r="BU129" s="313"/>
      <c r="BV129" s="313"/>
      <c r="BW129" s="313"/>
      <c r="BX129" s="313"/>
      <c r="BY129" s="313"/>
      <c r="BZ129" s="313"/>
      <c r="CA129" s="313"/>
      <c r="CB129" s="313"/>
      <c r="CC129" s="313"/>
      <c r="CD129" s="313"/>
      <c r="CE129" s="313"/>
      <c r="CF129" s="313"/>
      <c r="CG129" s="313"/>
      <c r="CH129" s="313"/>
      <c r="CL129" s="313"/>
    </row>
    <row r="130" spans="1:90" s="1" customFormat="1" ht="13.9" hidden="1" customHeight="1" x14ac:dyDescent="0.3">
      <c r="A130" s="706"/>
      <c r="B130" s="624" t="s">
        <v>401</v>
      </c>
      <c r="C130" s="626" t="s">
        <v>111</v>
      </c>
      <c r="D130" s="626" t="s">
        <v>402</v>
      </c>
      <c r="E130" s="624" t="s">
        <v>132</v>
      </c>
      <c r="F130" s="625"/>
      <c r="G130" s="625"/>
      <c r="H130" s="625"/>
      <c r="I130" s="625"/>
      <c r="J130" s="624" t="s">
        <v>286</v>
      </c>
      <c r="K130" s="613"/>
      <c r="L130" s="613"/>
      <c r="M130" s="627" t="str">
        <f t="shared" ref="M130:M161" si="147">+CONCATENATE(J130," ",K130," ",L130)</f>
        <v xml:space="preserve">Posibilidad de pérdida Reputacional  </v>
      </c>
      <c r="N130" s="624"/>
      <c r="O130" s="617">
        <v>600</v>
      </c>
      <c r="P130" s="615"/>
      <c r="Q130" s="616"/>
      <c r="R130" s="632"/>
      <c r="S130" s="615"/>
      <c r="T130" s="616"/>
      <c r="U130" s="632"/>
      <c r="V130" s="615"/>
      <c r="W130" s="616"/>
      <c r="X130" s="621"/>
      <c r="Y130" s="616"/>
      <c r="Z130" s="621"/>
      <c r="AA130" s="617"/>
      <c r="AB130" s="326"/>
      <c r="AC130" s="494"/>
      <c r="AD130" s="387"/>
      <c r="AE130" s="315"/>
      <c r="AF130" s="494"/>
      <c r="AG130" s="315" t="str">
        <f t="shared" si="84"/>
        <v/>
      </c>
      <c r="AH130" s="316"/>
      <c r="AI130" s="316"/>
      <c r="AJ130" s="317" t="str">
        <f t="shared" si="76"/>
        <v/>
      </c>
      <c r="AK130" s="316"/>
      <c r="AL130" s="316"/>
      <c r="AM130" s="316"/>
      <c r="AN130" s="122"/>
      <c r="AO130" s="132" t="str">
        <f t="shared" si="80"/>
        <v/>
      </c>
      <c r="AP130" s="123"/>
      <c r="AQ130" s="132" t="str">
        <f t="shared" si="81"/>
        <v/>
      </c>
      <c r="AR130" s="123" t="str">
        <f t="shared" si="82"/>
        <v/>
      </c>
      <c r="AS130" s="301" t="str">
        <f t="shared" si="83"/>
        <v/>
      </c>
      <c r="AT130" s="301"/>
      <c r="AU130" s="301"/>
      <c r="AV130" s="369"/>
      <c r="AW130" s="305"/>
      <c r="AX130" s="305"/>
      <c r="AY130" s="489"/>
      <c r="AZ130" s="490"/>
      <c r="BA130" s="490"/>
      <c r="BB130" s="490"/>
      <c r="BC130" s="490"/>
      <c r="BJ130" s="327"/>
      <c r="BK130" s="313"/>
      <c r="BL130" s="313"/>
      <c r="BM130" s="313"/>
      <c r="BN130" s="313"/>
      <c r="BO130" s="313"/>
      <c r="BP130" s="313"/>
      <c r="BQ130" s="313"/>
      <c r="BR130" s="313"/>
      <c r="BS130" s="313"/>
      <c r="BT130" s="313"/>
      <c r="BU130" s="313"/>
      <c r="BV130" s="313"/>
      <c r="BW130" s="313"/>
      <c r="BX130" s="313"/>
      <c r="BY130" s="313"/>
      <c r="BZ130" s="313"/>
      <c r="CA130" s="313"/>
      <c r="CB130" s="313"/>
      <c r="CC130" s="313"/>
      <c r="CD130" s="313"/>
      <c r="CE130" s="313"/>
      <c r="CF130" s="313"/>
      <c r="CG130" s="313"/>
      <c r="CH130" s="313"/>
      <c r="CL130" s="313"/>
    </row>
    <row r="131" spans="1:90" s="1" customFormat="1" ht="13.9" hidden="1" customHeight="1" x14ac:dyDescent="0.3">
      <c r="A131" s="706"/>
      <c r="B131" s="624" t="s">
        <v>401</v>
      </c>
      <c r="C131" s="626" t="s">
        <v>111</v>
      </c>
      <c r="D131" s="626" t="s">
        <v>402</v>
      </c>
      <c r="E131" s="624" t="s">
        <v>132</v>
      </c>
      <c r="F131" s="625"/>
      <c r="G131" s="625"/>
      <c r="H131" s="625"/>
      <c r="I131" s="625"/>
      <c r="J131" s="624" t="s">
        <v>286</v>
      </c>
      <c r="K131" s="614"/>
      <c r="L131" s="614"/>
      <c r="M131" s="627" t="str">
        <f t="shared" si="147"/>
        <v xml:space="preserve">Posibilidad de pérdida Reputacional  </v>
      </c>
      <c r="N131" s="624"/>
      <c r="O131" s="617">
        <v>600</v>
      </c>
      <c r="P131" s="615"/>
      <c r="Q131" s="616"/>
      <c r="R131" s="632"/>
      <c r="S131" s="615"/>
      <c r="T131" s="616"/>
      <c r="U131" s="632"/>
      <c r="V131" s="615"/>
      <c r="W131" s="616"/>
      <c r="X131" s="621"/>
      <c r="Y131" s="616"/>
      <c r="Z131" s="621"/>
      <c r="AA131" s="617"/>
      <c r="AB131" s="326"/>
      <c r="AC131" s="494"/>
      <c r="AD131" s="387"/>
      <c r="AE131" s="315"/>
      <c r="AF131" s="494"/>
      <c r="AG131" s="315" t="str">
        <f t="shared" si="84"/>
        <v/>
      </c>
      <c r="AH131" s="316"/>
      <c r="AI131" s="316"/>
      <c r="AJ131" s="317" t="str">
        <f t="shared" si="76"/>
        <v/>
      </c>
      <c r="AK131" s="316"/>
      <c r="AL131" s="316"/>
      <c r="AM131" s="316"/>
      <c r="AN131" s="122"/>
      <c r="AO131" s="132" t="str">
        <f t="shared" si="80"/>
        <v/>
      </c>
      <c r="AP131" s="123"/>
      <c r="AQ131" s="132" t="str">
        <f t="shared" si="81"/>
        <v/>
      </c>
      <c r="AR131" s="123" t="str">
        <f t="shared" si="82"/>
        <v/>
      </c>
      <c r="AS131" s="301" t="str">
        <f t="shared" si="83"/>
        <v/>
      </c>
      <c r="AT131" s="301"/>
      <c r="AU131" s="301"/>
      <c r="AV131" s="369"/>
      <c r="AW131" s="305"/>
      <c r="AX131" s="305"/>
      <c r="AY131" s="489"/>
      <c r="AZ131" s="490"/>
      <c r="BA131" s="490"/>
      <c r="BB131" s="490"/>
      <c r="BC131" s="490"/>
      <c r="BJ131" s="327"/>
      <c r="BK131" s="313"/>
      <c r="BL131" s="313"/>
      <c r="BM131" s="313"/>
      <c r="BN131" s="313"/>
      <c r="BO131" s="313"/>
      <c r="BP131" s="313"/>
      <c r="BQ131" s="313"/>
      <c r="BR131" s="313"/>
      <c r="BS131" s="313"/>
      <c r="BT131" s="313"/>
      <c r="BU131" s="313"/>
      <c r="BV131" s="313"/>
      <c r="BW131" s="313"/>
      <c r="BX131" s="313"/>
      <c r="BY131" s="313"/>
      <c r="BZ131" s="313"/>
      <c r="CA131" s="313"/>
      <c r="CB131" s="313"/>
      <c r="CC131" s="313"/>
      <c r="CD131" s="313"/>
      <c r="CE131" s="313"/>
      <c r="CF131" s="313"/>
      <c r="CG131" s="313"/>
      <c r="CH131" s="313"/>
      <c r="CL131" s="313"/>
    </row>
    <row r="132" spans="1:90" s="1" customFormat="1" ht="123" customHeight="1" x14ac:dyDescent="0.3">
      <c r="A132" s="706" t="s">
        <v>407</v>
      </c>
      <c r="B132" s="624" t="s">
        <v>408</v>
      </c>
      <c r="C132" s="626" t="s">
        <v>111</v>
      </c>
      <c r="D132" s="626" t="s">
        <v>409</v>
      </c>
      <c r="E132" s="624" t="s">
        <v>132</v>
      </c>
      <c r="F132" s="625" t="s">
        <v>345</v>
      </c>
      <c r="G132" s="625" t="s">
        <v>283</v>
      </c>
      <c r="H132" s="625" t="s">
        <v>346</v>
      </c>
      <c r="I132" s="625" t="s">
        <v>304</v>
      </c>
      <c r="J132" s="624" t="s">
        <v>286</v>
      </c>
      <c r="K132" s="612" t="s">
        <v>811</v>
      </c>
      <c r="L132" s="612" t="s">
        <v>1043</v>
      </c>
      <c r="M132" s="627" t="str">
        <f t="shared" si="147"/>
        <v>Posibilidad de pérdida Reputacional por oficializar información de terceros que no cumplan con la normatividad o las especificaciones técnicas definidas en el IGAC para beneficio propio o de un tercero. debido a :
1. Falta control de calidad de los productos finales
2. Ausencia de información insumo o suficiente para la validación.
3. Omitir el control de calidad de los insumos con los cuales se generaron los  productos así como los entregados para su validación, así como los puntos de chequeo para su validación.
4. Falta de apropiación de valores éticos 
5. Tráfico de influencias y/o amiguismos</v>
      </c>
      <c r="N132" s="624" t="s">
        <v>332</v>
      </c>
      <c r="O132" s="617">
        <v>12</v>
      </c>
      <c r="P132" s="615" t="str">
        <f t="shared" si="107"/>
        <v>Baja</v>
      </c>
      <c r="Q132" s="616">
        <f t="shared" si="92"/>
        <v>0.4</v>
      </c>
      <c r="R132" s="632"/>
      <c r="S132" s="615" t="str">
        <f>IF(OR(R132='Tabla Impacto'!$C$11,R132='Tabla Impacto'!$D$11),"Leve",IF(OR(R132='Tabla Impacto'!$C$12,R132='Tabla Impacto'!$D$12),"Menor",IF(OR(R132='Tabla Impacto'!$C$13,R132='Tabla Impacto'!$D$13),"Moderado",IF(OR(R132='Tabla Impacto'!$C$14,R132='Tabla Impacto'!$D$14),"Mayor",IF(OR(R132='Tabla Impacto'!$C$15,R132='Tabla Impacto'!$D$15),"Catastrófico","")))))</f>
        <v/>
      </c>
      <c r="T132" s="616" t="str">
        <f t="shared" ref="T132" si="148">IF(S132="","",IF(S132="Leve",0.2,IF(S132="Menor",0.4,IF(S132="Moderado",0.6,IF(S132="Mayor",0.8,IF(S132="Catastrófico",1,))))))</f>
        <v/>
      </c>
      <c r="U132" s="632" t="s">
        <v>276</v>
      </c>
      <c r="V132" s="615" t="str">
        <f>IF(OR(U132='Tabla Impacto'!$C$11,U132='Tabla Impacto'!$D$11),"Leve",IF(OR(U132='Tabla Impacto'!$C$12,U132='Tabla Impacto'!$D$12),"Menor",IF(OR(U132='Tabla Impacto'!$C$13,U132='Tabla Impacto'!$D$13),"Moderado",IF(OR(U132='Tabla Impacto'!$C$14,U132='Tabla Impacto'!$D$14),"Mayor",IF(OR(U132='Tabla Impacto'!$C$15,U132='Tabla Impacto'!$D$15),"Catastrófico","")))))</f>
        <v>Catastrófico</v>
      </c>
      <c r="W132" s="616">
        <f t="shared" ref="W132" si="149">IF(V132="","",IF(V132="Leve",0.2,IF(V132="Menor",0.4,IF(V132="Moderado",0.6,IF(V132="Mayor",0.8,IF(V132="Catastrófico",1,))))))</f>
        <v>1</v>
      </c>
      <c r="X132" s="621" t="str">
        <f>IF(Y132="","",IF(Y132='Tabla Impacto'!$G$4,'Tabla Impacto'!$F$4,IF(Y132='Tabla Impacto'!$G$5,'Tabla Impacto'!$F$5,IF(Y132='Tabla Impacto'!$G$6,'Tabla Impacto'!$F$6,IF(Y132='Tabla Impacto'!$G$7,'Tabla Impacto'!$F$7,IF(Y132='Tabla Impacto'!$G$8,'Tabla Impacto'!$F$8))))))</f>
        <v>Catastrófico</v>
      </c>
      <c r="Y132" s="616">
        <f t="shared" ref="Y132" si="150">+IF(T132="",W132,IF(W132="",T132,IF(T132&gt;W132,T132,W132)))</f>
        <v>1</v>
      </c>
      <c r="Z132" s="621" t="str">
        <f t="shared" ref="Z132" si="151">IF(OR(AND(P132="Muy Baja",X132="Leve"),AND(P132="Muy Baja",X132="Menor"),AND(P132="Baja",X132="Leve")),"Bajo",IF(OR(AND(P132="Muy baja",X132="Moderado"),AND(P132="Baja",X132="Menor"),AND(P132="Baja",X132="Moderado"),AND(P132="Media",X132="Leve"),AND(P132="Media",X132="Menor"),AND(P132="Media",X132="Moderado"),AND(P132="Alta",X132="Leve"),AND(P132="Alta",X132="Menor")),"Moderado",IF(OR(AND(P132="Muy Baja",X132="Mayor"),AND(P132="Baja",X132="Mayor"),AND(P132="Media",X132="Mayor"),AND(P132="Alta",X132="Moderado"),AND(P132="Alta",X132="Mayor"),AND(P132="Muy Alta",X132="Leve"),AND(P132="Muy Alta",X132="Menor"),AND(P132="Muy Alta",X132="Moderado"),AND(P132="Muy Alta",X132="Mayor")),"Alto",IF(OR(AND(P132="Muy Baja",X132="Catastrófico"),AND(P132="Baja",X132="Catastrófico"),AND(P132="Media",X132="Catastrófico"),AND(P132="Alta",X132="Catastrófico"),AND(P132="Muy Alta",X132="Catastrófico")),"Extremo",""))))</f>
        <v>Extremo</v>
      </c>
      <c r="AA132" s="617"/>
      <c r="AB132" s="326">
        <v>1</v>
      </c>
      <c r="AC132" s="519" t="s">
        <v>984</v>
      </c>
      <c r="AD132" s="387"/>
      <c r="AE132" s="315" t="s">
        <v>123</v>
      </c>
      <c r="AF132" s="519" t="s">
        <v>967</v>
      </c>
      <c r="AG132" s="315" t="str">
        <f t="shared" si="84"/>
        <v>Probabilidad</v>
      </c>
      <c r="AH132" s="316" t="s">
        <v>74</v>
      </c>
      <c r="AI132" s="316" t="s">
        <v>109</v>
      </c>
      <c r="AJ132" s="317" t="str">
        <f t="shared" si="76"/>
        <v>40%</v>
      </c>
      <c r="AK132" s="316" t="s">
        <v>115</v>
      </c>
      <c r="AL132" s="316" t="s">
        <v>133</v>
      </c>
      <c r="AM132" s="316" t="s">
        <v>277</v>
      </c>
      <c r="AN132" s="300">
        <f>IFERROR(IF(AG132="Probabilidad",(Q132-(+Q132*AJ132)),IF(AG132="Impacto",Q132,"")),"")</f>
        <v>0.24</v>
      </c>
      <c r="AO132" s="132" t="str">
        <f t="shared" ref="AO132:AO133" si="152">IFERROR(IF(AN132="","",IF(AN132&lt;=0.2,"Muy Baja",IF(AN132&lt;=0.4,"Baja",IF(AN132&lt;=0.6,"Media",IF(AN132&lt;=0.8,"Alta","Muy Alta"))))),"")</f>
        <v>Baja</v>
      </c>
      <c r="AP132" s="123">
        <f>+AN132</f>
        <v>0.24</v>
      </c>
      <c r="AQ132" s="132" t="str">
        <f t="shared" ref="AQ132:AQ133" si="153">IFERROR(IF(AR132="","",IF(AR132&lt;=0.2,"Leve",IF(AR132&lt;=0.4,"Menor",IF(AR132&lt;=0.6,"Moderado",IF(AR132&lt;=0.8,"Mayor","Catastrófico"))))),"")</f>
        <v>Catastrófico</v>
      </c>
      <c r="AR132" s="123">
        <f>IFERROR(IF(AG132="Impacto",(Y132-(+Y132*AJ132)),IF(AG132="Probabilidad",Y132,"")),"")</f>
        <v>1</v>
      </c>
      <c r="AS132" s="301" t="str">
        <f t="shared" si="83"/>
        <v>Extremo</v>
      </c>
      <c r="AT132" s="622">
        <f>+AP134</f>
        <v>8.6399999999999991E-2</v>
      </c>
      <c r="AU132" s="622">
        <f>+AR134</f>
        <v>1</v>
      </c>
      <c r="AV132" s="655" t="s">
        <v>278</v>
      </c>
      <c r="AW132" s="305"/>
      <c r="AX132" s="305"/>
      <c r="AY132" s="319">
        <v>0</v>
      </c>
      <c r="AZ132" s="315">
        <v>0</v>
      </c>
      <c r="BA132" s="315">
        <v>0</v>
      </c>
      <c r="BB132" s="315">
        <v>0</v>
      </c>
      <c r="BC132" s="315">
        <v>0</v>
      </c>
      <c r="BJ132" s="327"/>
      <c r="BK132" s="313"/>
      <c r="BL132" s="313"/>
      <c r="BM132" s="313"/>
      <c r="BN132" s="313"/>
      <c r="BO132" s="313"/>
      <c r="BP132" s="313"/>
      <c r="BQ132" s="313"/>
      <c r="BR132" s="313"/>
      <c r="BS132" s="313"/>
      <c r="BT132" s="313"/>
      <c r="BU132" s="313"/>
      <c r="BV132" s="313"/>
      <c r="BW132" s="313"/>
      <c r="BX132" s="313"/>
      <c r="BY132" s="313"/>
      <c r="BZ132" s="313"/>
      <c r="CA132" s="313"/>
      <c r="CB132" s="313"/>
      <c r="CC132" s="313"/>
      <c r="CD132" s="313"/>
      <c r="CE132" s="313"/>
      <c r="CF132" s="313"/>
      <c r="CG132" s="313"/>
      <c r="CH132" s="313"/>
      <c r="CL132" s="313"/>
    </row>
    <row r="133" spans="1:90" s="1" customFormat="1" ht="101.45" customHeight="1" x14ac:dyDescent="0.3">
      <c r="A133" s="706"/>
      <c r="B133" s="624" t="s">
        <v>405</v>
      </c>
      <c r="C133" s="626" t="s">
        <v>111</v>
      </c>
      <c r="D133" s="626" t="s">
        <v>406</v>
      </c>
      <c r="E133" s="624" t="s">
        <v>132</v>
      </c>
      <c r="F133" s="625"/>
      <c r="G133" s="625"/>
      <c r="H133" s="625"/>
      <c r="I133" s="625"/>
      <c r="J133" s="624" t="s">
        <v>286</v>
      </c>
      <c r="K133" s="613"/>
      <c r="L133" s="613"/>
      <c r="M133" s="627" t="str">
        <f t="shared" si="147"/>
        <v xml:space="preserve">Posibilidad de pérdida Reputacional  </v>
      </c>
      <c r="N133" s="624"/>
      <c r="O133" s="617">
        <v>12</v>
      </c>
      <c r="P133" s="615"/>
      <c r="Q133" s="616"/>
      <c r="R133" s="632"/>
      <c r="S133" s="615"/>
      <c r="T133" s="616"/>
      <c r="U133" s="632"/>
      <c r="V133" s="615"/>
      <c r="W133" s="616"/>
      <c r="X133" s="621"/>
      <c r="Y133" s="616"/>
      <c r="Z133" s="621"/>
      <c r="AA133" s="617"/>
      <c r="AB133" s="326">
        <v>2</v>
      </c>
      <c r="AC133" s="519" t="s">
        <v>985</v>
      </c>
      <c r="AD133" s="387"/>
      <c r="AE133" s="315" t="s">
        <v>123</v>
      </c>
      <c r="AF133" s="519" t="s">
        <v>812</v>
      </c>
      <c r="AG133" s="315" t="str">
        <f t="shared" si="84"/>
        <v>Probabilidad</v>
      </c>
      <c r="AH133" s="316" t="s">
        <v>74</v>
      </c>
      <c r="AI133" s="316" t="s">
        <v>109</v>
      </c>
      <c r="AJ133" s="317" t="str">
        <f t="shared" si="76"/>
        <v>40%</v>
      </c>
      <c r="AK133" s="316" t="s">
        <v>115</v>
      </c>
      <c r="AL133" s="316" t="s">
        <v>133</v>
      </c>
      <c r="AM133" s="316" t="s">
        <v>277</v>
      </c>
      <c r="AN133" s="299">
        <f>IFERROR(IF(AND(AG132="Probabilidad",AG133="Probabilidad"),(AP132-(+AP132*AJ133)),IF(AG133="Probabilidad",(Q132-(+Q132*AJ133)),IF(AG133="Impacto",AP132,""))),"")</f>
        <v>0.14399999999999999</v>
      </c>
      <c r="AO133" s="132" t="str">
        <f t="shared" si="152"/>
        <v>Muy Baja</v>
      </c>
      <c r="AP133" s="123">
        <f>+AN133</f>
        <v>0.14399999999999999</v>
      </c>
      <c r="AQ133" s="132" t="str">
        <f t="shared" si="153"/>
        <v>Catastrófico</v>
      </c>
      <c r="AR133" s="123">
        <f>IFERROR(IF(AND(AG132="Impacto",AG133="Impacto"),(AR132-(+AR132*AJ133)),IF(AG133="Impacto",(Y132-(+Y132*AJ133)),IF(AG133="Probabilidad",AR132,""))),"")</f>
        <v>1</v>
      </c>
      <c r="AS133" s="301" t="str">
        <f t="shared" si="83"/>
        <v>Extremo</v>
      </c>
      <c r="AT133" s="630"/>
      <c r="AU133" s="630"/>
      <c r="AV133" s="663"/>
      <c r="AW133" s="305"/>
      <c r="AX133" s="305"/>
      <c r="AY133" s="319">
        <v>0</v>
      </c>
      <c r="AZ133" s="315">
        <v>0</v>
      </c>
      <c r="BA133" s="315">
        <v>0</v>
      </c>
      <c r="BB133" s="315">
        <v>0</v>
      </c>
      <c r="BC133" s="315">
        <v>0</v>
      </c>
      <c r="BJ133" s="327"/>
      <c r="BK133" s="313"/>
      <c r="BL133" s="313"/>
      <c r="BM133" s="313"/>
      <c r="BN133" s="313"/>
      <c r="BO133" s="313"/>
      <c r="BP133" s="313"/>
      <c r="BQ133" s="313"/>
      <c r="BR133" s="313"/>
      <c r="BS133" s="313"/>
      <c r="BT133" s="313"/>
      <c r="BU133" s="313"/>
      <c r="BV133" s="313"/>
      <c r="BW133" s="313"/>
      <c r="BX133" s="313"/>
      <c r="BY133" s="313"/>
      <c r="BZ133" s="313"/>
      <c r="CA133" s="313"/>
      <c r="CB133" s="313"/>
      <c r="CC133" s="313"/>
      <c r="CD133" s="313"/>
      <c r="CE133" s="313"/>
      <c r="CF133" s="313"/>
      <c r="CG133" s="313"/>
      <c r="CH133" s="313"/>
      <c r="CL133" s="313"/>
    </row>
    <row r="134" spans="1:90" s="1" customFormat="1" ht="100.9" customHeight="1" x14ac:dyDescent="0.3">
      <c r="A134" s="706"/>
      <c r="B134" s="624" t="s">
        <v>405</v>
      </c>
      <c r="C134" s="626" t="s">
        <v>111</v>
      </c>
      <c r="D134" s="626" t="s">
        <v>406</v>
      </c>
      <c r="E134" s="624" t="s">
        <v>132</v>
      </c>
      <c r="F134" s="625"/>
      <c r="G134" s="625"/>
      <c r="H134" s="625"/>
      <c r="I134" s="625"/>
      <c r="J134" s="624" t="s">
        <v>286</v>
      </c>
      <c r="K134" s="613"/>
      <c r="L134" s="613"/>
      <c r="M134" s="627" t="str">
        <f t="shared" si="147"/>
        <v xml:space="preserve">Posibilidad de pérdida Reputacional  </v>
      </c>
      <c r="N134" s="624"/>
      <c r="O134" s="617">
        <v>12</v>
      </c>
      <c r="P134" s="615"/>
      <c r="Q134" s="616"/>
      <c r="R134" s="632"/>
      <c r="S134" s="615"/>
      <c r="T134" s="616"/>
      <c r="U134" s="632"/>
      <c r="V134" s="615"/>
      <c r="W134" s="616"/>
      <c r="X134" s="621"/>
      <c r="Y134" s="616"/>
      <c r="Z134" s="621"/>
      <c r="AA134" s="617"/>
      <c r="AB134" s="326">
        <v>3</v>
      </c>
      <c r="AC134" s="519" t="s">
        <v>986</v>
      </c>
      <c r="AD134" s="387"/>
      <c r="AE134" s="315" t="s">
        <v>123</v>
      </c>
      <c r="AF134" s="519" t="s">
        <v>813</v>
      </c>
      <c r="AG134" s="315" t="str">
        <f t="shared" si="84"/>
        <v>Probabilidad</v>
      </c>
      <c r="AH134" s="316" t="s">
        <v>74</v>
      </c>
      <c r="AI134" s="316" t="s">
        <v>109</v>
      </c>
      <c r="AJ134" s="317" t="str">
        <f t="shared" si="76"/>
        <v>40%</v>
      </c>
      <c r="AK134" s="316" t="s">
        <v>115</v>
      </c>
      <c r="AL134" s="316" t="s">
        <v>133</v>
      </c>
      <c r="AM134" s="316" t="s">
        <v>277</v>
      </c>
      <c r="AN134" s="299">
        <f>IFERROR(IF(AND(AG133="Probabilidad",AG134="Probabilidad"),(AP133-(+AP133*AJ134)),IF(AG134="Probabilidad",(Q133-(+Q133*AJ134)),IF(AG134="Impacto",AP133,""))),"")</f>
        <v>8.6399999999999991E-2</v>
      </c>
      <c r="AO134" s="132" t="str">
        <f t="shared" si="80"/>
        <v>Muy Baja</v>
      </c>
      <c r="AP134" s="123">
        <f>+AN134</f>
        <v>8.6399999999999991E-2</v>
      </c>
      <c r="AQ134" s="132" t="str">
        <f t="shared" si="81"/>
        <v>Catastrófico</v>
      </c>
      <c r="AR134" s="123">
        <f t="shared" si="82"/>
        <v>1</v>
      </c>
      <c r="AS134" s="301" t="str">
        <f t="shared" si="83"/>
        <v>Extremo</v>
      </c>
      <c r="AT134" s="623"/>
      <c r="AU134" s="623"/>
      <c r="AV134" s="656"/>
      <c r="AW134" s="305"/>
      <c r="AX134" s="305"/>
      <c r="AY134" s="489">
        <v>0</v>
      </c>
      <c r="AZ134" s="490">
        <v>0</v>
      </c>
      <c r="BA134" s="490">
        <v>0</v>
      </c>
      <c r="BB134" s="490">
        <v>0</v>
      </c>
      <c r="BC134" s="490">
        <v>0</v>
      </c>
      <c r="BJ134" s="327"/>
      <c r="BK134" s="313"/>
      <c r="BL134" s="313"/>
      <c r="BM134" s="313"/>
      <c r="BN134" s="313"/>
      <c r="BO134" s="313"/>
      <c r="BP134" s="313"/>
      <c r="BQ134" s="313"/>
      <c r="BR134" s="313"/>
      <c r="BS134" s="313"/>
      <c r="BT134" s="313"/>
      <c r="BU134" s="313"/>
      <c r="BV134" s="313"/>
      <c r="BW134" s="313"/>
      <c r="BX134" s="313"/>
      <c r="BY134" s="313"/>
      <c r="BZ134" s="313"/>
      <c r="CA134" s="313"/>
      <c r="CB134" s="313"/>
      <c r="CC134" s="313"/>
      <c r="CD134" s="313"/>
      <c r="CE134" s="313"/>
      <c r="CF134" s="313"/>
      <c r="CG134" s="313"/>
      <c r="CH134" s="313"/>
      <c r="CL134" s="313"/>
    </row>
    <row r="135" spans="1:90" s="1" customFormat="1" ht="13.9" hidden="1" customHeight="1" x14ac:dyDescent="0.3">
      <c r="A135" s="706"/>
      <c r="B135" s="624" t="s">
        <v>405</v>
      </c>
      <c r="C135" s="626" t="s">
        <v>111</v>
      </c>
      <c r="D135" s="626" t="s">
        <v>406</v>
      </c>
      <c r="E135" s="624" t="s">
        <v>132</v>
      </c>
      <c r="F135" s="625"/>
      <c r="G135" s="625"/>
      <c r="H135" s="625"/>
      <c r="I135" s="625"/>
      <c r="J135" s="624" t="s">
        <v>286</v>
      </c>
      <c r="K135" s="613"/>
      <c r="L135" s="613"/>
      <c r="M135" s="627" t="str">
        <f t="shared" si="147"/>
        <v xml:space="preserve">Posibilidad de pérdida Reputacional  </v>
      </c>
      <c r="N135" s="624"/>
      <c r="O135" s="617">
        <v>12</v>
      </c>
      <c r="P135" s="615"/>
      <c r="Q135" s="616"/>
      <c r="R135" s="632"/>
      <c r="S135" s="615"/>
      <c r="T135" s="616"/>
      <c r="U135" s="632"/>
      <c r="V135" s="615"/>
      <c r="W135" s="616"/>
      <c r="X135" s="621"/>
      <c r="Y135" s="616"/>
      <c r="Z135" s="621"/>
      <c r="AA135" s="617"/>
      <c r="AB135" s="326"/>
      <c r="AC135" s="494"/>
      <c r="AD135" s="387"/>
      <c r="AE135" s="315"/>
      <c r="AF135" s="494"/>
      <c r="AG135" s="315" t="str">
        <f t="shared" si="84"/>
        <v/>
      </c>
      <c r="AH135" s="316"/>
      <c r="AI135" s="316"/>
      <c r="AJ135" s="317" t="str">
        <f t="shared" si="76"/>
        <v/>
      </c>
      <c r="AK135" s="316"/>
      <c r="AL135" s="316"/>
      <c r="AM135" s="316"/>
      <c r="AN135" s="122"/>
      <c r="AO135" s="132" t="str">
        <f t="shared" si="80"/>
        <v/>
      </c>
      <c r="AP135" s="123"/>
      <c r="AQ135" s="132" t="str">
        <f t="shared" si="81"/>
        <v/>
      </c>
      <c r="AR135" s="123" t="str">
        <f t="shared" si="82"/>
        <v/>
      </c>
      <c r="AS135" s="301" t="str">
        <f t="shared" si="83"/>
        <v/>
      </c>
      <c r="AT135" s="301"/>
      <c r="AU135" s="301"/>
      <c r="AV135" s="369"/>
      <c r="AW135" s="305"/>
      <c r="AX135" s="305"/>
      <c r="AY135" s="489"/>
      <c r="AZ135" s="490"/>
      <c r="BA135" s="490"/>
      <c r="BB135" s="490"/>
      <c r="BC135" s="490"/>
      <c r="BJ135" s="327"/>
      <c r="BK135" s="313"/>
      <c r="BL135" s="313"/>
      <c r="BM135" s="313"/>
      <c r="BN135" s="313"/>
      <c r="BO135" s="313"/>
      <c r="BP135" s="313"/>
      <c r="BQ135" s="313"/>
      <c r="BR135" s="313"/>
      <c r="BS135" s="313"/>
      <c r="BT135" s="313"/>
      <c r="BU135" s="313"/>
      <c r="BV135" s="313"/>
      <c r="BW135" s="313"/>
      <c r="BX135" s="313"/>
      <c r="BY135" s="313"/>
      <c r="BZ135" s="313"/>
      <c r="CA135" s="313"/>
      <c r="CB135" s="313"/>
      <c r="CC135" s="313"/>
      <c r="CD135" s="313"/>
      <c r="CE135" s="313"/>
      <c r="CF135" s="313"/>
      <c r="CG135" s="313"/>
      <c r="CH135" s="313"/>
      <c r="CL135" s="313"/>
    </row>
    <row r="136" spans="1:90" s="1" customFormat="1" ht="13.9" hidden="1" customHeight="1" x14ac:dyDescent="0.3">
      <c r="A136" s="706"/>
      <c r="B136" s="624" t="s">
        <v>405</v>
      </c>
      <c r="C136" s="626" t="s">
        <v>111</v>
      </c>
      <c r="D136" s="626" t="s">
        <v>406</v>
      </c>
      <c r="E136" s="624" t="s">
        <v>132</v>
      </c>
      <c r="F136" s="625"/>
      <c r="G136" s="625"/>
      <c r="H136" s="625"/>
      <c r="I136" s="625"/>
      <c r="J136" s="624" t="s">
        <v>286</v>
      </c>
      <c r="K136" s="613"/>
      <c r="L136" s="613"/>
      <c r="M136" s="627" t="str">
        <f t="shared" si="147"/>
        <v xml:space="preserve">Posibilidad de pérdida Reputacional  </v>
      </c>
      <c r="N136" s="624"/>
      <c r="O136" s="617">
        <v>12</v>
      </c>
      <c r="P136" s="615"/>
      <c r="Q136" s="616"/>
      <c r="R136" s="632"/>
      <c r="S136" s="615"/>
      <c r="T136" s="616"/>
      <c r="U136" s="632"/>
      <c r="V136" s="615"/>
      <c r="W136" s="616"/>
      <c r="X136" s="621"/>
      <c r="Y136" s="616"/>
      <c r="Z136" s="621"/>
      <c r="AA136" s="617"/>
      <c r="AB136" s="326"/>
      <c r="AC136" s="494"/>
      <c r="AD136" s="387"/>
      <c r="AE136" s="315"/>
      <c r="AF136" s="494"/>
      <c r="AG136" s="315" t="str">
        <f t="shared" si="84"/>
        <v/>
      </c>
      <c r="AH136" s="316"/>
      <c r="AI136" s="316"/>
      <c r="AJ136" s="317" t="str">
        <f t="shared" ref="AJ136:AJ199" si="154">IF(AND(AH136="Preventivo",AI136="Automático"),"50%",IF(AND(AH136="Preventivo",AI136="Manual"),"40%",IF(AND(AH136="Detectivo",AI136="Automático"),"40%",IF(AND(AH136="Detectivo",AI136="Manual"),"30%",IF(AND(AH136="Correctivo",AI136="Automático"),"35%",IF(AND(AH136="Correctivo",AI136="Manual"),"25%",""))))))</f>
        <v/>
      </c>
      <c r="AK136" s="316"/>
      <c r="AL136" s="316"/>
      <c r="AM136" s="316"/>
      <c r="AN136" s="122"/>
      <c r="AO136" s="132" t="str">
        <f t="shared" ref="AO136:AO197" si="155">IFERROR(IF(AN136="","",IF(AN136&lt;=0.2,"Muy Baja",IF(AN136&lt;=0.4,"Baja",IF(AN136&lt;=0.6,"Media",IF(AN136&lt;=0.8,"Alta","Muy Alta"))))),"")</f>
        <v/>
      </c>
      <c r="AP136" s="123"/>
      <c r="AQ136" s="132" t="str">
        <f t="shared" ref="AQ136:AQ197" si="156">IFERROR(IF(AR136="","",IF(AR136&lt;=0.2,"Leve",IF(AR136&lt;=0.4,"Menor",IF(AR136&lt;=0.6,"Moderado",IF(AR136&lt;=0.8,"Mayor","Catastrófico"))))),"")</f>
        <v/>
      </c>
      <c r="AR136" s="123" t="str">
        <f t="shared" ref="AR136:AR197" si="157">IFERROR(IF(AND(AG135="Impacto",AG136="Impacto"),(AR135-(+AR135*AJ136)),IF(AG136="Impacto",(Y135-(+Y135*AJ136)),IF(AG136="Probabilidad",AR135,""))),"")</f>
        <v/>
      </c>
      <c r="AS136" s="301" t="str">
        <f t="shared" ref="AS136:AS198" si="158">IFERROR(IF(OR(AND(AO136="Muy Baja",AQ136="Leve"),AND(AO136="Muy Baja",AQ136="Menor"),AND(AO136="Baja",AQ136="Leve")),"Bajo",IF(OR(AND(AO136="Muy baja",AQ136="Moderado"),AND(AO136="Baja",AQ136="Menor"),AND(AO136="Baja",AQ136="Moderado"),AND(AO136="Media",AQ136="Leve"),AND(AO136="Media",AQ136="Menor"),AND(AO136="Media",AQ136="Moderado"),AND(AO136="Alta",AQ136="Leve"),AND(AO136="Alta",AQ136="Menor")),"Moderado",IF(OR(AND(AO136="Muy Baja",AQ136="Mayor"),AND(AO136="Baja",AQ136="Mayor"),AND(AO136="Media",AQ136="Mayor"),AND(AO136="Alta",AQ136="Moderado"),AND(AO136="Alta",AQ136="Mayor"),AND(AO136="Muy Alta",AQ136="Leve"),AND(AO136="Muy Alta",AQ136="Menor"),AND(AO136="Muy Alta",AQ136="Moderado"),AND(AO136="Muy Alta",AQ136="Mayor")),"Alto",IF(OR(AND(AO136="Muy Baja",AQ136="Catastrófico"),AND(AO136="Baja",AQ136="Catastrófico"),AND(AO136="Media",AQ136="Catastrófico"),AND(AO136="Alta",AQ136="Catastrófico"),AND(AO136="Muy Alta",AQ136="Catastrófico")),"Extremo","")))),"")</f>
        <v/>
      </c>
      <c r="AT136" s="301"/>
      <c r="AU136" s="301"/>
      <c r="AV136" s="369"/>
      <c r="AW136" s="305"/>
      <c r="AX136" s="305"/>
      <c r="AY136" s="489"/>
      <c r="AZ136" s="490"/>
      <c r="BA136" s="490"/>
      <c r="BB136" s="490"/>
      <c r="BC136" s="490"/>
      <c r="BJ136" s="327"/>
      <c r="BK136" s="313"/>
      <c r="BL136" s="313"/>
      <c r="BM136" s="313"/>
      <c r="BN136" s="313"/>
      <c r="BO136" s="313"/>
      <c r="BP136" s="313"/>
      <c r="BQ136" s="313"/>
      <c r="BR136" s="313"/>
      <c r="BS136" s="313"/>
      <c r="BT136" s="313"/>
      <c r="BU136" s="313"/>
      <c r="BV136" s="313"/>
      <c r="BW136" s="313"/>
      <c r="BX136" s="313"/>
      <c r="BY136" s="313"/>
      <c r="BZ136" s="313"/>
      <c r="CA136" s="313"/>
      <c r="CB136" s="313"/>
      <c r="CC136" s="313"/>
      <c r="CD136" s="313"/>
      <c r="CE136" s="313"/>
      <c r="CF136" s="313"/>
      <c r="CG136" s="313"/>
      <c r="CH136" s="313"/>
      <c r="CL136" s="313"/>
    </row>
    <row r="137" spans="1:90" s="1" customFormat="1" ht="13.9" hidden="1" customHeight="1" x14ac:dyDescent="0.3">
      <c r="A137" s="706"/>
      <c r="B137" s="624" t="s">
        <v>405</v>
      </c>
      <c r="C137" s="626" t="s">
        <v>111</v>
      </c>
      <c r="D137" s="626" t="s">
        <v>406</v>
      </c>
      <c r="E137" s="624" t="s">
        <v>132</v>
      </c>
      <c r="F137" s="625"/>
      <c r="G137" s="625"/>
      <c r="H137" s="625"/>
      <c r="I137" s="625"/>
      <c r="J137" s="624" t="s">
        <v>286</v>
      </c>
      <c r="K137" s="614"/>
      <c r="L137" s="614"/>
      <c r="M137" s="627" t="str">
        <f t="shared" si="147"/>
        <v xml:space="preserve">Posibilidad de pérdida Reputacional  </v>
      </c>
      <c r="N137" s="624"/>
      <c r="O137" s="617">
        <v>12</v>
      </c>
      <c r="P137" s="615"/>
      <c r="Q137" s="616"/>
      <c r="R137" s="632"/>
      <c r="S137" s="615"/>
      <c r="T137" s="616"/>
      <c r="U137" s="632"/>
      <c r="V137" s="615"/>
      <c r="W137" s="616"/>
      <c r="X137" s="621"/>
      <c r="Y137" s="616"/>
      <c r="Z137" s="621"/>
      <c r="AA137" s="617"/>
      <c r="AB137" s="326"/>
      <c r="AC137" s="494"/>
      <c r="AD137" s="387"/>
      <c r="AE137" s="315"/>
      <c r="AF137" s="494"/>
      <c r="AG137" s="315" t="str">
        <f t="shared" si="84"/>
        <v/>
      </c>
      <c r="AH137" s="316"/>
      <c r="AI137" s="316"/>
      <c r="AJ137" s="317" t="str">
        <f t="shared" si="154"/>
        <v/>
      </c>
      <c r="AK137" s="316"/>
      <c r="AL137" s="316"/>
      <c r="AM137" s="316"/>
      <c r="AN137" s="122"/>
      <c r="AO137" s="132" t="str">
        <f t="shared" si="155"/>
        <v/>
      </c>
      <c r="AP137" s="123"/>
      <c r="AQ137" s="132" t="str">
        <f t="shared" si="156"/>
        <v/>
      </c>
      <c r="AR137" s="123" t="str">
        <f t="shared" si="157"/>
        <v/>
      </c>
      <c r="AS137" s="301" t="str">
        <f t="shared" si="158"/>
        <v/>
      </c>
      <c r="AT137" s="301"/>
      <c r="AU137" s="301"/>
      <c r="AV137" s="369"/>
      <c r="AW137" s="305"/>
      <c r="AX137" s="305"/>
      <c r="AY137" s="489"/>
      <c r="AZ137" s="490"/>
      <c r="BA137" s="490"/>
      <c r="BB137" s="490"/>
      <c r="BC137" s="490"/>
      <c r="BJ137" s="327"/>
      <c r="BK137" s="313"/>
      <c r="BL137" s="313"/>
      <c r="BM137" s="313"/>
      <c r="BN137" s="313"/>
      <c r="BO137" s="313"/>
      <c r="BP137" s="313"/>
      <c r="BQ137" s="313"/>
      <c r="BR137" s="313"/>
      <c r="BS137" s="313"/>
      <c r="BT137" s="313"/>
      <c r="BU137" s="313"/>
      <c r="BV137" s="313"/>
      <c r="BW137" s="313"/>
      <c r="BX137" s="313"/>
      <c r="BY137" s="313"/>
      <c r="BZ137" s="313"/>
      <c r="CA137" s="313"/>
      <c r="CB137" s="313"/>
      <c r="CC137" s="313"/>
      <c r="CD137" s="313"/>
      <c r="CE137" s="313"/>
      <c r="CF137" s="313"/>
      <c r="CG137" s="313"/>
      <c r="CH137" s="313"/>
      <c r="CL137" s="313"/>
    </row>
    <row r="138" spans="1:90" s="1" customFormat="1" ht="224.25" customHeight="1" x14ac:dyDescent="0.3">
      <c r="A138" s="706" t="s">
        <v>410</v>
      </c>
      <c r="B138" s="624" t="s">
        <v>411</v>
      </c>
      <c r="C138" s="626" t="s">
        <v>111</v>
      </c>
      <c r="D138" s="626" t="s">
        <v>412</v>
      </c>
      <c r="E138" s="624" t="s">
        <v>127</v>
      </c>
      <c r="F138" s="625" t="s">
        <v>295</v>
      </c>
      <c r="G138" s="625" t="s">
        <v>283</v>
      </c>
      <c r="H138" s="625" t="s">
        <v>284</v>
      </c>
      <c r="I138" s="625" t="s">
        <v>304</v>
      </c>
      <c r="J138" s="624" t="s">
        <v>286</v>
      </c>
      <c r="K138" s="627" t="s">
        <v>413</v>
      </c>
      <c r="L138" s="627" t="s">
        <v>978</v>
      </c>
      <c r="M138" s="627" t="str">
        <f t="shared" si="147"/>
        <v>Posibilidad de pérdida Reputacional por incumplimiento en la elaboración de los productos programados en el proceso de Gestión Agrológica debido a:
1. Insuficiencia y reducción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y del procesamiento analítico de las muestras.
5. Inadecuada ejecución de las actividades documentadas en los procedimientos e instructivos del SGI.</v>
      </c>
      <c r="N138" s="624" t="s">
        <v>274</v>
      </c>
      <c r="O138" s="617">
        <v>80000</v>
      </c>
      <c r="P138" s="615" t="str">
        <f t="shared" si="107"/>
        <v>Muy Alta</v>
      </c>
      <c r="Q138" s="616">
        <f t="shared" si="92"/>
        <v>1</v>
      </c>
      <c r="R138" s="632"/>
      <c r="S138" s="615" t="str">
        <f>IF(OR(R138='Tabla Impacto'!$C$11,R138='Tabla Impacto'!$D$11),"Leve",IF(OR(R138='Tabla Impacto'!$C$12,R138='Tabla Impacto'!$D$12),"Menor",IF(OR(R138='Tabla Impacto'!$C$13,R138='Tabla Impacto'!$D$13),"Moderado",IF(OR(R138='Tabla Impacto'!$C$14,R138='Tabla Impacto'!$D$14),"Mayor",IF(OR(R138='Tabla Impacto'!$C$15,R138='Tabla Impacto'!$D$15),"Catastrófico","")))))</f>
        <v/>
      </c>
      <c r="T138" s="616" t="str">
        <f t="shared" ref="T138" si="159">IF(S138="","",IF(S138="Leve",0.2,IF(S138="Menor",0.4,IF(S138="Moderado",0.6,IF(S138="Mayor",0.8,IF(S138="Catastrófico",1,))))))</f>
        <v/>
      </c>
      <c r="U138" s="632" t="s">
        <v>300</v>
      </c>
      <c r="V138" s="615" t="str">
        <f>IF(OR(U138='Tabla Impacto'!$C$11,U138='Tabla Impacto'!$D$11),"Leve",IF(OR(U138='Tabla Impacto'!$C$12,U138='Tabla Impacto'!$D$12),"Menor",IF(OR(U138='Tabla Impacto'!$C$13,U138='Tabla Impacto'!$D$13),"Moderado",IF(OR(U138='Tabla Impacto'!$C$14,U138='Tabla Impacto'!$D$14),"Mayor",IF(OR(U138='Tabla Impacto'!$C$15,U138='Tabla Impacto'!$D$15),"Catastrófico","")))))</f>
        <v>Mayor</v>
      </c>
      <c r="W138" s="616">
        <f t="shared" ref="W138" si="160">IF(V138="","",IF(V138="Leve",0.2,IF(V138="Menor",0.4,IF(V138="Moderado",0.6,IF(V138="Mayor",0.8,IF(V138="Catastrófico",1,))))))</f>
        <v>0.8</v>
      </c>
      <c r="X138" s="621" t="str">
        <f>IF(Y138="","",IF(Y138='Tabla Impacto'!$G$4,'Tabla Impacto'!$F$4,IF(Y138='Tabla Impacto'!$G$5,'Tabla Impacto'!$F$5,IF(Y138='Tabla Impacto'!$G$6,'Tabla Impacto'!$F$6,IF(Y138='Tabla Impacto'!$G$7,'Tabla Impacto'!$F$7,IF(Y138='Tabla Impacto'!$G$8,'Tabla Impacto'!$F$8))))))</f>
        <v>Mayor</v>
      </c>
      <c r="Y138" s="616">
        <f t="shared" ref="Y138" si="161">+IF(T138="",W138,IF(W138="",T138,IF(T138&gt;W138,T138,W138)))</f>
        <v>0.8</v>
      </c>
      <c r="Z138" s="621" t="str">
        <f t="shared" ref="Z138" si="162">IF(OR(AND(P138="Muy Baja",X138="Leve"),AND(P138="Muy Baja",X138="Menor"),AND(P138="Baja",X138="Leve")),"Bajo",IF(OR(AND(P138="Muy baja",X138="Moderado"),AND(P138="Baja",X138="Menor"),AND(P138="Baja",X138="Moderado"),AND(P138="Media",X138="Leve"),AND(P138="Media",X138="Menor"),AND(P138="Media",X138="Moderado"),AND(P138="Alta",X138="Leve"),AND(P138="Alta",X138="Menor")),"Moderado",IF(OR(AND(P138="Muy Baja",X138="Mayor"),AND(P138="Baja",X138="Mayor"),AND(P138="Media",X138="Mayor"),AND(P138="Alta",X138="Moderado"),AND(P138="Alta",X138="Mayor"),AND(P138="Muy Alta",X138="Leve"),AND(P138="Muy Alta",X138="Menor"),AND(P138="Muy Alta",X138="Moderado"),AND(P138="Muy Alta",X138="Mayor")),"Alto",IF(OR(AND(P138="Muy Baja",X138="Catastrófico"),AND(P138="Baja",X138="Catastrófico"),AND(P138="Media",X138="Catastrófico"),AND(P138="Alta",X138="Catastrófico"),AND(P138="Muy Alta",X138="Catastrófico")),"Extremo",""))))</f>
        <v>Alto</v>
      </c>
      <c r="AA138" s="617"/>
      <c r="AB138" s="326">
        <v>1</v>
      </c>
      <c r="AC138" s="519" t="s">
        <v>919</v>
      </c>
      <c r="AD138" s="387"/>
      <c r="AE138" s="315" t="s">
        <v>123</v>
      </c>
      <c r="AF138" s="519" t="s">
        <v>920</v>
      </c>
      <c r="AG138" s="315" t="str">
        <f t="shared" si="84"/>
        <v>Probabilidad</v>
      </c>
      <c r="AH138" s="316" t="s">
        <v>74</v>
      </c>
      <c r="AI138" s="316" t="s">
        <v>109</v>
      </c>
      <c r="AJ138" s="317" t="str">
        <f t="shared" si="154"/>
        <v>40%</v>
      </c>
      <c r="AK138" s="316" t="s">
        <v>115</v>
      </c>
      <c r="AL138" s="316" t="s">
        <v>133</v>
      </c>
      <c r="AM138" s="316" t="s">
        <v>277</v>
      </c>
      <c r="AN138" s="300">
        <f>IFERROR(IF(AG138="Probabilidad",(Q138-(+Q138*AJ138)),IF(AG138="Impacto",Q138,"")),"")</f>
        <v>0.6</v>
      </c>
      <c r="AO138" s="132" t="str">
        <f t="shared" si="155"/>
        <v>Media</v>
      </c>
      <c r="AP138" s="123">
        <f>+AN138</f>
        <v>0.6</v>
      </c>
      <c r="AQ138" s="132" t="str">
        <f t="shared" si="156"/>
        <v>Mayor</v>
      </c>
      <c r="AR138" s="123">
        <f>IFERROR(IF(AG138="Impacto",(Y138-(+Y138*AJ138)),IF(AG138="Probabilidad",Y138,"")),"")</f>
        <v>0.8</v>
      </c>
      <c r="AS138" s="301" t="str">
        <f t="shared" si="158"/>
        <v>Alto</v>
      </c>
      <c r="AT138" s="367">
        <f>+AP138</f>
        <v>0.6</v>
      </c>
      <c r="AU138" s="367">
        <f>+AR138</f>
        <v>0.8</v>
      </c>
      <c r="AV138" s="369" t="s">
        <v>278</v>
      </c>
      <c r="AW138" s="305"/>
      <c r="AX138" s="305"/>
      <c r="AY138" s="319">
        <f>+SUM(AZ138:BC138)</f>
        <v>10</v>
      </c>
      <c r="AZ138" s="315">
        <v>1</v>
      </c>
      <c r="BA138" s="315">
        <v>3</v>
      </c>
      <c r="BB138" s="315">
        <v>3</v>
      </c>
      <c r="BC138" s="315">
        <v>3</v>
      </c>
      <c r="BJ138" s="327"/>
      <c r="BK138" s="313"/>
      <c r="BL138" s="313"/>
      <c r="BM138" s="313"/>
      <c r="BN138" s="313"/>
      <c r="BO138" s="313"/>
      <c r="BP138" s="313"/>
      <c r="BQ138" s="313"/>
      <c r="BR138" s="313"/>
      <c r="BS138" s="313"/>
      <c r="BT138" s="313"/>
      <c r="BU138" s="313"/>
      <c r="BV138" s="313"/>
      <c r="BW138" s="313"/>
      <c r="BX138" s="313"/>
      <c r="BY138" s="313"/>
      <c r="BZ138" s="313"/>
      <c r="CA138" s="313"/>
      <c r="CB138" s="313"/>
      <c r="CC138" s="313"/>
      <c r="CD138" s="313"/>
      <c r="CE138" s="313"/>
      <c r="CF138" s="313"/>
      <c r="CG138" s="313"/>
      <c r="CH138" s="313"/>
      <c r="CL138" s="313"/>
    </row>
    <row r="139" spans="1:90" s="1" customFormat="1" ht="13.9" hidden="1" customHeight="1" x14ac:dyDescent="0.3">
      <c r="A139" s="706"/>
      <c r="B139" s="624" t="s">
        <v>408</v>
      </c>
      <c r="C139" s="626" t="s">
        <v>111</v>
      </c>
      <c r="D139" s="626" t="s">
        <v>409</v>
      </c>
      <c r="E139" s="624" t="s">
        <v>127</v>
      </c>
      <c r="F139" s="625"/>
      <c r="G139" s="625"/>
      <c r="H139" s="625"/>
      <c r="I139" s="625"/>
      <c r="J139" s="624" t="s">
        <v>286</v>
      </c>
      <c r="K139" s="627" t="s">
        <v>413</v>
      </c>
      <c r="L139" s="627" t="s">
        <v>414</v>
      </c>
      <c r="M139" s="627" t="str">
        <f t="shared" si="147"/>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39" s="624"/>
      <c r="O139" s="617">
        <v>12</v>
      </c>
      <c r="P139" s="615"/>
      <c r="Q139" s="616"/>
      <c r="R139" s="632"/>
      <c r="S139" s="615"/>
      <c r="T139" s="616"/>
      <c r="U139" s="632"/>
      <c r="V139" s="615"/>
      <c r="W139" s="616"/>
      <c r="X139" s="621"/>
      <c r="Y139" s="616"/>
      <c r="Z139" s="621"/>
      <c r="AA139" s="617"/>
      <c r="AB139" s="326"/>
      <c r="AC139" s="494"/>
      <c r="AD139" s="387"/>
      <c r="AE139" s="315"/>
      <c r="AF139" s="494"/>
      <c r="AG139" s="315" t="str">
        <f t="shared" si="84"/>
        <v/>
      </c>
      <c r="AH139" s="316"/>
      <c r="AI139" s="316"/>
      <c r="AJ139" s="317" t="str">
        <f t="shared" si="154"/>
        <v/>
      </c>
      <c r="AK139" s="316"/>
      <c r="AL139" s="316"/>
      <c r="AM139" s="316"/>
      <c r="AN139" s="122"/>
      <c r="AO139" s="132" t="str">
        <f t="shared" si="155"/>
        <v/>
      </c>
      <c r="AP139" s="123"/>
      <c r="AQ139" s="132" t="str">
        <f t="shared" si="156"/>
        <v/>
      </c>
      <c r="AR139" s="123" t="str">
        <f t="shared" si="157"/>
        <v/>
      </c>
      <c r="AS139" s="301" t="str">
        <f t="shared" si="158"/>
        <v/>
      </c>
      <c r="AT139" s="301"/>
      <c r="AU139" s="301"/>
      <c r="AV139" s="369"/>
      <c r="AW139" s="305"/>
      <c r="AX139" s="305"/>
      <c r="AY139" s="489"/>
      <c r="AZ139" s="490"/>
      <c r="BA139" s="490"/>
      <c r="BB139" s="490"/>
      <c r="BC139" s="490"/>
      <c r="BJ139" s="327"/>
      <c r="BK139" s="313"/>
      <c r="BL139" s="313"/>
      <c r="BM139" s="313"/>
      <c r="BN139" s="313"/>
      <c r="BO139" s="313"/>
      <c r="BP139" s="313"/>
      <c r="BQ139" s="313"/>
      <c r="BR139" s="313"/>
      <c r="BS139" s="313"/>
      <c r="BT139" s="313"/>
      <c r="BU139" s="313"/>
      <c r="BV139" s="313"/>
      <c r="BW139" s="313"/>
      <c r="BX139" s="313"/>
      <c r="BY139" s="313"/>
      <c r="BZ139" s="313"/>
      <c r="CA139" s="313"/>
      <c r="CB139" s="313"/>
      <c r="CC139" s="313"/>
      <c r="CD139" s="313"/>
      <c r="CE139" s="313"/>
      <c r="CF139" s="313"/>
      <c r="CG139" s="313"/>
      <c r="CH139" s="313"/>
      <c r="CL139" s="313"/>
    </row>
    <row r="140" spans="1:90" s="1" customFormat="1" ht="13.9" hidden="1" customHeight="1" x14ac:dyDescent="0.3">
      <c r="A140" s="706"/>
      <c r="B140" s="624" t="s">
        <v>408</v>
      </c>
      <c r="C140" s="626" t="s">
        <v>111</v>
      </c>
      <c r="D140" s="626" t="s">
        <v>409</v>
      </c>
      <c r="E140" s="624" t="s">
        <v>127</v>
      </c>
      <c r="F140" s="625"/>
      <c r="G140" s="625"/>
      <c r="H140" s="625"/>
      <c r="I140" s="625"/>
      <c r="J140" s="624" t="s">
        <v>286</v>
      </c>
      <c r="K140" s="627" t="s">
        <v>413</v>
      </c>
      <c r="L140" s="627" t="s">
        <v>414</v>
      </c>
      <c r="M140" s="627" t="str">
        <f t="shared" si="147"/>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40" s="624"/>
      <c r="O140" s="617">
        <v>12</v>
      </c>
      <c r="P140" s="615"/>
      <c r="Q140" s="616"/>
      <c r="R140" s="632"/>
      <c r="S140" s="615"/>
      <c r="T140" s="616"/>
      <c r="U140" s="632"/>
      <c r="V140" s="615"/>
      <c r="W140" s="616"/>
      <c r="X140" s="621"/>
      <c r="Y140" s="616"/>
      <c r="Z140" s="621"/>
      <c r="AA140" s="617"/>
      <c r="AB140" s="326"/>
      <c r="AC140" s="494"/>
      <c r="AD140" s="387"/>
      <c r="AE140" s="315"/>
      <c r="AF140" s="494"/>
      <c r="AG140" s="315" t="str">
        <f t="shared" ref="AG140:AG203" si="163">IF(OR(AH140="Preventivo",AH140="Detectivo"),"Probabilidad",IF(AH140="Correctivo","Impacto",""))</f>
        <v/>
      </c>
      <c r="AH140" s="316"/>
      <c r="AI140" s="316"/>
      <c r="AJ140" s="317" t="str">
        <f t="shared" si="154"/>
        <v/>
      </c>
      <c r="AK140" s="316"/>
      <c r="AL140" s="316"/>
      <c r="AM140" s="316"/>
      <c r="AN140" s="122"/>
      <c r="AO140" s="132" t="str">
        <f t="shared" si="155"/>
        <v/>
      </c>
      <c r="AP140" s="123"/>
      <c r="AQ140" s="132" t="str">
        <f t="shared" si="156"/>
        <v/>
      </c>
      <c r="AR140" s="123" t="str">
        <f t="shared" si="157"/>
        <v/>
      </c>
      <c r="AS140" s="301" t="str">
        <f t="shared" si="158"/>
        <v/>
      </c>
      <c r="AT140" s="301"/>
      <c r="AU140" s="301"/>
      <c r="AV140" s="369"/>
      <c r="AW140" s="305"/>
      <c r="AX140" s="305"/>
      <c r="AY140" s="489"/>
      <c r="AZ140" s="490"/>
      <c r="BA140" s="490"/>
      <c r="BB140" s="490"/>
      <c r="BC140" s="490"/>
      <c r="BJ140" s="327"/>
      <c r="BK140" s="313"/>
      <c r="BL140" s="313"/>
      <c r="BM140" s="313"/>
      <c r="BN140" s="313"/>
      <c r="BO140" s="313"/>
      <c r="BP140" s="313"/>
      <c r="BQ140" s="313"/>
      <c r="BR140" s="313"/>
      <c r="BS140" s="313"/>
      <c r="BT140" s="313"/>
      <c r="BU140" s="313"/>
      <c r="BV140" s="313"/>
      <c r="BW140" s="313"/>
      <c r="BX140" s="313"/>
      <c r="BY140" s="313"/>
      <c r="BZ140" s="313"/>
      <c r="CA140" s="313"/>
      <c r="CB140" s="313"/>
      <c r="CC140" s="313"/>
      <c r="CD140" s="313"/>
      <c r="CE140" s="313"/>
      <c r="CF140" s="313"/>
      <c r="CG140" s="313"/>
      <c r="CH140" s="313"/>
      <c r="CL140" s="313"/>
    </row>
    <row r="141" spans="1:90" s="1" customFormat="1" ht="13.9" hidden="1" customHeight="1" x14ac:dyDescent="0.3">
      <c r="A141" s="706"/>
      <c r="B141" s="624" t="s">
        <v>408</v>
      </c>
      <c r="C141" s="626" t="s">
        <v>111</v>
      </c>
      <c r="D141" s="626" t="s">
        <v>409</v>
      </c>
      <c r="E141" s="624" t="s">
        <v>127</v>
      </c>
      <c r="F141" s="625"/>
      <c r="G141" s="625"/>
      <c r="H141" s="625"/>
      <c r="I141" s="625"/>
      <c r="J141" s="624" t="s">
        <v>286</v>
      </c>
      <c r="K141" s="627" t="s">
        <v>413</v>
      </c>
      <c r="L141" s="627" t="s">
        <v>414</v>
      </c>
      <c r="M141" s="627" t="str">
        <f t="shared" si="147"/>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41" s="624"/>
      <c r="O141" s="617">
        <v>12</v>
      </c>
      <c r="P141" s="615"/>
      <c r="Q141" s="616"/>
      <c r="R141" s="632"/>
      <c r="S141" s="615"/>
      <c r="T141" s="616"/>
      <c r="U141" s="632"/>
      <c r="V141" s="615"/>
      <c r="W141" s="616"/>
      <c r="X141" s="621"/>
      <c r="Y141" s="616"/>
      <c r="Z141" s="621"/>
      <c r="AA141" s="617"/>
      <c r="AB141" s="326"/>
      <c r="AC141" s="494"/>
      <c r="AD141" s="387"/>
      <c r="AE141" s="315"/>
      <c r="AF141" s="494"/>
      <c r="AG141" s="315" t="str">
        <f t="shared" si="163"/>
        <v/>
      </c>
      <c r="AH141" s="316"/>
      <c r="AI141" s="316"/>
      <c r="AJ141" s="317" t="str">
        <f t="shared" si="154"/>
        <v/>
      </c>
      <c r="AK141" s="316"/>
      <c r="AL141" s="316"/>
      <c r="AM141" s="316"/>
      <c r="AN141" s="122"/>
      <c r="AO141" s="132" t="str">
        <f t="shared" si="155"/>
        <v/>
      </c>
      <c r="AP141" s="123"/>
      <c r="AQ141" s="132" t="str">
        <f t="shared" si="156"/>
        <v/>
      </c>
      <c r="AR141" s="123" t="str">
        <f t="shared" si="157"/>
        <v/>
      </c>
      <c r="AS141" s="301" t="str">
        <f t="shared" si="158"/>
        <v/>
      </c>
      <c r="AT141" s="301"/>
      <c r="AU141" s="301"/>
      <c r="AV141" s="369"/>
      <c r="AW141" s="305"/>
      <c r="AX141" s="305"/>
      <c r="AY141" s="489"/>
      <c r="AZ141" s="490"/>
      <c r="BA141" s="490"/>
      <c r="BB141" s="490"/>
      <c r="BC141" s="490"/>
      <c r="BJ141" s="327"/>
      <c r="BK141" s="313"/>
      <c r="BL141" s="313"/>
      <c r="BM141" s="313"/>
      <c r="BN141" s="313"/>
      <c r="BO141" s="313"/>
      <c r="BP141" s="313"/>
      <c r="BQ141" s="313"/>
      <c r="BR141" s="313"/>
      <c r="BS141" s="313"/>
      <c r="BT141" s="313"/>
      <c r="BU141" s="313"/>
      <c r="BV141" s="313"/>
      <c r="BW141" s="313"/>
      <c r="BX141" s="313"/>
      <c r="BY141" s="313"/>
      <c r="BZ141" s="313"/>
      <c r="CA141" s="313"/>
      <c r="CB141" s="313"/>
      <c r="CC141" s="313"/>
      <c r="CD141" s="313"/>
      <c r="CE141" s="313"/>
      <c r="CF141" s="313"/>
      <c r="CG141" s="313"/>
      <c r="CH141" s="313"/>
      <c r="CL141" s="313"/>
    </row>
    <row r="142" spans="1:90" s="1" customFormat="1" ht="13.9" hidden="1" customHeight="1" x14ac:dyDescent="0.3">
      <c r="A142" s="706"/>
      <c r="B142" s="624" t="s">
        <v>408</v>
      </c>
      <c r="C142" s="626" t="s">
        <v>111</v>
      </c>
      <c r="D142" s="626" t="s">
        <v>409</v>
      </c>
      <c r="E142" s="624" t="s">
        <v>127</v>
      </c>
      <c r="F142" s="625"/>
      <c r="G142" s="625"/>
      <c r="H142" s="625"/>
      <c r="I142" s="625"/>
      <c r="J142" s="624" t="s">
        <v>286</v>
      </c>
      <c r="K142" s="627" t="s">
        <v>413</v>
      </c>
      <c r="L142" s="627" t="s">
        <v>414</v>
      </c>
      <c r="M142" s="627" t="str">
        <f t="shared" si="147"/>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42" s="624"/>
      <c r="O142" s="617">
        <v>12</v>
      </c>
      <c r="P142" s="615"/>
      <c r="Q142" s="616"/>
      <c r="R142" s="632"/>
      <c r="S142" s="615"/>
      <c r="T142" s="616"/>
      <c r="U142" s="632"/>
      <c r="V142" s="615"/>
      <c r="W142" s="616"/>
      <c r="X142" s="621"/>
      <c r="Y142" s="616"/>
      <c r="Z142" s="621"/>
      <c r="AA142" s="617"/>
      <c r="AB142" s="326"/>
      <c r="AC142" s="494"/>
      <c r="AD142" s="387"/>
      <c r="AE142" s="315"/>
      <c r="AF142" s="494"/>
      <c r="AG142" s="315" t="str">
        <f t="shared" si="163"/>
        <v/>
      </c>
      <c r="AH142" s="316"/>
      <c r="AI142" s="316"/>
      <c r="AJ142" s="317" t="str">
        <f t="shared" si="154"/>
        <v/>
      </c>
      <c r="AK142" s="316"/>
      <c r="AL142" s="316"/>
      <c r="AM142" s="316"/>
      <c r="AN142" s="122"/>
      <c r="AO142" s="132" t="str">
        <f t="shared" si="155"/>
        <v/>
      </c>
      <c r="AP142" s="123"/>
      <c r="AQ142" s="132" t="str">
        <f t="shared" si="156"/>
        <v/>
      </c>
      <c r="AR142" s="123" t="str">
        <f t="shared" si="157"/>
        <v/>
      </c>
      <c r="AS142" s="301" t="str">
        <f t="shared" si="158"/>
        <v/>
      </c>
      <c r="AT142" s="301"/>
      <c r="AU142" s="301"/>
      <c r="AV142" s="369"/>
      <c r="AW142" s="305"/>
      <c r="AX142" s="305"/>
      <c r="AY142" s="489"/>
      <c r="AZ142" s="490"/>
      <c r="BA142" s="490"/>
      <c r="BB142" s="490"/>
      <c r="BC142" s="490"/>
      <c r="BJ142" s="327"/>
      <c r="BK142" s="313"/>
      <c r="BL142" s="313"/>
      <c r="BM142" s="313"/>
      <c r="BN142" s="313"/>
      <c r="BO142" s="313"/>
      <c r="BP142" s="313"/>
      <c r="BQ142" s="313"/>
      <c r="BR142" s="313"/>
      <c r="BS142" s="313"/>
      <c r="BT142" s="313"/>
      <c r="BU142" s="313"/>
      <c r="BV142" s="313"/>
      <c r="BW142" s="313"/>
      <c r="BX142" s="313"/>
      <c r="BY142" s="313"/>
      <c r="BZ142" s="313"/>
      <c r="CA142" s="313"/>
      <c r="CB142" s="313"/>
      <c r="CC142" s="313"/>
      <c r="CD142" s="313"/>
      <c r="CE142" s="313"/>
      <c r="CF142" s="313"/>
      <c r="CG142" s="313"/>
      <c r="CH142" s="313"/>
      <c r="CL142" s="313"/>
    </row>
    <row r="143" spans="1:90" s="1" customFormat="1" ht="13.9" hidden="1" customHeight="1" x14ac:dyDescent="0.3">
      <c r="A143" s="706"/>
      <c r="B143" s="624" t="s">
        <v>408</v>
      </c>
      <c r="C143" s="626" t="s">
        <v>111</v>
      </c>
      <c r="D143" s="626" t="s">
        <v>409</v>
      </c>
      <c r="E143" s="624" t="s">
        <v>127</v>
      </c>
      <c r="F143" s="625"/>
      <c r="G143" s="625"/>
      <c r="H143" s="625"/>
      <c r="I143" s="625"/>
      <c r="J143" s="624" t="s">
        <v>286</v>
      </c>
      <c r="K143" s="627" t="s">
        <v>413</v>
      </c>
      <c r="L143" s="627" t="s">
        <v>414</v>
      </c>
      <c r="M143" s="627" t="str">
        <f t="shared" si="147"/>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43" s="624"/>
      <c r="O143" s="617">
        <v>12</v>
      </c>
      <c r="P143" s="615"/>
      <c r="Q143" s="616"/>
      <c r="R143" s="632"/>
      <c r="S143" s="615"/>
      <c r="T143" s="616"/>
      <c r="U143" s="632"/>
      <c r="V143" s="615"/>
      <c r="W143" s="616"/>
      <c r="X143" s="621"/>
      <c r="Y143" s="616"/>
      <c r="Z143" s="621"/>
      <c r="AA143" s="617"/>
      <c r="AB143" s="326"/>
      <c r="AC143" s="494"/>
      <c r="AD143" s="387"/>
      <c r="AE143" s="315"/>
      <c r="AF143" s="494"/>
      <c r="AG143" s="315" t="str">
        <f t="shared" si="163"/>
        <v/>
      </c>
      <c r="AH143" s="316"/>
      <c r="AI143" s="316"/>
      <c r="AJ143" s="317" t="str">
        <f t="shared" si="154"/>
        <v/>
      </c>
      <c r="AK143" s="316"/>
      <c r="AL143" s="316"/>
      <c r="AM143" s="316"/>
      <c r="AN143" s="122"/>
      <c r="AO143" s="132" t="str">
        <f t="shared" si="155"/>
        <v/>
      </c>
      <c r="AP143" s="123"/>
      <c r="AQ143" s="132" t="str">
        <f t="shared" si="156"/>
        <v/>
      </c>
      <c r="AR143" s="123" t="str">
        <f t="shared" si="157"/>
        <v/>
      </c>
      <c r="AS143" s="301" t="str">
        <f t="shared" si="158"/>
        <v/>
      </c>
      <c r="AT143" s="301"/>
      <c r="AU143" s="301"/>
      <c r="AV143" s="369"/>
      <c r="AW143" s="305"/>
      <c r="AX143" s="305"/>
      <c r="AY143" s="489"/>
      <c r="AZ143" s="490"/>
      <c r="BA143" s="490"/>
      <c r="BB143" s="490"/>
      <c r="BC143" s="490"/>
      <c r="BJ143" s="327"/>
      <c r="BK143" s="313"/>
      <c r="BL143" s="313"/>
      <c r="BM143" s="313"/>
      <c r="BN143" s="313"/>
      <c r="BO143" s="313"/>
      <c r="BP143" s="313"/>
      <c r="BQ143" s="313"/>
      <c r="BR143" s="313"/>
      <c r="BS143" s="313"/>
      <c r="BT143" s="313"/>
      <c r="BU143" s="313"/>
      <c r="BV143" s="313"/>
      <c r="BW143" s="313"/>
      <c r="BX143" s="313"/>
      <c r="BY143" s="313"/>
      <c r="BZ143" s="313"/>
      <c r="CA143" s="313"/>
      <c r="CB143" s="313"/>
      <c r="CC143" s="313"/>
      <c r="CD143" s="313"/>
      <c r="CE143" s="313"/>
      <c r="CF143" s="313"/>
      <c r="CG143" s="313"/>
      <c r="CH143" s="313"/>
      <c r="CL143" s="313"/>
    </row>
    <row r="144" spans="1:90" s="1" customFormat="1" ht="181.15" customHeight="1" x14ac:dyDescent="0.3">
      <c r="A144" s="706" t="s">
        <v>415</v>
      </c>
      <c r="B144" s="624" t="s">
        <v>416</v>
      </c>
      <c r="C144" s="626" t="s">
        <v>111</v>
      </c>
      <c r="D144" s="626" t="s">
        <v>417</v>
      </c>
      <c r="E144" s="624" t="s">
        <v>127</v>
      </c>
      <c r="F144" s="625" t="s">
        <v>295</v>
      </c>
      <c r="G144" s="625" t="s">
        <v>283</v>
      </c>
      <c r="H144" s="625" t="s">
        <v>284</v>
      </c>
      <c r="I144" s="625" t="s">
        <v>271</v>
      </c>
      <c r="J144" s="624" t="s">
        <v>286</v>
      </c>
      <c r="K144" s="627" t="s">
        <v>418</v>
      </c>
      <c r="L144" s="627" t="s">
        <v>979</v>
      </c>
      <c r="M144" s="627" t="str">
        <f t="shared" si="147"/>
        <v xml:space="preserve">Posibilidad de pérdida Reputacional por calidad deficiente de los productos generados por la Gestión Agrológica debido a:
1. Incumplimiento de los estándares de producción de información geográfica
2. Ausencia o deficiencia de controles de calidad en las diferentes etapas del proceso.
3. Deficiencia en la información básica para realizar estudios agrológicos.
4. Inadecuada ejecución de las actividades documentadas en los procedimientos e instructivos del SGI.
5. Problemas de orden público a nivel nacional que pueden afectar las actividades de campo.
6. Baja calidad de los insumos utilizados para el procesamiento analítico de las muestras.
7. Incorrecta operación o manipulación de los equipos e instrumentos para el procesamiento analítico de las muestras.
</v>
      </c>
      <c r="N144" s="624" t="s">
        <v>274</v>
      </c>
      <c r="O144" s="617">
        <v>80000</v>
      </c>
      <c r="P144" s="615" t="str">
        <f t="shared" si="107"/>
        <v>Muy Alta</v>
      </c>
      <c r="Q144" s="616">
        <f t="shared" si="92"/>
        <v>1</v>
      </c>
      <c r="R144" s="632"/>
      <c r="S144" s="615" t="str">
        <f>IF(OR(R144='Tabla Impacto'!$C$11,R144='Tabla Impacto'!$D$11),"Leve",IF(OR(R144='Tabla Impacto'!$C$12,R144='Tabla Impacto'!$D$12),"Menor",IF(OR(R144='Tabla Impacto'!$C$13,R144='Tabla Impacto'!$D$13),"Moderado",IF(OR(R144='Tabla Impacto'!$C$14,R144='Tabla Impacto'!$D$14),"Mayor",IF(OR(R144='Tabla Impacto'!$C$15,R144='Tabla Impacto'!$D$15),"Catastrófico","")))))</f>
        <v/>
      </c>
      <c r="T144" s="616" t="str">
        <f t="shared" ref="T144" si="164">IF(S144="","",IF(S144="Leve",0.2,IF(S144="Menor",0.4,IF(S144="Moderado",0.6,IF(S144="Mayor",0.8,IF(S144="Catastrófico",1,))))))</f>
        <v/>
      </c>
      <c r="U144" s="632" t="s">
        <v>300</v>
      </c>
      <c r="V144" s="615" t="str">
        <f>IF(OR(U144='Tabla Impacto'!$C$11,U144='Tabla Impacto'!$D$11),"Leve",IF(OR(U144='Tabla Impacto'!$C$12,U144='Tabla Impacto'!$D$12),"Menor",IF(OR(U144='Tabla Impacto'!$C$13,U144='Tabla Impacto'!$D$13),"Moderado",IF(OR(U144='Tabla Impacto'!$C$14,U144='Tabla Impacto'!$D$14),"Mayor",IF(OR(U144='Tabla Impacto'!$C$15,U144='Tabla Impacto'!$D$15),"Catastrófico","")))))</f>
        <v>Mayor</v>
      </c>
      <c r="W144" s="616">
        <f t="shared" ref="W144" si="165">IF(V144="","",IF(V144="Leve",0.2,IF(V144="Menor",0.4,IF(V144="Moderado",0.6,IF(V144="Mayor",0.8,IF(V144="Catastrófico",1,))))))</f>
        <v>0.8</v>
      </c>
      <c r="X144" s="621" t="str">
        <f>IF(Y144="","",IF(Y144='Tabla Impacto'!$G$4,'Tabla Impacto'!$F$4,IF(Y144='Tabla Impacto'!$G$5,'Tabla Impacto'!$F$5,IF(Y144='Tabla Impacto'!$G$6,'Tabla Impacto'!$F$6,IF(Y144='Tabla Impacto'!$G$7,'Tabla Impacto'!$F$7,IF(Y144='Tabla Impacto'!$G$8,'Tabla Impacto'!$F$8))))))</f>
        <v>Mayor</v>
      </c>
      <c r="Y144" s="616">
        <f t="shared" ref="Y144" si="166">+IF(T144="",W144,IF(W144="",T144,IF(T144&gt;W144,T144,W144)))</f>
        <v>0.8</v>
      </c>
      <c r="Z144" s="621" t="str">
        <f t="shared" ref="Z144" si="167">IF(OR(AND(P144="Muy Baja",X144="Leve"),AND(P144="Muy Baja",X144="Menor"),AND(P144="Baja",X144="Leve")),"Bajo",IF(OR(AND(P144="Muy baja",X144="Moderado"),AND(P144="Baja",X144="Menor"),AND(P144="Baja",X144="Moderado"),AND(P144="Media",X144="Leve"),AND(P144="Media",X144="Menor"),AND(P144="Media",X144="Moderado"),AND(P144="Alta",X144="Leve"),AND(P144="Alta",X144="Menor")),"Moderado",IF(OR(AND(P144="Muy Baja",X144="Mayor"),AND(P144="Baja",X144="Mayor"),AND(P144="Media",X144="Mayor"),AND(P144="Alta",X144="Moderado"),AND(P144="Alta",X144="Mayor"),AND(P144="Muy Alta",X144="Leve"),AND(P144="Muy Alta",X144="Menor"),AND(P144="Muy Alta",X144="Moderado"),AND(P144="Muy Alta",X144="Mayor")),"Alto",IF(OR(AND(P144="Muy Baja",X144="Catastrófico"),AND(P144="Baja",X144="Catastrófico"),AND(P144="Media",X144="Catastrófico"),AND(P144="Alta",X144="Catastrófico"),AND(P144="Muy Alta",X144="Catastrófico")),"Extremo",""))))</f>
        <v>Alto</v>
      </c>
      <c r="AA144" s="617"/>
      <c r="AB144" s="326">
        <v>1</v>
      </c>
      <c r="AC144" s="519" t="s">
        <v>821</v>
      </c>
      <c r="AD144" s="387"/>
      <c r="AE144" s="315" t="s">
        <v>123</v>
      </c>
      <c r="AF144" s="494" t="s">
        <v>907</v>
      </c>
      <c r="AG144" s="315" t="str">
        <f t="shared" si="163"/>
        <v>Probabilidad</v>
      </c>
      <c r="AH144" s="316" t="s">
        <v>74</v>
      </c>
      <c r="AI144" s="316" t="s">
        <v>109</v>
      </c>
      <c r="AJ144" s="317" t="str">
        <f t="shared" si="154"/>
        <v>40%</v>
      </c>
      <c r="AK144" s="316" t="s">
        <v>115</v>
      </c>
      <c r="AL144" s="316" t="s">
        <v>133</v>
      </c>
      <c r="AM144" s="316" t="s">
        <v>277</v>
      </c>
      <c r="AN144" s="300">
        <f>IFERROR(IF(AG144="Probabilidad",(Q144-(+Q144*AJ144)),IF(AG144="Impacto",Q144,"")),"")</f>
        <v>0.6</v>
      </c>
      <c r="AO144" s="132" t="str">
        <f t="shared" ref="AO144" si="168">IFERROR(IF(AN144="","",IF(AN144&lt;=0.2,"Muy Baja",IF(AN144&lt;=0.4,"Baja",IF(AN144&lt;=0.6,"Media",IF(AN144&lt;=0.8,"Alta","Muy Alta"))))),"")</f>
        <v>Media</v>
      </c>
      <c r="AP144" s="123">
        <f>+AN144</f>
        <v>0.6</v>
      </c>
      <c r="AQ144" s="132" t="str">
        <f t="shared" ref="AQ144" si="169">IFERROR(IF(AR144="","",IF(AR144&lt;=0.2,"Leve",IF(AR144&lt;=0.4,"Menor",IF(AR144&lt;=0.6,"Moderado",IF(AR144&lt;=0.8,"Mayor","Catastrófico"))))),"")</f>
        <v>Mayor</v>
      </c>
      <c r="AR144" s="123">
        <f>IFERROR(IF(AG144="Impacto",(Y144-(+Y144*AJ144)),IF(AG144="Probabilidad",Y144,"")),"")</f>
        <v>0.8</v>
      </c>
      <c r="AS144" s="301" t="str">
        <f t="shared" ref="AS144" si="170">IFERROR(IF(OR(AND(AO144="Muy Baja",AQ144="Leve"),AND(AO144="Muy Baja",AQ144="Menor"),AND(AO144="Baja",AQ144="Leve")),"Bajo",IF(OR(AND(AO144="Muy baja",AQ144="Moderado"),AND(AO144="Baja",AQ144="Menor"),AND(AO144="Baja",AQ144="Moderado"),AND(AO144="Media",AQ144="Leve"),AND(AO144="Media",AQ144="Menor"),AND(AO144="Media",AQ144="Moderado"),AND(AO144="Alta",AQ144="Leve"),AND(AO144="Alta",AQ144="Menor")),"Moderado",IF(OR(AND(AO144="Muy Baja",AQ144="Mayor"),AND(AO144="Baja",AQ144="Mayor"),AND(AO144="Media",AQ144="Mayor"),AND(AO144="Alta",AQ144="Moderado"),AND(AO144="Alta",AQ144="Mayor"),AND(AO144="Muy Alta",AQ144="Leve"),AND(AO144="Muy Alta",AQ144="Menor"),AND(AO144="Muy Alta",AQ144="Moderado"),AND(AO144="Muy Alta",AQ144="Mayor")),"Alto",IF(OR(AND(AO144="Muy Baja",AQ144="Catastrófico"),AND(AO144="Baja",AQ144="Catastrófico"),AND(AO144="Media",AQ144="Catastrófico"),AND(AO144="Alta",AQ144="Catastrófico"),AND(AO144="Muy Alta",AQ144="Catastrófico")),"Extremo","")))),"")</f>
        <v>Alto</v>
      </c>
      <c r="AT144" s="734">
        <f>+AP145</f>
        <v>0.36</v>
      </c>
      <c r="AU144" s="734">
        <f>+AR145</f>
        <v>0.8</v>
      </c>
      <c r="AV144" s="735" t="s">
        <v>278</v>
      </c>
      <c r="AW144" s="305"/>
      <c r="AX144" s="305"/>
      <c r="AY144" s="319">
        <f>+SUM(AZ144:BC144)</f>
        <v>10</v>
      </c>
      <c r="AZ144" s="315">
        <v>1</v>
      </c>
      <c r="BA144" s="315">
        <v>3</v>
      </c>
      <c r="BB144" s="315">
        <v>3</v>
      </c>
      <c r="BC144" s="315">
        <v>3</v>
      </c>
      <c r="BJ144" s="327"/>
      <c r="BK144" s="313"/>
      <c r="BL144" s="313"/>
      <c r="BM144" s="313"/>
      <c r="BN144" s="313"/>
      <c r="BO144" s="313"/>
      <c r="BP144" s="313"/>
      <c r="BQ144" s="313"/>
      <c r="BR144" s="313"/>
      <c r="BS144" s="313"/>
      <c r="BT144" s="313"/>
      <c r="BU144" s="313"/>
      <c r="BV144" s="313"/>
      <c r="BW144" s="313"/>
      <c r="BX144" s="313"/>
      <c r="BY144" s="313"/>
      <c r="BZ144" s="313"/>
      <c r="CA144" s="313"/>
      <c r="CB144" s="313"/>
      <c r="CC144" s="313"/>
      <c r="CD144" s="313"/>
      <c r="CE144" s="313"/>
      <c r="CF144" s="313"/>
      <c r="CG144" s="313"/>
      <c r="CH144" s="313"/>
      <c r="CL144" s="313"/>
    </row>
    <row r="145" spans="1:90" s="1" customFormat="1" ht="127.5" customHeight="1" x14ac:dyDescent="0.3">
      <c r="A145" s="706"/>
      <c r="B145" s="624" t="s">
        <v>411</v>
      </c>
      <c r="C145" s="626" t="s">
        <v>111</v>
      </c>
      <c r="D145" s="626" t="s">
        <v>412</v>
      </c>
      <c r="E145" s="624" t="s">
        <v>127</v>
      </c>
      <c r="F145" s="625"/>
      <c r="G145" s="625"/>
      <c r="H145" s="625"/>
      <c r="I145" s="625"/>
      <c r="J145" s="624" t="s">
        <v>286</v>
      </c>
      <c r="K145" s="627" t="s">
        <v>418</v>
      </c>
      <c r="L145" s="627" t="s">
        <v>419</v>
      </c>
      <c r="M145" s="627" t="str">
        <f t="shared" si="147"/>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5" s="624"/>
      <c r="O145" s="617">
        <v>12</v>
      </c>
      <c r="P145" s="615"/>
      <c r="Q145" s="616"/>
      <c r="R145" s="632"/>
      <c r="S145" s="615"/>
      <c r="T145" s="616"/>
      <c r="U145" s="632"/>
      <c r="V145" s="615"/>
      <c r="W145" s="616"/>
      <c r="X145" s="621"/>
      <c r="Y145" s="616"/>
      <c r="Z145" s="621"/>
      <c r="AA145" s="617"/>
      <c r="AB145" s="326">
        <v>2</v>
      </c>
      <c r="AC145" s="519" t="s">
        <v>1011</v>
      </c>
      <c r="AD145" s="387"/>
      <c r="AE145" s="315" t="s">
        <v>123</v>
      </c>
      <c r="AF145" s="519" t="s">
        <v>921</v>
      </c>
      <c r="AG145" s="315" t="str">
        <f t="shared" si="163"/>
        <v>Probabilidad</v>
      </c>
      <c r="AH145" s="316" t="s">
        <v>74</v>
      </c>
      <c r="AI145" s="316" t="s">
        <v>109</v>
      </c>
      <c r="AJ145" s="317" t="str">
        <f t="shared" si="154"/>
        <v>40%</v>
      </c>
      <c r="AK145" s="316" t="s">
        <v>115</v>
      </c>
      <c r="AL145" s="316" t="s">
        <v>133</v>
      </c>
      <c r="AM145" s="316" t="s">
        <v>277</v>
      </c>
      <c r="AN145" s="299">
        <f>IFERROR(IF(AND(AG144="Probabilidad",AG145="Probabilidad"),(AP144-(+AP144*AJ145)),IF(AG145="Probabilidad",(Q144-(+Q144*AJ145)),IF(AG145="Impacto",AP144,""))),"")</f>
        <v>0.36</v>
      </c>
      <c r="AO145" s="132" t="str">
        <f t="shared" si="155"/>
        <v>Baja</v>
      </c>
      <c r="AP145" s="123">
        <f>+AN145</f>
        <v>0.36</v>
      </c>
      <c r="AQ145" s="132" t="str">
        <f t="shared" si="156"/>
        <v>Mayor</v>
      </c>
      <c r="AR145" s="123">
        <f>IFERROR(IF(AND(AG144="Impacto",AG145="Impacto"),(AR144-(+AR144*AJ145)),IF(AG145="Impacto",(Y144-(+Y144*AJ145)),IF(AG145="Probabilidad",AR144,""))),"")</f>
        <v>0.8</v>
      </c>
      <c r="AS145" s="301" t="str">
        <f t="shared" si="158"/>
        <v>Alto</v>
      </c>
      <c r="AT145" s="734"/>
      <c r="AU145" s="734"/>
      <c r="AV145" s="735"/>
      <c r="AW145" s="305"/>
      <c r="AX145" s="305"/>
      <c r="AY145" s="319">
        <f>+SUM(AZ145:BC145)</f>
        <v>12</v>
      </c>
      <c r="AZ145" s="315">
        <v>3</v>
      </c>
      <c r="BA145" s="315">
        <v>3</v>
      </c>
      <c r="BB145" s="315">
        <v>3</v>
      </c>
      <c r="BC145" s="315">
        <v>3</v>
      </c>
      <c r="BJ145" s="327"/>
      <c r="BK145" s="313"/>
      <c r="BL145" s="313"/>
      <c r="BM145" s="313"/>
      <c r="BN145" s="313"/>
      <c r="BO145" s="313"/>
      <c r="BP145" s="313"/>
      <c r="BQ145" s="313"/>
      <c r="BR145" s="313"/>
      <c r="BS145" s="313"/>
      <c r="BT145" s="313"/>
      <c r="BU145" s="313"/>
      <c r="BV145" s="313"/>
      <c r="BW145" s="313"/>
      <c r="BX145" s="313"/>
      <c r="BY145" s="313"/>
      <c r="BZ145" s="313"/>
      <c r="CA145" s="313"/>
      <c r="CB145" s="313"/>
      <c r="CC145" s="313"/>
      <c r="CD145" s="313"/>
      <c r="CE145" s="313"/>
      <c r="CF145" s="313"/>
      <c r="CG145" s="313"/>
      <c r="CH145" s="313"/>
      <c r="CL145" s="313"/>
    </row>
    <row r="146" spans="1:90" s="1" customFormat="1" ht="13.9" hidden="1" customHeight="1" x14ac:dyDescent="0.3">
      <c r="A146" s="706"/>
      <c r="B146" s="624" t="s">
        <v>411</v>
      </c>
      <c r="C146" s="626" t="s">
        <v>111</v>
      </c>
      <c r="D146" s="626" t="s">
        <v>412</v>
      </c>
      <c r="E146" s="624" t="s">
        <v>127</v>
      </c>
      <c r="F146" s="625"/>
      <c r="G146" s="625"/>
      <c r="H146" s="625"/>
      <c r="I146" s="625"/>
      <c r="J146" s="624" t="s">
        <v>286</v>
      </c>
      <c r="K146" s="627" t="s">
        <v>418</v>
      </c>
      <c r="L146" s="627" t="s">
        <v>419</v>
      </c>
      <c r="M146" s="627" t="str">
        <f t="shared" si="147"/>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6" s="624"/>
      <c r="O146" s="617">
        <v>12</v>
      </c>
      <c r="P146" s="615"/>
      <c r="Q146" s="616"/>
      <c r="R146" s="632"/>
      <c r="S146" s="615"/>
      <c r="T146" s="616"/>
      <c r="U146" s="632"/>
      <c r="V146" s="615"/>
      <c r="W146" s="616"/>
      <c r="X146" s="621"/>
      <c r="Y146" s="616"/>
      <c r="Z146" s="621"/>
      <c r="AA146" s="617"/>
      <c r="AB146" s="326"/>
      <c r="AC146" s="494"/>
      <c r="AD146" s="387"/>
      <c r="AE146" s="315"/>
      <c r="AF146" s="494"/>
      <c r="AG146" s="315" t="str">
        <f t="shared" si="163"/>
        <v/>
      </c>
      <c r="AH146" s="316"/>
      <c r="AI146" s="316"/>
      <c r="AJ146" s="317" t="str">
        <f t="shared" si="154"/>
        <v/>
      </c>
      <c r="AK146" s="316"/>
      <c r="AL146" s="316"/>
      <c r="AM146" s="316"/>
      <c r="AN146" s="122"/>
      <c r="AO146" s="132" t="str">
        <f t="shared" si="155"/>
        <v/>
      </c>
      <c r="AP146" s="123"/>
      <c r="AQ146" s="132" t="str">
        <f t="shared" si="156"/>
        <v/>
      </c>
      <c r="AR146" s="123" t="str">
        <f t="shared" si="157"/>
        <v/>
      </c>
      <c r="AS146" s="301" t="str">
        <f t="shared" si="158"/>
        <v/>
      </c>
      <c r="AT146" s="301"/>
      <c r="AU146" s="301"/>
      <c r="AV146" s="369"/>
      <c r="AW146" s="305"/>
      <c r="AX146" s="305"/>
      <c r="AY146" s="489"/>
      <c r="AZ146" s="490"/>
      <c r="BA146" s="490"/>
      <c r="BB146" s="490"/>
      <c r="BC146" s="490"/>
      <c r="BJ146" s="327"/>
      <c r="BK146" s="313"/>
      <c r="BL146" s="313"/>
      <c r="BM146" s="313"/>
      <c r="BN146" s="313"/>
      <c r="BO146" s="313"/>
      <c r="BP146" s="313"/>
      <c r="BQ146" s="313"/>
      <c r="BR146" s="313"/>
      <c r="BS146" s="313"/>
      <c r="BT146" s="313"/>
      <c r="BU146" s="313"/>
      <c r="BV146" s="313"/>
      <c r="BW146" s="313"/>
      <c r="BX146" s="313"/>
      <c r="BY146" s="313"/>
      <c r="BZ146" s="313"/>
      <c r="CA146" s="313"/>
      <c r="CB146" s="313"/>
      <c r="CC146" s="313"/>
      <c r="CD146" s="313"/>
      <c r="CE146" s="313"/>
      <c r="CF146" s="313"/>
      <c r="CG146" s="313"/>
      <c r="CH146" s="313"/>
      <c r="CL146" s="313"/>
    </row>
    <row r="147" spans="1:90" s="1" customFormat="1" ht="13.9" hidden="1" customHeight="1" x14ac:dyDescent="0.3">
      <c r="A147" s="706"/>
      <c r="B147" s="624" t="s">
        <v>411</v>
      </c>
      <c r="C147" s="626" t="s">
        <v>111</v>
      </c>
      <c r="D147" s="626" t="s">
        <v>412</v>
      </c>
      <c r="E147" s="624" t="s">
        <v>127</v>
      </c>
      <c r="F147" s="625"/>
      <c r="G147" s="625"/>
      <c r="H147" s="625"/>
      <c r="I147" s="625"/>
      <c r="J147" s="624" t="s">
        <v>286</v>
      </c>
      <c r="K147" s="627" t="s">
        <v>418</v>
      </c>
      <c r="L147" s="627" t="s">
        <v>419</v>
      </c>
      <c r="M147" s="627" t="str">
        <f t="shared" si="147"/>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7" s="624"/>
      <c r="O147" s="617">
        <v>12</v>
      </c>
      <c r="P147" s="615"/>
      <c r="Q147" s="616"/>
      <c r="R147" s="632"/>
      <c r="S147" s="615"/>
      <c r="T147" s="616"/>
      <c r="U147" s="632"/>
      <c r="V147" s="615"/>
      <c r="W147" s="616"/>
      <c r="X147" s="621"/>
      <c r="Y147" s="616"/>
      <c r="Z147" s="621"/>
      <c r="AA147" s="617"/>
      <c r="AB147" s="326"/>
      <c r="AC147" s="494"/>
      <c r="AD147" s="387"/>
      <c r="AE147" s="315"/>
      <c r="AF147" s="494"/>
      <c r="AG147" s="315" t="str">
        <f t="shared" si="163"/>
        <v/>
      </c>
      <c r="AH147" s="316"/>
      <c r="AI147" s="316"/>
      <c r="AJ147" s="317" t="str">
        <f t="shared" si="154"/>
        <v/>
      </c>
      <c r="AK147" s="316"/>
      <c r="AL147" s="316"/>
      <c r="AM147" s="316"/>
      <c r="AN147" s="122"/>
      <c r="AO147" s="132" t="str">
        <f t="shared" si="155"/>
        <v/>
      </c>
      <c r="AP147" s="123"/>
      <c r="AQ147" s="132" t="str">
        <f t="shared" si="156"/>
        <v/>
      </c>
      <c r="AR147" s="123" t="str">
        <f t="shared" si="157"/>
        <v/>
      </c>
      <c r="AS147" s="301" t="str">
        <f t="shared" si="158"/>
        <v/>
      </c>
      <c r="AT147" s="301"/>
      <c r="AU147" s="301"/>
      <c r="AV147" s="369"/>
      <c r="AW147" s="305"/>
      <c r="AX147" s="305"/>
      <c r="AY147" s="489"/>
      <c r="AZ147" s="490"/>
      <c r="BA147" s="490"/>
      <c r="BB147" s="490"/>
      <c r="BC147" s="490"/>
      <c r="BJ147" s="327"/>
      <c r="BK147" s="313"/>
      <c r="BL147" s="313"/>
      <c r="BM147" s="313"/>
      <c r="BN147" s="313"/>
      <c r="BO147" s="313"/>
      <c r="BP147" s="313"/>
      <c r="BQ147" s="313"/>
      <c r="BR147" s="313"/>
      <c r="BS147" s="313"/>
      <c r="BT147" s="313"/>
      <c r="BU147" s="313"/>
      <c r="BV147" s="313"/>
      <c r="BW147" s="313"/>
      <c r="BX147" s="313"/>
      <c r="BY147" s="313"/>
      <c r="BZ147" s="313"/>
      <c r="CA147" s="313"/>
      <c r="CB147" s="313"/>
      <c r="CC147" s="313"/>
      <c r="CD147" s="313"/>
      <c r="CE147" s="313"/>
      <c r="CF147" s="313"/>
      <c r="CG147" s="313"/>
      <c r="CH147" s="313"/>
      <c r="CL147" s="313"/>
    </row>
    <row r="148" spans="1:90" s="1" customFormat="1" ht="13.9" hidden="1" customHeight="1" x14ac:dyDescent="0.3">
      <c r="A148" s="706"/>
      <c r="B148" s="624" t="s">
        <v>411</v>
      </c>
      <c r="C148" s="626" t="s">
        <v>111</v>
      </c>
      <c r="D148" s="626" t="s">
        <v>412</v>
      </c>
      <c r="E148" s="624" t="s">
        <v>127</v>
      </c>
      <c r="F148" s="625"/>
      <c r="G148" s="625"/>
      <c r="H148" s="625"/>
      <c r="I148" s="625"/>
      <c r="J148" s="624" t="s">
        <v>286</v>
      </c>
      <c r="K148" s="627" t="s">
        <v>418</v>
      </c>
      <c r="L148" s="627" t="s">
        <v>419</v>
      </c>
      <c r="M148" s="627" t="str">
        <f t="shared" si="147"/>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8" s="624"/>
      <c r="O148" s="617">
        <v>12</v>
      </c>
      <c r="P148" s="615"/>
      <c r="Q148" s="616"/>
      <c r="R148" s="632"/>
      <c r="S148" s="615"/>
      <c r="T148" s="616"/>
      <c r="U148" s="632"/>
      <c r="V148" s="615"/>
      <c r="W148" s="616"/>
      <c r="X148" s="621"/>
      <c r="Y148" s="616"/>
      <c r="Z148" s="621"/>
      <c r="AA148" s="617"/>
      <c r="AB148" s="326"/>
      <c r="AC148" s="494"/>
      <c r="AD148" s="387"/>
      <c r="AE148" s="315"/>
      <c r="AF148" s="494"/>
      <c r="AG148" s="315" t="str">
        <f t="shared" si="163"/>
        <v/>
      </c>
      <c r="AH148" s="316"/>
      <c r="AI148" s="316"/>
      <c r="AJ148" s="317" t="str">
        <f t="shared" si="154"/>
        <v/>
      </c>
      <c r="AK148" s="316"/>
      <c r="AL148" s="316"/>
      <c r="AM148" s="316"/>
      <c r="AN148" s="122"/>
      <c r="AO148" s="132" t="str">
        <f t="shared" si="155"/>
        <v/>
      </c>
      <c r="AP148" s="123"/>
      <c r="AQ148" s="132" t="str">
        <f t="shared" si="156"/>
        <v/>
      </c>
      <c r="AR148" s="123" t="str">
        <f t="shared" si="157"/>
        <v/>
      </c>
      <c r="AS148" s="301" t="str">
        <f t="shared" si="158"/>
        <v/>
      </c>
      <c r="AT148" s="301"/>
      <c r="AU148" s="301"/>
      <c r="AV148" s="369"/>
      <c r="AW148" s="305"/>
      <c r="AX148" s="305"/>
      <c r="AY148" s="489"/>
      <c r="AZ148" s="490"/>
      <c r="BA148" s="490"/>
      <c r="BB148" s="490"/>
      <c r="BC148" s="490"/>
      <c r="BJ148" s="327"/>
      <c r="BK148" s="313"/>
      <c r="BL148" s="313"/>
      <c r="BM148" s="313"/>
      <c r="BN148" s="313"/>
      <c r="BO148" s="313"/>
      <c r="BP148" s="313"/>
      <c r="BQ148" s="313"/>
      <c r="BR148" s="313"/>
      <c r="BS148" s="313"/>
      <c r="BT148" s="313"/>
      <c r="BU148" s="313"/>
      <c r="BV148" s="313"/>
      <c r="BW148" s="313"/>
      <c r="BX148" s="313"/>
      <c r="BY148" s="313"/>
      <c r="BZ148" s="313"/>
      <c r="CA148" s="313"/>
      <c r="CB148" s="313"/>
      <c r="CC148" s="313"/>
      <c r="CD148" s="313"/>
      <c r="CE148" s="313"/>
      <c r="CF148" s="313"/>
      <c r="CG148" s="313"/>
      <c r="CH148" s="313"/>
      <c r="CL148" s="313"/>
    </row>
    <row r="149" spans="1:90" s="1" customFormat="1" ht="13.9" hidden="1" customHeight="1" x14ac:dyDescent="0.3">
      <c r="A149" s="706"/>
      <c r="B149" s="624" t="s">
        <v>411</v>
      </c>
      <c r="C149" s="626" t="s">
        <v>111</v>
      </c>
      <c r="D149" s="626" t="s">
        <v>412</v>
      </c>
      <c r="E149" s="624" t="s">
        <v>127</v>
      </c>
      <c r="F149" s="625"/>
      <c r="G149" s="625"/>
      <c r="H149" s="625"/>
      <c r="I149" s="625"/>
      <c r="J149" s="624" t="s">
        <v>286</v>
      </c>
      <c r="K149" s="627" t="s">
        <v>418</v>
      </c>
      <c r="L149" s="627" t="s">
        <v>419</v>
      </c>
      <c r="M149" s="627" t="str">
        <f t="shared" si="147"/>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9" s="624"/>
      <c r="O149" s="617">
        <v>12</v>
      </c>
      <c r="P149" s="615"/>
      <c r="Q149" s="616"/>
      <c r="R149" s="632"/>
      <c r="S149" s="615"/>
      <c r="T149" s="616"/>
      <c r="U149" s="632"/>
      <c r="V149" s="615"/>
      <c r="W149" s="616"/>
      <c r="X149" s="621"/>
      <c r="Y149" s="616"/>
      <c r="Z149" s="621"/>
      <c r="AA149" s="617"/>
      <c r="AB149" s="326"/>
      <c r="AC149" s="494"/>
      <c r="AD149" s="387"/>
      <c r="AE149" s="315"/>
      <c r="AF149" s="494"/>
      <c r="AG149" s="315" t="str">
        <f t="shared" si="163"/>
        <v/>
      </c>
      <c r="AH149" s="316"/>
      <c r="AI149" s="316"/>
      <c r="AJ149" s="317" t="str">
        <f t="shared" si="154"/>
        <v/>
      </c>
      <c r="AK149" s="316"/>
      <c r="AL149" s="316"/>
      <c r="AM149" s="316"/>
      <c r="AN149" s="122"/>
      <c r="AO149" s="132" t="str">
        <f t="shared" si="155"/>
        <v/>
      </c>
      <c r="AP149" s="123"/>
      <c r="AQ149" s="132" t="str">
        <f t="shared" si="156"/>
        <v/>
      </c>
      <c r="AR149" s="123" t="str">
        <f t="shared" si="157"/>
        <v/>
      </c>
      <c r="AS149" s="301" t="str">
        <f t="shared" si="158"/>
        <v/>
      </c>
      <c r="AT149" s="301"/>
      <c r="AU149" s="301"/>
      <c r="AV149" s="369"/>
      <c r="AW149" s="305"/>
      <c r="AX149" s="305"/>
      <c r="AY149" s="489"/>
      <c r="AZ149" s="490"/>
      <c r="BA149" s="490"/>
      <c r="BB149" s="490"/>
      <c r="BC149" s="490"/>
      <c r="BJ149" s="327"/>
      <c r="BK149" s="313"/>
      <c r="BL149" s="313"/>
      <c r="BM149" s="313"/>
      <c r="BN149" s="313"/>
      <c r="BO149" s="313"/>
      <c r="BP149" s="313"/>
      <c r="BQ149" s="313"/>
      <c r="BR149" s="313"/>
      <c r="BS149" s="313"/>
      <c r="BT149" s="313"/>
      <c r="BU149" s="313"/>
      <c r="BV149" s="313"/>
      <c r="BW149" s="313"/>
      <c r="BX149" s="313"/>
      <c r="BY149" s="313"/>
      <c r="BZ149" s="313"/>
      <c r="CA149" s="313"/>
      <c r="CB149" s="313"/>
      <c r="CC149" s="313"/>
      <c r="CD149" s="313"/>
      <c r="CE149" s="313"/>
      <c r="CF149" s="313"/>
      <c r="CG149" s="313"/>
      <c r="CH149" s="313"/>
      <c r="CL149" s="313"/>
    </row>
    <row r="150" spans="1:90" s="1" customFormat="1" ht="154.5" customHeight="1" x14ac:dyDescent="0.3">
      <c r="A150" s="706" t="s">
        <v>421</v>
      </c>
      <c r="B150" s="624" t="s">
        <v>422</v>
      </c>
      <c r="C150" s="626" t="s">
        <v>111</v>
      </c>
      <c r="D150" s="626" t="s">
        <v>423</v>
      </c>
      <c r="E150" s="624" t="s">
        <v>127</v>
      </c>
      <c r="F150" s="625" t="s">
        <v>295</v>
      </c>
      <c r="G150" s="625" t="s">
        <v>283</v>
      </c>
      <c r="H150" s="625" t="s">
        <v>284</v>
      </c>
      <c r="I150" s="625" t="s">
        <v>317</v>
      </c>
      <c r="J150" s="624" t="s">
        <v>424</v>
      </c>
      <c r="K150" s="627" t="s">
        <v>866</v>
      </c>
      <c r="L150" s="627" t="s">
        <v>1042</v>
      </c>
      <c r="M150" s="627" t="str">
        <f t="shared" si="147"/>
        <v>Posibilidad de pérdida Económica  por extravío de las muestras a ser analizadas en el LNS debido a:
1.  Inadecuada ejecución de las actividades documentadas en los procedimientos e instructivos del SGI.
2. Inadecuada manipulación, almacenamiento y transporte de la muestra.
3. Inadecuada rotulación de la muestra
4. Incumplimiento por parte de la empresa de mensajería en el transporte de las muestras.</v>
      </c>
      <c r="N150" s="624" t="s">
        <v>274</v>
      </c>
      <c r="O150" s="617">
        <v>80000</v>
      </c>
      <c r="P150" s="615" t="str">
        <f t="shared" si="107"/>
        <v>Muy Alta</v>
      </c>
      <c r="Q150" s="616">
        <f t="shared" ref="Q150:Q168" si="171">IF(P150="","",IF(P150="Muy Baja",0.2,IF(P150="Baja",0.4,IF(P150="Media",0.6,IF(P150="Alta",0.8,IF(P150="Muy Alta",1,))))))</f>
        <v>1</v>
      </c>
      <c r="R150" s="632" t="s">
        <v>320</v>
      </c>
      <c r="S150" s="615" t="str">
        <f>IF(OR(R150='Tabla Impacto'!$C$11,R150='Tabla Impacto'!$D$11),"Leve",IF(OR(R150='Tabla Impacto'!$C$12,R150='Tabla Impacto'!$D$12),"Menor",IF(OR(R150='Tabla Impacto'!$C$13,R150='Tabla Impacto'!$D$13),"Moderado",IF(OR(R150='Tabla Impacto'!$C$14,R150='Tabla Impacto'!$D$14),"Mayor",IF(OR(R150='Tabla Impacto'!$C$15,R150='Tabla Impacto'!$D$15),"Catastrófico","")))))</f>
        <v>Moderado</v>
      </c>
      <c r="T150" s="616">
        <f t="shared" ref="T150" si="172">IF(S150="","",IF(S150="Leve",0.2,IF(S150="Menor",0.4,IF(S150="Moderado",0.6,IF(S150="Mayor",0.8,IF(S150="Catastrófico",1,))))))</f>
        <v>0.6</v>
      </c>
      <c r="U150" s="632"/>
      <c r="V150" s="615" t="str">
        <f>IF(OR(U150='Tabla Impacto'!$C$11,U150='Tabla Impacto'!$D$11),"Leve",IF(OR(U150='Tabla Impacto'!$C$12,U150='Tabla Impacto'!$D$12),"Menor",IF(OR(U150='Tabla Impacto'!$C$13,U150='Tabla Impacto'!$D$13),"Moderado",IF(OR(U150='Tabla Impacto'!$C$14,U150='Tabla Impacto'!$D$14),"Mayor",IF(OR(U150='Tabla Impacto'!$C$15,U150='Tabla Impacto'!$D$15),"Catastrófico","")))))</f>
        <v/>
      </c>
      <c r="W150" s="616" t="str">
        <f t="shared" ref="W150" si="173">IF(V150="","",IF(V150="Leve",0.2,IF(V150="Menor",0.4,IF(V150="Moderado",0.6,IF(V150="Mayor",0.8,IF(V150="Catastrófico",1,))))))</f>
        <v/>
      </c>
      <c r="X150" s="621" t="str">
        <f>IF(Y150="","",IF(Y150='Tabla Impacto'!$G$4,'Tabla Impacto'!$F$4,IF(Y150='Tabla Impacto'!$G$5,'Tabla Impacto'!$F$5,IF(Y150='Tabla Impacto'!$G$6,'Tabla Impacto'!$F$6,IF(Y150='Tabla Impacto'!$G$7,'Tabla Impacto'!$F$7,IF(Y150='Tabla Impacto'!$G$8,'Tabla Impacto'!$F$8))))))</f>
        <v>Moderado</v>
      </c>
      <c r="Y150" s="616">
        <f t="shared" ref="Y150" si="174">+IF(T150="",W150,IF(W150="",T150,IF(T150&gt;W150,T150,W150)))</f>
        <v>0.6</v>
      </c>
      <c r="Z150" s="621" t="str">
        <f t="shared" ref="Z150" si="175">IF(OR(AND(P150="Muy Baja",X150="Leve"),AND(P150="Muy Baja",X150="Menor"),AND(P150="Baja",X150="Leve")),"Bajo",IF(OR(AND(P150="Muy baja",X150="Moderado"),AND(P150="Baja",X150="Menor"),AND(P150="Baja",X150="Moderado"),AND(P150="Media",X150="Leve"),AND(P150="Media",X150="Menor"),AND(P150="Media",X150="Moderado"),AND(P150="Alta",X150="Leve"),AND(P150="Alta",X150="Menor")),"Moderado",IF(OR(AND(P150="Muy Baja",X150="Mayor"),AND(P150="Baja",X150="Mayor"),AND(P150="Media",X150="Mayor"),AND(P150="Alta",X150="Moderado"),AND(P150="Alta",X150="Mayor"),AND(P150="Muy Alta",X150="Leve"),AND(P150="Muy Alta",X150="Menor"),AND(P150="Muy Alta",X150="Moderado"),AND(P150="Muy Alta",X150="Mayor")),"Alto",IF(OR(AND(P150="Muy Baja",X150="Catastrófico"),AND(P150="Baja",X150="Catastrófico"),AND(P150="Media",X150="Catastrófico"),AND(P150="Alta",X150="Catastrófico"),AND(P150="Muy Alta",X150="Catastrófico")),"Extremo",""))))</f>
        <v>Alto</v>
      </c>
      <c r="AA150" s="617"/>
      <c r="AB150" s="326">
        <v>1</v>
      </c>
      <c r="AC150" s="519" t="s">
        <v>922</v>
      </c>
      <c r="AD150" s="387"/>
      <c r="AE150" s="315" t="s">
        <v>123</v>
      </c>
      <c r="AF150" s="519" t="s">
        <v>742</v>
      </c>
      <c r="AG150" s="315" t="str">
        <f t="shared" si="163"/>
        <v>Probabilidad</v>
      </c>
      <c r="AH150" s="316" t="s">
        <v>74</v>
      </c>
      <c r="AI150" s="316" t="s">
        <v>109</v>
      </c>
      <c r="AJ150" s="317" t="str">
        <f t="shared" si="154"/>
        <v>40%</v>
      </c>
      <c r="AK150" s="316" t="s">
        <v>115</v>
      </c>
      <c r="AL150" s="316" t="s">
        <v>133</v>
      </c>
      <c r="AM150" s="316" t="s">
        <v>277</v>
      </c>
      <c r="AN150" s="300">
        <f>IFERROR(IF(AG150="Probabilidad",(Q150-(+Q150*AJ150)),IF(AG150="Impacto",Q150,"")),"")</f>
        <v>0.6</v>
      </c>
      <c r="AO150" s="132" t="str">
        <f t="shared" si="155"/>
        <v>Media</v>
      </c>
      <c r="AP150" s="123">
        <f>+AN150</f>
        <v>0.6</v>
      </c>
      <c r="AQ150" s="132" t="str">
        <f t="shared" si="156"/>
        <v>Moderado</v>
      </c>
      <c r="AR150" s="123">
        <f>IFERROR(IF(AG150="Impacto",(Y150-(+Y150*AJ150)),IF(AG150="Probabilidad",Y150,"")),"")</f>
        <v>0.6</v>
      </c>
      <c r="AS150" s="301" t="str">
        <f t="shared" si="158"/>
        <v>Moderado</v>
      </c>
      <c r="AT150" s="734">
        <f>+AP151</f>
        <v>0.36</v>
      </c>
      <c r="AU150" s="734">
        <f>+AR151</f>
        <v>0.6</v>
      </c>
      <c r="AV150" s="735" t="s">
        <v>278</v>
      </c>
      <c r="AW150" s="305"/>
      <c r="AX150" s="305"/>
      <c r="AY150" s="319">
        <f>+SUM(AZ150:BC150)</f>
        <v>0</v>
      </c>
      <c r="AZ150" s="315">
        <v>0</v>
      </c>
      <c r="BA150" s="315">
        <v>0</v>
      </c>
      <c r="BB150" s="315">
        <v>0</v>
      </c>
      <c r="BC150" s="315">
        <v>0</v>
      </c>
      <c r="BJ150" s="327"/>
      <c r="BK150" s="313"/>
      <c r="BL150" s="313"/>
      <c r="BM150" s="313"/>
      <c r="BN150" s="313"/>
      <c r="BO150" s="313"/>
      <c r="BP150" s="313"/>
      <c r="BQ150" s="313"/>
      <c r="BR150" s="313"/>
      <c r="BS150" s="313"/>
      <c r="BT150" s="313"/>
      <c r="BU150" s="313"/>
      <c r="BV150" s="313"/>
      <c r="BW150" s="313"/>
      <c r="BX150" s="313"/>
      <c r="BY150" s="313"/>
      <c r="BZ150" s="313"/>
      <c r="CA150" s="313"/>
      <c r="CB150" s="313"/>
      <c r="CC150" s="313"/>
      <c r="CD150" s="313"/>
      <c r="CE150" s="313"/>
      <c r="CF150" s="313"/>
      <c r="CG150" s="313"/>
      <c r="CH150" s="313"/>
      <c r="CL150" s="313"/>
    </row>
    <row r="151" spans="1:90" s="1" customFormat="1" ht="113.25" customHeight="1" x14ac:dyDescent="0.3">
      <c r="A151" s="706"/>
      <c r="B151" s="624" t="s">
        <v>416</v>
      </c>
      <c r="C151" s="626" t="s">
        <v>111</v>
      </c>
      <c r="D151" s="626" t="s">
        <v>417</v>
      </c>
      <c r="E151" s="624" t="s">
        <v>127</v>
      </c>
      <c r="F151" s="625"/>
      <c r="G151" s="625"/>
      <c r="H151" s="625"/>
      <c r="I151" s="625"/>
      <c r="J151" s="624" t="s">
        <v>272</v>
      </c>
      <c r="K151" s="627" t="s">
        <v>425</v>
      </c>
      <c r="L151" s="627" t="s">
        <v>426</v>
      </c>
      <c r="M151" s="627" t="str">
        <f t="shared" si="147"/>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1" s="624"/>
      <c r="O151" s="617">
        <v>12</v>
      </c>
      <c r="P151" s="615"/>
      <c r="Q151" s="616"/>
      <c r="R151" s="632"/>
      <c r="S151" s="615"/>
      <c r="T151" s="616"/>
      <c r="U151" s="632"/>
      <c r="V151" s="615"/>
      <c r="W151" s="616"/>
      <c r="X151" s="621"/>
      <c r="Y151" s="616"/>
      <c r="Z151" s="621"/>
      <c r="AA151" s="617"/>
      <c r="AB151" s="326">
        <v>2</v>
      </c>
      <c r="AC151" s="519" t="s">
        <v>822</v>
      </c>
      <c r="AD151" s="387"/>
      <c r="AE151" s="315" t="s">
        <v>123</v>
      </c>
      <c r="AF151" s="494" t="s">
        <v>823</v>
      </c>
      <c r="AG151" s="315" t="str">
        <f t="shared" si="163"/>
        <v>Probabilidad</v>
      </c>
      <c r="AH151" s="316" t="s">
        <v>74</v>
      </c>
      <c r="AI151" s="316" t="s">
        <v>109</v>
      </c>
      <c r="AJ151" s="317" t="str">
        <f t="shared" si="154"/>
        <v>40%</v>
      </c>
      <c r="AK151" s="316" t="s">
        <v>115</v>
      </c>
      <c r="AL151" s="316" t="s">
        <v>133</v>
      </c>
      <c r="AM151" s="316" t="s">
        <v>277</v>
      </c>
      <c r="AN151" s="299">
        <f>IFERROR(IF(AND(AG150="Probabilidad",AG151="Probabilidad"),(AP150-(+AP150*AJ151)),IF(AG151="Probabilidad",(Q150-(+Q150*AJ151)),IF(AG151="Impacto",AP150,""))),"")</f>
        <v>0.36</v>
      </c>
      <c r="AO151" s="132" t="str">
        <f t="shared" ref="AO151" si="176">IFERROR(IF(AN151="","",IF(AN151&lt;=0.2,"Muy Baja",IF(AN151&lt;=0.4,"Baja",IF(AN151&lt;=0.6,"Media",IF(AN151&lt;=0.8,"Alta","Muy Alta"))))),"")</f>
        <v>Baja</v>
      </c>
      <c r="AP151" s="123">
        <f>+AN151</f>
        <v>0.36</v>
      </c>
      <c r="AQ151" s="132" t="str">
        <f t="shared" ref="AQ151" si="177">IFERROR(IF(AR151="","",IF(AR151&lt;=0.2,"Leve",IF(AR151&lt;=0.4,"Menor",IF(AR151&lt;=0.6,"Moderado",IF(AR151&lt;=0.8,"Mayor","Catastrófico"))))),"")</f>
        <v>Moderado</v>
      </c>
      <c r="AR151" s="123">
        <f>IFERROR(IF(AND(AG150="Impacto",AG151="Impacto"),(AR150-(+AR150*AJ151)),IF(AG151="Impacto",(Y150-(+Y150*AJ151)),IF(AG151="Probabilidad",AR150,""))),"")</f>
        <v>0.6</v>
      </c>
      <c r="AS151" s="301" t="str">
        <f t="shared" ref="AS151" si="178">IFERROR(IF(OR(AND(AO151="Muy Baja",AQ151="Leve"),AND(AO151="Muy Baja",AQ151="Menor"),AND(AO151="Baja",AQ151="Leve")),"Bajo",IF(OR(AND(AO151="Muy baja",AQ151="Moderado"),AND(AO151="Baja",AQ151="Menor"),AND(AO151="Baja",AQ151="Moderado"),AND(AO151="Media",AQ151="Leve"),AND(AO151="Media",AQ151="Menor"),AND(AO151="Media",AQ151="Moderado"),AND(AO151="Alta",AQ151="Leve"),AND(AO151="Alta",AQ151="Menor")),"Moderado",IF(OR(AND(AO151="Muy Baja",AQ151="Mayor"),AND(AO151="Baja",AQ151="Mayor"),AND(AO151="Media",AQ151="Mayor"),AND(AO151="Alta",AQ151="Moderado"),AND(AO151="Alta",AQ151="Mayor"),AND(AO151="Muy Alta",AQ151="Leve"),AND(AO151="Muy Alta",AQ151="Menor"),AND(AO151="Muy Alta",AQ151="Moderado"),AND(AO151="Muy Alta",AQ151="Mayor")),"Alto",IF(OR(AND(AO151="Muy Baja",AQ151="Catastrófico"),AND(AO151="Baja",AQ151="Catastrófico"),AND(AO151="Media",AQ151="Catastrófico"),AND(AO151="Alta",AQ151="Catastrófico"),AND(AO151="Muy Alta",AQ151="Catastrófico")),"Extremo","")))),"")</f>
        <v>Moderado</v>
      </c>
      <c r="AT151" s="734"/>
      <c r="AU151" s="734"/>
      <c r="AV151" s="735"/>
      <c r="AW151" s="305"/>
      <c r="AX151" s="305"/>
      <c r="AY151" s="319">
        <f>+SUM(AZ151:BC151)</f>
        <v>10</v>
      </c>
      <c r="AZ151" s="315">
        <v>1</v>
      </c>
      <c r="BA151" s="315">
        <v>3</v>
      </c>
      <c r="BB151" s="315">
        <v>3</v>
      </c>
      <c r="BC151" s="315">
        <v>3</v>
      </c>
      <c r="BJ151" s="327"/>
      <c r="BK151" s="313"/>
      <c r="BL151" s="313"/>
      <c r="BM151" s="313"/>
      <c r="BN151" s="313"/>
      <c r="BO151" s="313"/>
      <c r="BP151" s="313"/>
      <c r="BQ151" s="313"/>
      <c r="BR151" s="313"/>
      <c r="BS151" s="313"/>
      <c r="BT151" s="313"/>
      <c r="BU151" s="313"/>
      <c r="BV151" s="313"/>
      <c r="BW151" s="313"/>
      <c r="BX151" s="313"/>
      <c r="BY151" s="313"/>
      <c r="BZ151" s="313"/>
      <c r="CA151" s="313"/>
      <c r="CB151" s="313"/>
      <c r="CC151" s="313"/>
      <c r="CD151" s="313"/>
      <c r="CE151" s="313"/>
      <c r="CF151" s="313"/>
      <c r="CG151" s="313"/>
      <c r="CH151" s="313"/>
      <c r="CL151" s="313"/>
    </row>
    <row r="152" spans="1:90" s="1" customFormat="1" ht="13.9" hidden="1" customHeight="1" x14ac:dyDescent="0.3">
      <c r="A152" s="706"/>
      <c r="B152" s="624" t="s">
        <v>416</v>
      </c>
      <c r="C152" s="626" t="s">
        <v>111</v>
      </c>
      <c r="D152" s="626" t="s">
        <v>417</v>
      </c>
      <c r="E152" s="624" t="s">
        <v>127</v>
      </c>
      <c r="F152" s="625"/>
      <c r="G152" s="625"/>
      <c r="H152" s="625"/>
      <c r="I152" s="625"/>
      <c r="J152" s="624" t="s">
        <v>272</v>
      </c>
      <c r="K152" s="627" t="s">
        <v>425</v>
      </c>
      <c r="L152" s="627" t="s">
        <v>426</v>
      </c>
      <c r="M152" s="627" t="str">
        <f t="shared" si="147"/>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2" s="624"/>
      <c r="O152" s="617">
        <v>12</v>
      </c>
      <c r="P152" s="615"/>
      <c r="Q152" s="616"/>
      <c r="R152" s="632"/>
      <c r="S152" s="615"/>
      <c r="T152" s="616"/>
      <c r="U152" s="632"/>
      <c r="V152" s="615"/>
      <c r="W152" s="616"/>
      <c r="X152" s="621"/>
      <c r="Y152" s="616"/>
      <c r="Z152" s="621"/>
      <c r="AA152" s="617"/>
      <c r="AB152" s="326"/>
      <c r="AC152" s="494"/>
      <c r="AD152" s="387"/>
      <c r="AE152" s="315"/>
      <c r="AF152" s="494"/>
      <c r="AG152" s="315" t="str">
        <f t="shared" si="163"/>
        <v/>
      </c>
      <c r="AH152" s="316"/>
      <c r="AI152" s="316"/>
      <c r="AJ152" s="317" t="str">
        <f t="shared" si="154"/>
        <v/>
      </c>
      <c r="AK152" s="316"/>
      <c r="AL152" s="316"/>
      <c r="AM152" s="316"/>
      <c r="AN152" s="122"/>
      <c r="AO152" s="132" t="str">
        <f t="shared" si="155"/>
        <v/>
      </c>
      <c r="AP152" s="123"/>
      <c r="AQ152" s="132" t="str">
        <f t="shared" si="156"/>
        <v/>
      </c>
      <c r="AR152" s="123" t="str">
        <f t="shared" si="157"/>
        <v/>
      </c>
      <c r="AS152" s="301" t="str">
        <f t="shared" si="158"/>
        <v/>
      </c>
      <c r="AT152" s="301"/>
      <c r="AU152" s="301"/>
      <c r="AV152" s="369"/>
      <c r="AW152" s="305"/>
      <c r="AX152" s="305"/>
      <c r="AY152" s="489"/>
      <c r="AZ152" s="490"/>
      <c r="BA152" s="490"/>
      <c r="BB152" s="490"/>
      <c r="BC152" s="490"/>
      <c r="BJ152" s="327"/>
      <c r="BK152" s="313"/>
      <c r="BL152" s="313"/>
      <c r="BM152" s="313"/>
      <c r="BN152" s="313"/>
      <c r="BO152" s="313"/>
      <c r="BP152" s="313"/>
      <c r="BQ152" s="313"/>
      <c r="BR152" s="313"/>
      <c r="BS152" s="313"/>
      <c r="BT152" s="313"/>
      <c r="BU152" s="313"/>
      <c r="BV152" s="313"/>
      <c r="BW152" s="313"/>
      <c r="BX152" s="313"/>
      <c r="BY152" s="313"/>
      <c r="BZ152" s="313"/>
      <c r="CA152" s="313"/>
      <c r="CB152" s="313"/>
      <c r="CC152" s="313"/>
      <c r="CD152" s="313"/>
      <c r="CE152" s="313"/>
      <c r="CF152" s="313"/>
      <c r="CG152" s="313"/>
      <c r="CH152" s="313"/>
      <c r="CL152" s="313"/>
    </row>
    <row r="153" spans="1:90" s="1" customFormat="1" ht="13.9" hidden="1" customHeight="1" x14ac:dyDescent="0.3">
      <c r="A153" s="706"/>
      <c r="B153" s="624" t="s">
        <v>416</v>
      </c>
      <c r="C153" s="626" t="s">
        <v>111</v>
      </c>
      <c r="D153" s="626" t="s">
        <v>417</v>
      </c>
      <c r="E153" s="624" t="s">
        <v>127</v>
      </c>
      <c r="F153" s="625"/>
      <c r="G153" s="625"/>
      <c r="H153" s="625"/>
      <c r="I153" s="625"/>
      <c r="J153" s="624" t="s">
        <v>272</v>
      </c>
      <c r="K153" s="627" t="s">
        <v>425</v>
      </c>
      <c r="L153" s="627" t="s">
        <v>426</v>
      </c>
      <c r="M153" s="627" t="str">
        <f t="shared" si="147"/>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3" s="624"/>
      <c r="O153" s="617">
        <v>12</v>
      </c>
      <c r="P153" s="615"/>
      <c r="Q153" s="616"/>
      <c r="R153" s="632"/>
      <c r="S153" s="615"/>
      <c r="T153" s="616"/>
      <c r="U153" s="632"/>
      <c r="V153" s="615"/>
      <c r="W153" s="616"/>
      <c r="X153" s="621"/>
      <c r="Y153" s="616"/>
      <c r="Z153" s="621"/>
      <c r="AA153" s="617"/>
      <c r="AB153" s="326"/>
      <c r="AC153" s="494"/>
      <c r="AD153" s="387"/>
      <c r="AE153" s="315"/>
      <c r="AF153" s="494"/>
      <c r="AG153" s="315" t="str">
        <f t="shared" si="163"/>
        <v/>
      </c>
      <c r="AH153" s="316"/>
      <c r="AI153" s="316"/>
      <c r="AJ153" s="317" t="str">
        <f t="shared" si="154"/>
        <v/>
      </c>
      <c r="AK153" s="316"/>
      <c r="AL153" s="316"/>
      <c r="AM153" s="316"/>
      <c r="AN153" s="122"/>
      <c r="AO153" s="132" t="str">
        <f t="shared" si="155"/>
        <v/>
      </c>
      <c r="AP153" s="123"/>
      <c r="AQ153" s="132" t="str">
        <f t="shared" si="156"/>
        <v/>
      </c>
      <c r="AR153" s="123" t="str">
        <f t="shared" si="157"/>
        <v/>
      </c>
      <c r="AS153" s="301" t="str">
        <f t="shared" si="158"/>
        <v/>
      </c>
      <c r="AT153" s="301"/>
      <c r="AU153" s="301"/>
      <c r="AV153" s="369"/>
      <c r="AW153" s="305"/>
      <c r="AX153" s="305"/>
      <c r="AY153" s="489"/>
      <c r="AZ153" s="490"/>
      <c r="BA153" s="490"/>
      <c r="BB153" s="490"/>
      <c r="BC153" s="490"/>
      <c r="BJ153" s="327"/>
      <c r="BK153" s="313"/>
      <c r="BL153" s="313"/>
      <c r="BM153" s="313"/>
      <c r="BN153" s="313"/>
      <c r="BO153" s="313"/>
      <c r="BP153" s="313"/>
      <c r="BQ153" s="313"/>
      <c r="BR153" s="313"/>
      <c r="BS153" s="313"/>
      <c r="BT153" s="313"/>
      <c r="BU153" s="313"/>
      <c r="BV153" s="313"/>
      <c r="BW153" s="313"/>
      <c r="BX153" s="313"/>
      <c r="BY153" s="313"/>
      <c r="BZ153" s="313"/>
      <c r="CA153" s="313"/>
      <c r="CB153" s="313"/>
      <c r="CC153" s="313"/>
      <c r="CD153" s="313"/>
      <c r="CE153" s="313"/>
      <c r="CF153" s="313"/>
      <c r="CG153" s="313"/>
      <c r="CH153" s="313"/>
      <c r="CL153" s="313"/>
    </row>
    <row r="154" spans="1:90" s="1" customFormat="1" ht="13.9" hidden="1" customHeight="1" x14ac:dyDescent="0.3">
      <c r="A154" s="706"/>
      <c r="B154" s="624" t="s">
        <v>416</v>
      </c>
      <c r="C154" s="626" t="s">
        <v>111</v>
      </c>
      <c r="D154" s="626" t="s">
        <v>417</v>
      </c>
      <c r="E154" s="624" t="s">
        <v>127</v>
      </c>
      <c r="F154" s="625"/>
      <c r="G154" s="625"/>
      <c r="H154" s="625"/>
      <c r="I154" s="625"/>
      <c r="J154" s="624" t="s">
        <v>272</v>
      </c>
      <c r="K154" s="627" t="s">
        <v>425</v>
      </c>
      <c r="L154" s="627" t="s">
        <v>426</v>
      </c>
      <c r="M154" s="627" t="str">
        <f t="shared" si="147"/>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4" s="624"/>
      <c r="O154" s="617">
        <v>12</v>
      </c>
      <c r="P154" s="615"/>
      <c r="Q154" s="616"/>
      <c r="R154" s="632"/>
      <c r="S154" s="615"/>
      <c r="T154" s="616"/>
      <c r="U154" s="632"/>
      <c r="V154" s="615"/>
      <c r="W154" s="616"/>
      <c r="X154" s="621"/>
      <c r="Y154" s="616"/>
      <c r="Z154" s="621"/>
      <c r="AA154" s="617"/>
      <c r="AB154" s="326"/>
      <c r="AC154" s="494"/>
      <c r="AD154" s="387"/>
      <c r="AE154" s="315"/>
      <c r="AF154" s="494"/>
      <c r="AG154" s="315" t="str">
        <f t="shared" si="163"/>
        <v/>
      </c>
      <c r="AH154" s="316"/>
      <c r="AI154" s="316"/>
      <c r="AJ154" s="317" t="str">
        <f t="shared" si="154"/>
        <v/>
      </c>
      <c r="AK154" s="316"/>
      <c r="AL154" s="316"/>
      <c r="AM154" s="316"/>
      <c r="AN154" s="122"/>
      <c r="AO154" s="132" t="str">
        <f t="shared" si="155"/>
        <v/>
      </c>
      <c r="AP154" s="123"/>
      <c r="AQ154" s="132" t="str">
        <f t="shared" si="156"/>
        <v/>
      </c>
      <c r="AR154" s="123" t="str">
        <f t="shared" si="157"/>
        <v/>
      </c>
      <c r="AS154" s="301" t="str">
        <f t="shared" si="158"/>
        <v/>
      </c>
      <c r="AT154" s="301"/>
      <c r="AU154" s="301"/>
      <c r="AV154" s="369"/>
      <c r="AW154" s="305"/>
      <c r="AX154" s="305"/>
      <c r="AY154" s="489"/>
      <c r="AZ154" s="490"/>
      <c r="BA154" s="490"/>
      <c r="BB154" s="490"/>
      <c r="BC154" s="490"/>
      <c r="BJ154" s="327"/>
      <c r="BK154" s="313"/>
      <c r="BL154" s="313"/>
      <c r="BM154" s="313"/>
      <c r="BN154" s="313"/>
      <c r="BO154" s="313"/>
      <c r="BP154" s="313"/>
      <c r="BQ154" s="313"/>
      <c r="BR154" s="313"/>
      <c r="BS154" s="313"/>
      <c r="BT154" s="313"/>
      <c r="BU154" s="313"/>
      <c r="BV154" s="313"/>
      <c r="BW154" s="313"/>
      <c r="BX154" s="313"/>
      <c r="BY154" s="313"/>
      <c r="BZ154" s="313"/>
      <c r="CA154" s="313"/>
      <c r="CB154" s="313"/>
      <c r="CC154" s="313"/>
      <c r="CD154" s="313"/>
      <c r="CE154" s="313"/>
      <c r="CF154" s="313"/>
      <c r="CG154" s="313"/>
      <c r="CH154" s="313"/>
      <c r="CL154" s="313"/>
    </row>
    <row r="155" spans="1:90" s="1" customFormat="1" ht="13.9" hidden="1" customHeight="1" x14ac:dyDescent="0.3">
      <c r="A155" s="706"/>
      <c r="B155" s="624" t="s">
        <v>416</v>
      </c>
      <c r="C155" s="626" t="s">
        <v>111</v>
      </c>
      <c r="D155" s="626" t="s">
        <v>417</v>
      </c>
      <c r="E155" s="624" t="s">
        <v>127</v>
      </c>
      <c r="F155" s="625"/>
      <c r="G155" s="625"/>
      <c r="H155" s="625"/>
      <c r="I155" s="625"/>
      <c r="J155" s="624" t="s">
        <v>272</v>
      </c>
      <c r="K155" s="627" t="s">
        <v>425</v>
      </c>
      <c r="L155" s="627" t="s">
        <v>426</v>
      </c>
      <c r="M155" s="627" t="str">
        <f t="shared" si="147"/>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5" s="624"/>
      <c r="O155" s="617">
        <v>12</v>
      </c>
      <c r="P155" s="615"/>
      <c r="Q155" s="616"/>
      <c r="R155" s="632"/>
      <c r="S155" s="615"/>
      <c r="T155" s="616"/>
      <c r="U155" s="632"/>
      <c r="V155" s="615"/>
      <c r="W155" s="616"/>
      <c r="X155" s="621"/>
      <c r="Y155" s="616"/>
      <c r="Z155" s="621"/>
      <c r="AA155" s="617"/>
      <c r="AB155" s="326"/>
      <c r="AC155" s="494"/>
      <c r="AD155" s="387"/>
      <c r="AE155" s="315"/>
      <c r="AF155" s="494"/>
      <c r="AG155" s="315" t="str">
        <f t="shared" si="163"/>
        <v/>
      </c>
      <c r="AH155" s="316"/>
      <c r="AI155" s="316"/>
      <c r="AJ155" s="317" t="str">
        <f t="shared" si="154"/>
        <v/>
      </c>
      <c r="AK155" s="316"/>
      <c r="AL155" s="316"/>
      <c r="AM155" s="316"/>
      <c r="AN155" s="122"/>
      <c r="AO155" s="132" t="str">
        <f t="shared" si="155"/>
        <v/>
      </c>
      <c r="AP155" s="123"/>
      <c r="AQ155" s="132" t="str">
        <f t="shared" si="156"/>
        <v/>
      </c>
      <c r="AR155" s="123" t="str">
        <f t="shared" si="157"/>
        <v/>
      </c>
      <c r="AS155" s="301" t="str">
        <f t="shared" si="158"/>
        <v/>
      </c>
      <c r="AT155" s="301"/>
      <c r="AU155" s="301"/>
      <c r="AV155" s="369"/>
      <c r="AW155" s="305"/>
      <c r="AX155" s="305"/>
      <c r="AY155" s="489"/>
      <c r="AZ155" s="490"/>
      <c r="BA155" s="490"/>
      <c r="BB155" s="490"/>
      <c r="BC155" s="490"/>
      <c r="BJ155" s="327"/>
      <c r="BK155" s="313"/>
      <c r="BL155" s="313"/>
      <c r="BM155" s="313"/>
      <c r="BN155" s="313"/>
      <c r="BO155" s="313"/>
      <c r="BP155" s="313"/>
      <c r="BQ155" s="313"/>
      <c r="BR155" s="313"/>
      <c r="BS155" s="313"/>
      <c r="BT155" s="313"/>
      <c r="BU155" s="313"/>
      <c r="BV155" s="313"/>
      <c r="BW155" s="313"/>
      <c r="BX155" s="313"/>
      <c r="BY155" s="313"/>
      <c r="BZ155" s="313"/>
      <c r="CA155" s="313"/>
      <c r="CB155" s="313"/>
      <c r="CC155" s="313"/>
      <c r="CD155" s="313"/>
      <c r="CE155" s="313"/>
      <c r="CF155" s="313"/>
      <c r="CG155" s="313"/>
      <c r="CH155" s="313"/>
      <c r="CL155" s="313"/>
    </row>
    <row r="156" spans="1:90" s="1" customFormat="1" ht="180.6" customHeight="1" x14ac:dyDescent="0.3">
      <c r="A156" s="706" t="s">
        <v>427</v>
      </c>
      <c r="B156" s="624" t="s">
        <v>428</v>
      </c>
      <c r="C156" s="626" t="s">
        <v>111</v>
      </c>
      <c r="D156" s="626" t="s">
        <v>429</v>
      </c>
      <c r="E156" s="624" t="s">
        <v>127</v>
      </c>
      <c r="F156" s="625" t="s">
        <v>345</v>
      </c>
      <c r="G156" s="625" t="s">
        <v>366</v>
      </c>
      <c r="H156" s="625" t="s">
        <v>346</v>
      </c>
      <c r="I156" s="625" t="s">
        <v>430</v>
      </c>
      <c r="J156" s="624" t="s">
        <v>272</v>
      </c>
      <c r="K156" s="627" t="s">
        <v>743</v>
      </c>
      <c r="L156" s="627" t="s">
        <v>1041</v>
      </c>
      <c r="M156" s="627" t="str">
        <f t="shared" si="147"/>
        <v>Posibilidad de pérdida Económica y Reputacional por manipulación de la información, en el manejo de las muestras del LNS y alteración de los resultados de los productos agrológicos para beneficio propio o de un tercero debido 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56" s="624" t="s">
        <v>332</v>
      </c>
      <c r="O156" s="617">
        <v>80000</v>
      </c>
      <c r="P156" s="615" t="str">
        <f t="shared" si="107"/>
        <v>Muy Alta</v>
      </c>
      <c r="Q156" s="616">
        <f t="shared" si="171"/>
        <v>1</v>
      </c>
      <c r="R156" s="632" t="s">
        <v>275</v>
      </c>
      <c r="S156" s="615" t="str">
        <f>IF(OR(R156='Tabla Impacto'!$C$11,R156='Tabla Impacto'!$D$11),"Leve",IF(OR(R156='Tabla Impacto'!$C$12,R156='Tabla Impacto'!$D$12),"Menor",IF(OR(R156='Tabla Impacto'!$C$13,R156='Tabla Impacto'!$D$13),"Moderado",IF(OR(R156='Tabla Impacto'!$C$14,R156='Tabla Impacto'!$D$14),"Mayor",IF(OR(R156='Tabla Impacto'!$C$15,R156='Tabla Impacto'!$D$15),"Catastrófico","")))))</f>
        <v>Catastrófico</v>
      </c>
      <c r="T156" s="616">
        <f t="shared" ref="T156" si="179">IF(S156="","",IF(S156="Leve",0.2,IF(S156="Menor",0.4,IF(S156="Moderado",0.6,IF(S156="Mayor",0.8,IF(S156="Catastrófico",1,))))))</f>
        <v>1</v>
      </c>
      <c r="U156" s="632" t="s">
        <v>288</v>
      </c>
      <c r="V156" s="615" t="str">
        <f>IF(OR(U156='Tabla Impacto'!$C$11,U156='Tabla Impacto'!$D$11),"Leve",IF(OR(U156='Tabla Impacto'!$C$12,U156='Tabla Impacto'!$D$12),"Menor",IF(OR(U156='Tabla Impacto'!$C$13,U156='Tabla Impacto'!$D$13),"Moderado",IF(OR(U156='Tabla Impacto'!$C$14,U156='Tabla Impacto'!$D$14),"Mayor",IF(OR(U156='Tabla Impacto'!$C$15,U156='Tabla Impacto'!$D$15),"Catastrófico","")))))</f>
        <v>Moderado</v>
      </c>
      <c r="W156" s="616">
        <f t="shared" ref="W156" si="180">IF(V156="","",IF(V156="Leve",0.2,IF(V156="Menor",0.4,IF(V156="Moderado",0.6,IF(V156="Mayor",0.8,IF(V156="Catastrófico",1,))))))</f>
        <v>0.6</v>
      </c>
      <c r="X156" s="621" t="str">
        <f>IF(Y156="","",IF(Y156='Tabla Impacto'!$G$4,'Tabla Impacto'!$F$4,IF(Y156='Tabla Impacto'!$G$5,'Tabla Impacto'!$F$5,IF(Y156='Tabla Impacto'!$G$6,'Tabla Impacto'!$F$6,IF(Y156='Tabla Impacto'!$G$7,'Tabla Impacto'!$F$7,IF(Y156='Tabla Impacto'!$G$8,'Tabla Impacto'!$F$8))))))</f>
        <v>Catastrófico</v>
      </c>
      <c r="Y156" s="616">
        <f t="shared" ref="Y156" si="181">+IF(T156="",W156,IF(W156="",T156,IF(T156&gt;W156,T156,W156)))</f>
        <v>1</v>
      </c>
      <c r="Z156" s="621" t="str">
        <f t="shared" ref="Z156" si="182">IF(OR(AND(P156="Muy Baja",X156="Leve"),AND(P156="Muy Baja",X156="Menor"),AND(P156="Baja",X156="Leve")),"Bajo",IF(OR(AND(P156="Muy baja",X156="Moderado"),AND(P156="Baja",X156="Menor"),AND(P156="Baja",X156="Moderado"),AND(P156="Media",X156="Leve"),AND(P156="Media",X156="Menor"),AND(P156="Media",X156="Moderado"),AND(P156="Alta",X156="Leve"),AND(P156="Alta",X156="Menor")),"Moderado",IF(OR(AND(P156="Muy Baja",X156="Mayor"),AND(P156="Baja",X156="Mayor"),AND(P156="Media",X156="Mayor"),AND(P156="Alta",X156="Moderado"),AND(P156="Alta",X156="Mayor"),AND(P156="Muy Alta",X156="Leve"),AND(P156="Muy Alta",X156="Menor"),AND(P156="Muy Alta",X156="Moderado"),AND(P156="Muy Alta",X156="Mayor")),"Alto",IF(OR(AND(P156="Muy Baja",X156="Catastrófico"),AND(P156="Baja",X156="Catastrófico"),AND(P156="Media",X156="Catastrófico"),AND(P156="Alta",X156="Catastrófico"),AND(P156="Muy Alta",X156="Catastrófico")),"Extremo",""))))</f>
        <v>Extremo</v>
      </c>
      <c r="AA156" s="617"/>
      <c r="AB156" s="326">
        <v>1</v>
      </c>
      <c r="AC156" s="519" t="s">
        <v>935</v>
      </c>
      <c r="AD156" s="387"/>
      <c r="AE156" s="315" t="s">
        <v>123</v>
      </c>
      <c r="AF156" s="494" t="s">
        <v>420</v>
      </c>
      <c r="AG156" s="315" t="str">
        <f t="shared" si="163"/>
        <v>Probabilidad</v>
      </c>
      <c r="AH156" s="316" t="s">
        <v>74</v>
      </c>
      <c r="AI156" s="316" t="s">
        <v>109</v>
      </c>
      <c r="AJ156" s="317" t="str">
        <f t="shared" si="154"/>
        <v>40%</v>
      </c>
      <c r="AK156" s="316" t="s">
        <v>115</v>
      </c>
      <c r="AL156" s="316" t="s">
        <v>133</v>
      </c>
      <c r="AM156" s="316" t="s">
        <v>277</v>
      </c>
      <c r="AN156" s="300">
        <f>IFERROR(IF(AG156="Probabilidad",(Q156-(+Q156*AJ156)),IF(AG156="Impacto",Q156,"")),"")</f>
        <v>0.6</v>
      </c>
      <c r="AO156" s="132" t="str">
        <f t="shared" ref="AO156:AO159" si="183">IFERROR(IF(AN156="","",IF(AN156&lt;=0.2,"Muy Baja",IF(AN156&lt;=0.4,"Baja",IF(AN156&lt;=0.6,"Media",IF(AN156&lt;=0.8,"Alta","Muy Alta"))))),"")</f>
        <v>Media</v>
      </c>
      <c r="AP156" s="123">
        <f>+AN156</f>
        <v>0.6</v>
      </c>
      <c r="AQ156" s="132" t="str">
        <f t="shared" ref="AQ156:AQ159" si="184">IFERROR(IF(AR156="","",IF(AR156&lt;=0.2,"Leve",IF(AR156&lt;=0.4,"Menor",IF(AR156&lt;=0.6,"Moderado",IF(AR156&lt;=0.8,"Mayor","Catastrófico"))))),"")</f>
        <v>Catastrófico</v>
      </c>
      <c r="AR156" s="123">
        <f>IFERROR(IF(AG156="Impacto",(Y156-(+Y156*AJ156)),IF(AG156="Probabilidad",Y156,"")),"")</f>
        <v>1</v>
      </c>
      <c r="AS156" s="301" t="str">
        <f t="shared" ref="AS156:AS158" si="185">IFERROR(IF(OR(AND(AO156="Muy Baja",AQ156="Leve"),AND(AO156="Muy Baja",AQ156="Menor"),AND(AO156="Baja",AQ156="Leve")),"Bajo",IF(OR(AND(AO156="Muy baja",AQ156="Moderado"),AND(AO156="Baja",AQ156="Menor"),AND(AO156="Baja",AQ156="Moderado"),AND(AO156="Media",AQ156="Leve"),AND(AO156="Media",AQ156="Menor"),AND(AO156="Media",AQ156="Moderado"),AND(AO156="Alta",AQ156="Leve"),AND(AO156="Alta",AQ156="Menor")),"Moderado",IF(OR(AND(AO156="Muy Baja",AQ156="Mayor"),AND(AO156="Baja",AQ156="Mayor"),AND(AO156="Media",AQ156="Mayor"),AND(AO156="Alta",AQ156="Moderado"),AND(AO156="Alta",AQ156="Mayor"),AND(AO156="Muy Alta",AQ156="Leve"),AND(AO156="Muy Alta",AQ156="Menor"),AND(AO156="Muy Alta",AQ156="Moderado"),AND(AO156="Muy Alta",AQ156="Mayor")),"Alto",IF(OR(AND(AO156="Muy Baja",AQ156="Catastrófico"),AND(AO156="Baja",AQ156="Catastrófico"),AND(AO156="Media",AQ156="Catastrófico"),AND(AO156="Alta",AQ156="Catastrófico"),AND(AO156="Muy Alta",AQ156="Catastrófico")),"Extremo","")))),"")</f>
        <v>Extremo</v>
      </c>
      <c r="AT156" s="734">
        <f>+AP159</f>
        <v>0.12959999999999999</v>
      </c>
      <c r="AU156" s="734">
        <f>+AR159</f>
        <v>1</v>
      </c>
      <c r="AV156" s="735" t="s">
        <v>278</v>
      </c>
      <c r="AW156" s="305"/>
      <c r="AX156" s="305"/>
      <c r="AY156" s="319">
        <f>+SUM(AZ156:BC156)</f>
        <v>10</v>
      </c>
      <c r="AZ156" s="315">
        <v>1</v>
      </c>
      <c r="BA156" s="315">
        <v>3</v>
      </c>
      <c r="BB156" s="315">
        <v>3</v>
      </c>
      <c r="BC156" s="315">
        <v>3</v>
      </c>
      <c r="BJ156" s="327"/>
      <c r="BK156" s="313"/>
      <c r="BL156" s="313"/>
      <c r="BM156" s="313"/>
      <c r="BN156" s="313"/>
      <c r="BO156" s="313"/>
      <c r="BP156" s="313"/>
      <c r="BQ156" s="313"/>
      <c r="BR156" s="313"/>
      <c r="BS156" s="313"/>
      <c r="BT156" s="313"/>
      <c r="BU156" s="313"/>
      <c r="BV156" s="313"/>
      <c r="BW156" s="313"/>
      <c r="BX156" s="313"/>
      <c r="BY156" s="313"/>
      <c r="BZ156" s="313"/>
      <c r="CA156" s="313"/>
      <c r="CB156" s="313"/>
      <c r="CC156" s="313"/>
      <c r="CD156" s="313"/>
      <c r="CE156" s="313"/>
      <c r="CF156" s="313"/>
      <c r="CG156" s="313"/>
      <c r="CH156" s="313"/>
      <c r="CL156" s="313"/>
    </row>
    <row r="157" spans="1:90" s="1" customFormat="1" ht="133.15" customHeight="1" x14ac:dyDescent="0.3">
      <c r="A157" s="706"/>
      <c r="B157" s="624" t="s">
        <v>422</v>
      </c>
      <c r="C157" s="626" t="s">
        <v>111</v>
      </c>
      <c r="D157" s="626" t="s">
        <v>423</v>
      </c>
      <c r="E157" s="624" t="s">
        <v>127</v>
      </c>
      <c r="F157" s="625"/>
      <c r="G157" s="625"/>
      <c r="H157" s="625"/>
      <c r="I157" s="625"/>
      <c r="J157" s="624" t="s">
        <v>286</v>
      </c>
      <c r="K157" s="627" t="s">
        <v>431</v>
      </c>
      <c r="L157" s="627" t="s">
        <v>432</v>
      </c>
      <c r="M157" s="627" t="str">
        <f t="shared" si="147"/>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57" s="624"/>
      <c r="O157" s="617">
        <v>2</v>
      </c>
      <c r="P157" s="615"/>
      <c r="Q157" s="616"/>
      <c r="R157" s="632"/>
      <c r="S157" s="615"/>
      <c r="T157" s="616"/>
      <c r="U157" s="632"/>
      <c r="V157" s="615"/>
      <c r="W157" s="616"/>
      <c r="X157" s="621"/>
      <c r="Y157" s="616"/>
      <c r="Z157" s="621"/>
      <c r="AA157" s="617"/>
      <c r="AB157" s="326">
        <v>2</v>
      </c>
      <c r="AC157" s="519" t="s">
        <v>824</v>
      </c>
      <c r="AD157" s="387"/>
      <c r="AE157" s="315" t="s">
        <v>123</v>
      </c>
      <c r="AF157" s="519" t="s">
        <v>936</v>
      </c>
      <c r="AG157" s="315" t="str">
        <f t="shared" si="163"/>
        <v>Probabilidad</v>
      </c>
      <c r="AH157" s="316" t="s">
        <v>74</v>
      </c>
      <c r="AI157" s="316" t="s">
        <v>109</v>
      </c>
      <c r="AJ157" s="317" t="str">
        <f t="shared" si="154"/>
        <v>40%</v>
      </c>
      <c r="AK157" s="316" t="s">
        <v>115</v>
      </c>
      <c r="AL157" s="316" t="s">
        <v>133</v>
      </c>
      <c r="AM157" s="316" t="s">
        <v>277</v>
      </c>
      <c r="AN157" s="299">
        <f>IFERROR(IF(AND(AG156="Probabilidad",AG157="Probabilidad"),(AP156-(+AP156*AJ157)),IF(AG157="Probabilidad",(Q156-(+Q156*AJ157)),IF(AG157="Impacto",AP156,""))),"")</f>
        <v>0.36</v>
      </c>
      <c r="AO157" s="132" t="str">
        <f t="shared" si="183"/>
        <v>Baja</v>
      </c>
      <c r="AP157" s="123">
        <f>+AN157</f>
        <v>0.36</v>
      </c>
      <c r="AQ157" s="132" t="str">
        <f t="shared" si="184"/>
        <v>Catastrófico</v>
      </c>
      <c r="AR157" s="123">
        <f>IFERROR(IF(AND(AG156="Impacto",AG157="Impacto"),(AR156-(+AR156*AJ157)),IF(AG157="Impacto",(Y156-(+Y156*AJ157)),IF(AG157="Probabilidad",AR156,""))),"")</f>
        <v>1</v>
      </c>
      <c r="AS157" s="301" t="str">
        <f t="shared" si="185"/>
        <v>Extremo</v>
      </c>
      <c r="AT157" s="734"/>
      <c r="AU157" s="734"/>
      <c r="AV157" s="735"/>
      <c r="AW157" s="305"/>
      <c r="AX157" s="305"/>
      <c r="AY157" s="319">
        <f>+SUM(AZ157:BC157)</f>
        <v>10</v>
      </c>
      <c r="AZ157" s="315">
        <v>1</v>
      </c>
      <c r="BA157" s="315">
        <v>3</v>
      </c>
      <c r="BB157" s="315">
        <v>3</v>
      </c>
      <c r="BC157" s="315">
        <v>3</v>
      </c>
      <c r="BJ157" s="327"/>
      <c r="BK157" s="313"/>
      <c r="BL157" s="313"/>
      <c r="BM157" s="313"/>
      <c r="BN157" s="313"/>
      <c r="BO157" s="313"/>
      <c r="BP157" s="313"/>
      <c r="BQ157" s="313"/>
      <c r="BR157" s="313"/>
      <c r="BS157" s="313"/>
      <c r="BT157" s="313"/>
      <c r="BU157" s="313"/>
      <c r="BV157" s="313"/>
      <c r="BW157" s="313"/>
      <c r="BX157" s="313"/>
      <c r="BY157" s="313"/>
      <c r="BZ157" s="313"/>
      <c r="CA157" s="313"/>
      <c r="CB157" s="313"/>
      <c r="CC157" s="313"/>
      <c r="CD157" s="313"/>
      <c r="CE157" s="313"/>
      <c r="CF157" s="313"/>
      <c r="CG157" s="313"/>
      <c r="CH157" s="313"/>
      <c r="CL157" s="313"/>
    </row>
    <row r="158" spans="1:90" s="1" customFormat="1" ht="223.9" customHeight="1" x14ac:dyDescent="0.3">
      <c r="A158" s="706"/>
      <c r="B158" s="624" t="s">
        <v>422</v>
      </c>
      <c r="C158" s="626" t="s">
        <v>111</v>
      </c>
      <c r="D158" s="626" t="s">
        <v>423</v>
      </c>
      <c r="E158" s="624" t="s">
        <v>127</v>
      </c>
      <c r="F158" s="625"/>
      <c r="G158" s="625"/>
      <c r="H158" s="625"/>
      <c r="I158" s="625"/>
      <c r="J158" s="624" t="s">
        <v>286</v>
      </c>
      <c r="K158" s="627" t="s">
        <v>431</v>
      </c>
      <c r="L158" s="627" t="s">
        <v>432</v>
      </c>
      <c r="M158" s="627" t="str">
        <f t="shared" si="147"/>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58" s="624"/>
      <c r="O158" s="617">
        <v>2</v>
      </c>
      <c r="P158" s="615"/>
      <c r="Q158" s="616"/>
      <c r="R158" s="632"/>
      <c r="S158" s="615"/>
      <c r="T158" s="616"/>
      <c r="U158" s="632"/>
      <c r="V158" s="615"/>
      <c r="W158" s="616"/>
      <c r="X158" s="621"/>
      <c r="Y158" s="616"/>
      <c r="Z158" s="621"/>
      <c r="AA158" s="617"/>
      <c r="AB158" s="326">
        <v>3</v>
      </c>
      <c r="AC158" s="519" t="s">
        <v>923</v>
      </c>
      <c r="AD158" s="387"/>
      <c r="AE158" s="315" t="s">
        <v>123</v>
      </c>
      <c r="AF158" s="519" t="s">
        <v>744</v>
      </c>
      <c r="AG158" s="315" t="str">
        <f t="shared" si="163"/>
        <v>Probabilidad</v>
      </c>
      <c r="AH158" s="316" t="s">
        <v>74</v>
      </c>
      <c r="AI158" s="316" t="s">
        <v>109</v>
      </c>
      <c r="AJ158" s="317" t="str">
        <f t="shared" si="154"/>
        <v>40%</v>
      </c>
      <c r="AK158" s="316" t="s">
        <v>115</v>
      </c>
      <c r="AL158" s="316" t="s">
        <v>133</v>
      </c>
      <c r="AM158" s="316" t="s">
        <v>277</v>
      </c>
      <c r="AN158" s="299">
        <f>IFERROR(IF(AND(AG157="Probabilidad",AG158="Probabilidad"),(AP157-(+AP157*AJ158)),IF(AG158="Probabilidad",(Q157-(+Q157*AJ158)),IF(AG158="Impacto",AP157,""))),"")</f>
        <v>0.216</v>
      </c>
      <c r="AO158" s="132" t="str">
        <f t="shared" si="183"/>
        <v>Baja</v>
      </c>
      <c r="AP158" s="123">
        <f>+AN158</f>
        <v>0.216</v>
      </c>
      <c r="AQ158" s="132" t="str">
        <f t="shared" si="184"/>
        <v>Catastrófico</v>
      </c>
      <c r="AR158" s="123">
        <f>IFERROR(IF(AND(AG157="Impacto",AG158="Impacto"),(AR157-(+AR157*AJ158)),IF(AG158="Impacto",(Y157-(+Y157*AJ158)),IF(AG158="Probabilidad",AR157,""))),"")</f>
        <v>1</v>
      </c>
      <c r="AS158" s="301" t="str">
        <f t="shared" si="185"/>
        <v>Extremo</v>
      </c>
      <c r="AT158" s="734"/>
      <c r="AU158" s="734"/>
      <c r="AV158" s="735"/>
      <c r="AW158" s="305"/>
      <c r="AX158" s="305"/>
      <c r="AY158" s="319">
        <f>+SUM(AZ158:BC158)</f>
        <v>0</v>
      </c>
      <c r="AZ158" s="315">
        <v>0</v>
      </c>
      <c r="BA158" s="315">
        <v>0</v>
      </c>
      <c r="BB158" s="315">
        <v>0</v>
      </c>
      <c r="BC158" s="315">
        <v>0</v>
      </c>
      <c r="BJ158" s="327"/>
      <c r="BK158" s="313"/>
      <c r="BL158" s="313"/>
      <c r="BM158" s="313"/>
      <c r="BN158" s="313"/>
      <c r="BO158" s="313"/>
      <c r="BP158" s="313"/>
      <c r="BQ158" s="313"/>
      <c r="BR158" s="313"/>
      <c r="BS158" s="313"/>
      <c r="BT158" s="313"/>
      <c r="BU158" s="313"/>
      <c r="BV158" s="313"/>
      <c r="BW158" s="313"/>
      <c r="BX158" s="313"/>
      <c r="BY158" s="313"/>
      <c r="BZ158" s="313"/>
      <c r="CA158" s="313"/>
      <c r="CB158" s="313"/>
      <c r="CC158" s="313"/>
      <c r="CD158" s="313"/>
      <c r="CE158" s="313"/>
      <c r="CF158" s="313"/>
      <c r="CG158" s="313"/>
      <c r="CH158" s="313"/>
      <c r="CL158" s="313"/>
    </row>
    <row r="159" spans="1:90" s="1" customFormat="1" ht="156.75" x14ac:dyDescent="0.3">
      <c r="A159" s="706"/>
      <c r="B159" s="624" t="s">
        <v>422</v>
      </c>
      <c r="C159" s="626" t="s">
        <v>111</v>
      </c>
      <c r="D159" s="626" t="s">
        <v>423</v>
      </c>
      <c r="E159" s="624" t="s">
        <v>127</v>
      </c>
      <c r="F159" s="625"/>
      <c r="G159" s="625"/>
      <c r="H159" s="625"/>
      <c r="I159" s="625"/>
      <c r="J159" s="624" t="s">
        <v>286</v>
      </c>
      <c r="K159" s="627" t="s">
        <v>431</v>
      </c>
      <c r="L159" s="627" t="s">
        <v>432</v>
      </c>
      <c r="M159" s="627" t="str">
        <f t="shared" si="147"/>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59" s="624"/>
      <c r="O159" s="617">
        <v>2</v>
      </c>
      <c r="P159" s="615"/>
      <c r="Q159" s="616"/>
      <c r="R159" s="632"/>
      <c r="S159" s="615"/>
      <c r="T159" s="616"/>
      <c r="U159" s="632"/>
      <c r="V159" s="615"/>
      <c r="W159" s="616"/>
      <c r="X159" s="621"/>
      <c r="Y159" s="616"/>
      <c r="Z159" s="621"/>
      <c r="AA159" s="617"/>
      <c r="AB159" s="326">
        <v>4</v>
      </c>
      <c r="AC159" s="519" t="s">
        <v>825</v>
      </c>
      <c r="AD159" s="387"/>
      <c r="AE159" s="315" t="s">
        <v>123</v>
      </c>
      <c r="AF159" s="519" t="s">
        <v>826</v>
      </c>
      <c r="AG159" s="315" t="str">
        <f t="shared" si="163"/>
        <v>Probabilidad</v>
      </c>
      <c r="AH159" s="316" t="s">
        <v>74</v>
      </c>
      <c r="AI159" s="316" t="s">
        <v>109</v>
      </c>
      <c r="AJ159" s="317" t="str">
        <f t="shared" si="154"/>
        <v>40%</v>
      </c>
      <c r="AK159" s="316" t="s">
        <v>115</v>
      </c>
      <c r="AL159" s="316" t="s">
        <v>133</v>
      </c>
      <c r="AM159" s="316" t="s">
        <v>277</v>
      </c>
      <c r="AN159" s="299">
        <f>IFERROR(IF(AND(AG158="Probabilidad",AG159="Probabilidad"),(AP158-(+AP158*AJ159)),IF(AG159="Probabilidad",(Q158-(+Q158*AJ159)),IF(AG159="Impacto",AP158,""))),"")</f>
        <v>0.12959999999999999</v>
      </c>
      <c r="AO159" s="132" t="str">
        <f t="shared" si="183"/>
        <v>Muy Baja</v>
      </c>
      <c r="AP159" s="123">
        <f>+AN159</f>
        <v>0.12959999999999999</v>
      </c>
      <c r="AQ159" s="132" t="str">
        <f t="shared" si="184"/>
        <v>Catastrófico</v>
      </c>
      <c r="AR159" s="123">
        <f>IFERROR(IF(AND(AG158="Impacto",AG159="Impacto"),(AR158-(+AR158*AJ159)),IF(AG159="Impacto",(Y158-(+Y158*AJ159)),IF(AG159="Probabilidad",AR158,""))),"")</f>
        <v>1</v>
      </c>
      <c r="AS159" s="301" t="str">
        <f>IFERROR(IF(OR(AND(AO159="Muy Baja",AQ159="Leve"),AND(AO159="Muy Baja",AQ159="Menor"),AND(AO159="Baja",AQ159="Leve")),"Bajo",IF(OR(AND(AO159="Muy baja",AQ159="Moderado"),AND(AO159="Baja",AQ159="Menor"),AND(AO159="Baja",AQ159="Moderado"),AND(AO159="Media",AQ159="Leve"),AND(AO159="Media",AQ159="Menor"),AND(AO159="Media",AQ159="Moderado"),AND(AO159="Alta",AQ159="Leve"),AND(AO159="Alta",AQ159="Menor")),"Moderado",IF(OR(AND(AO159="Muy Baja",AQ159="Mayor"),AND(AO159="Baja",AQ159="Mayor"),AND(AO159="Media",AQ159="Mayor"),AND(AO159="Alta",AQ159="Moderado"),AND(AO159="Alta",AQ159="Mayor"),AND(AO159="Muy Alta",AQ159="Leve"),AND(AO159="Muy Alta",AQ159="Menor"),AND(AO159="Muy Alta",AQ159="Moderado"),AND(AO159="Muy Alta",AQ159="Mayor")),"Alto",IF(OR(AND(AO159="Muy Baja",AQ159="Catastrófico"),AND(AO159="Baja",AQ159="Catastrófico"),AND(AO159="Media",AQ159="Catastrófico"),AND(AO159="Alta",AQ159="Catastrófico"),AND(AO159="Muy Alta",AQ159="Catastrófico")),"Extremo","")))),"")</f>
        <v>Extremo</v>
      </c>
      <c r="AT159" s="734"/>
      <c r="AU159" s="734"/>
      <c r="AV159" s="735"/>
      <c r="AW159" s="305"/>
      <c r="AX159" s="305"/>
      <c r="AY159" s="319">
        <v>0</v>
      </c>
      <c r="AZ159" s="315">
        <v>0</v>
      </c>
      <c r="BA159" s="315">
        <v>0</v>
      </c>
      <c r="BB159" s="315">
        <v>0</v>
      </c>
      <c r="BC159" s="315">
        <v>0</v>
      </c>
      <c r="BJ159" s="327"/>
      <c r="BK159" s="313"/>
      <c r="BL159" s="313"/>
      <c r="BM159" s="313"/>
      <c r="BN159" s="313"/>
      <c r="BO159" s="313"/>
      <c r="BP159" s="313"/>
      <c r="BQ159" s="313"/>
      <c r="BR159" s="313"/>
      <c r="BS159" s="313"/>
      <c r="BT159" s="313"/>
      <c r="BU159" s="313"/>
      <c r="BV159" s="313"/>
      <c r="BW159" s="313"/>
      <c r="BX159" s="313"/>
      <c r="BY159" s="313"/>
      <c r="BZ159" s="313"/>
      <c r="CA159" s="313"/>
      <c r="CB159" s="313"/>
      <c r="CC159" s="313"/>
      <c r="CD159" s="313"/>
      <c r="CE159" s="313"/>
      <c r="CF159" s="313"/>
      <c r="CG159" s="313"/>
      <c r="CH159" s="313"/>
      <c r="CL159" s="313"/>
    </row>
    <row r="160" spans="1:90" s="1" customFormat="1" ht="13.9" hidden="1" customHeight="1" x14ac:dyDescent="0.3">
      <c r="A160" s="706"/>
      <c r="B160" s="624" t="s">
        <v>422</v>
      </c>
      <c r="C160" s="626" t="s">
        <v>111</v>
      </c>
      <c r="D160" s="626" t="s">
        <v>423</v>
      </c>
      <c r="E160" s="624" t="s">
        <v>127</v>
      </c>
      <c r="F160" s="625"/>
      <c r="G160" s="625"/>
      <c r="H160" s="625"/>
      <c r="I160" s="625"/>
      <c r="J160" s="624" t="s">
        <v>286</v>
      </c>
      <c r="K160" s="627" t="s">
        <v>431</v>
      </c>
      <c r="L160" s="627" t="s">
        <v>432</v>
      </c>
      <c r="M160" s="627" t="str">
        <f t="shared" si="147"/>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60" s="624"/>
      <c r="O160" s="617">
        <v>2</v>
      </c>
      <c r="P160" s="615"/>
      <c r="Q160" s="616"/>
      <c r="R160" s="632"/>
      <c r="S160" s="615"/>
      <c r="T160" s="616"/>
      <c r="U160" s="632"/>
      <c r="V160" s="615"/>
      <c r="W160" s="616"/>
      <c r="X160" s="621"/>
      <c r="Y160" s="616"/>
      <c r="Z160" s="621"/>
      <c r="AA160" s="617"/>
      <c r="AB160" s="326"/>
      <c r="AC160" s="494"/>
      <c r="AD160" s="387"/>
      <c r="AE160" s="315"/>
      <c r="AF160" s="494"/>
      <c r="AG160" s="315" t="str">
        <f t="shared" si="163"/>
        <v/>
      </c>
      <c r="AH160" s="316"/>
      <c r="AI160" s="316"/>
      <c r="AJ160" s="317" t="str">
        <f t="shared" si="154"/>
        <v/>
      </c>
      <c r="AK160" s="316"/>
      <c r="AL160" s="316"/>
      <c r="AM160" s="316"/>
      <c r="AN160" s="122"/>
      <c r="AO160" s="132" t="str">
        <f t="shared" si="155"/>
        <v/>
      </c>
      <c r="AP160" s="123"/>
      <c r="AQ160" s="132" t="str">
        <f t="shared" si="156"/>
        <v/>
      </c>
      <c r="AR160" s="123" t="str">
        <f t="shared" si="157"/>
        <v/>
      </c>
      <c r="AS160" s="301" t="str">
        <f t="shared" si="158"/>
        <v/>
      </c>
      <c r="AT160" s="301"/>
      <c r="AU160" s="301"/>
      <c r="AV160" s="369"/>
      <c r="AW160" s="305"/>
      <c r="AX160" s="305"/>
      <c r="AY160" s="489"/>
      <c r="AZ160" s="490"/>
      <c r="BA160" s="490"/>
      <c r="BB160" s="490"/>
      <c r="BC160" s="490"/>
      <c r="BJ160" s="327"/>
      <c r="BK160" s="313"/>
      <c r="BL160" s="313"/>
      <c r="BM160" s="313"/>
      <c r="BN160" s="313"/>
      <c r="BO160" s="313"/>
      <c r="BP160" s="313"/>
      <c r="BQ160" s="313"/>
      <c r="BR160" s="313"/>
      <c r="BS160" s="313"/>
      <c r="BT160" s="313"/>
      <c r="BU160" s="313"/>
      <c r="BV160" s="313"/>
      <c r="BW160" s="313"/>
      <c r="BX160" s="313"/>
      <c r="BY160" s="313"/>
      <c r="BZ160" s="313"/>
      <c r="CA160" s="313"/>
      <c r="CB160" s="313"/>
      <c r="CC160" s="313"/>
      <c r="CD160" s="313"/>
      <c r="CE160" s="313"/>
      <c r="CF160" s="313"/>
      <c r="CG160" s="313"/>
      <c r="CH160" s="313"/>
      <c r="CL160" s="313"/>
    </row>
    <row r="161" spans="1:90" s="1" customFormat="1" ht="13.9" hidden="1" customHeight="1" x14ac:dyDescent="0.3">
      <c r="A161" s="706"/>
      <c r="B161" s="624" t="s">
        <v>422</v>
      </c>
      <c r="C161" s="626" t="s">
        <v>111</v>
      </c>
      <c r="D161" s="626" t="s">
        <v>423</v>
      </c>
      <c r="E161" s="624" t="s">
        <v>127</v>
      </c>
      <c r="F161" s="625"/>
      <c r="G161" s="625"/>
      <c r="H161" s="625"/>
      <c r="I161" s="625"/>
      <c r="J161" s="624" t="s">
        <v>286</v>
      </c>
      <c r="K161" s="627" t="s">
        <v>431</v>
      </c>
      <c r="L161" s="627" t="s">
        <v>432</v>
      </c>
      <c r="M161" s="627" t="str">
        <f t="shared" si="147"/>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61" s="624"/>
      <c r="O161" s="617">
        <v>2</v>
      </c>
      <c r="P161" s="615"/>
      <c r="Q161" s="616"/>
      <c r="R161" s="632"/>
      <c r="S161" s="615"/>
      <c r="T161" s="616"/>
      <c r="U161" s="632"/>
      <c r="V161" s="615"/>
      <c r="W161" s="616"/>
      <c r="X161" s="621"/>
      <c r="Y161" s="616"/>
      <c r="Z161" s="621"/>
      <c r="AA161" s="617"/>
      <c r="AB161" s="326"/>
      <c r="AC161" s="494"/>
      <c r="AD161" s="387"/>
      <c r="AE161" s="315"/>
      <c r="AF161" s="494"/>
      <c r="AG161" s="315" t="str">
        <f t="shared" si="163"/>
        <v/>
      </c>
      <c r="AH161" s="316"/>
      <c r="AI161" s="316"/>
      <c r="AJ161" s="317" t="str">
        <f t="shared" si="154"/>
        <v/>
      </c>
      <c r="AK161" s="316"/>
      <c r="AL161" s="316"/>
      <c r="AM161" s="316"/>
      <c r="AN161" s="122"/>
      <c r="AO161" s="132" t="str">
        <f t="shared" si="155"/>
        <v/>
      </c>
      <c r="AP161" s="123"/>
      <c r="AQ161" s="132" t="str">
        <f t="shared" si="156"/>
        <v/>
      </c>
      <c r="AR161" s="123" t="str">
        <f t="shared" si="157"/>
        <v/>
      </c>
      <c r="AS161" s="301" t="str">
        <f t="shared" si="158"/>
        <v/>
      </c>
      <c r="AT161" s="301"/>
      <c r="AU161" s="301"/>
      <c r="AV161" s="369"/>
      <c r="AW161" s="305"/>
      <c r="AX161" s="305"/>
      <c r="AY161" s="489"/>
      <c r="AZ161" s="490"/>
      <c r="BA161" s="490"/>
      <c r="BB161" s="490"/>
      <c r="BC161" s="490"/>
      <c r="BJ161" s="327"/>
      <c r="BK161" s="313"/>
      <c r="BL161" s="313"/>
      <c r="BM161" s="313"/>
      <c r="BN161" s="313"/>
      <c r="BO161" s="313"/>
      <c r="BP161" s="313"/>
      <c r="BQ161" s="313"/>
      <c r="BR161" s="313"/>
      <c r="BS161" s="313"/>
      <c r="BT161" s="313"/>
      <c r="BU161" s="313"/>
      <c r="BV161" s="313"/>
      <c r="BW161" s="313"/>
      <c r="BX161" s="313"/>
      <c r="BY161" s="313"/>
      <c r="BZ161" s="313"/>
      <c r="CA161" s="313"/>
      <c r="CB161" s="313"/>
      <c r="CC161" s="313"/>
      <c r="CD161" s="313"/>
      <c r="CE161" s="313"/>
      <c r="CF161" s="313"/>
      <c r="CG161" s="313"/>
      <c r="CH161" s="313"/>
      <c r="CL161" s="313"/>
    </row>
    <row r="162" spans="1:90" s="1" customFormat="1" ht="207" customHeight="1" x14ac:dyDescent="0.3">
      <c r="A162" s="706" t="s">
        <v>433</v>
      </c>
      <c r="B162" s="624" t="s">
        <v>434</v>
      </c>
      <c r="C162" s="626" t="s">
        <v>84</v>
      </c>
      <c r="D162" s="626" t="s">
        <v>435</v>
      </c>
      <c r="E162" s="624" t="s">
        <v>153</v>
      </c>
      <c r="F162" s="625" t="s">
        <v>337</v>
      </c>
      <c r="G162" s="625" t="s">
        <v>283</v>
      </c>
      <c r="H162" s="625" t="s">
        <v>395</v>
      </c>
      <c r="I162" s="625" t="s">
        <v>317</v>
      </c>
      <c r="J162" s="624" t="s">
        <v>286</v>
      </c>
      <c r="K162" s="627" t="s">
        <v>436</v>
      </c>
      <c r="L162" s="627" t="s">
        <v>741</v>
      </c>
      <c r="M162" s="627" t="str">
        <f t="shared" ref="M162:M186" si="186">+CONCATENATE(J162," ",K162," ",L162)</f>
        <v>Posibilidad de pérdida Reputacional por incumplimiento de los estándares de producción (calidad) en la prestación del servicio público Catastral por excepción debido a :
1. Falta de conocimiento de los procedimientos establecidos.
2. Recursos inadecuados o insuficientes (personal  y presupuestal).
3. Deficiencia en la infraestructura tecnológica a nivel nacional.</v>
      </c>
      <c r="N162" s="624" t="s">
        <v>274</v>
      </c>
      <c r="O162" s="617">
        <v>288000</v>
      </c>
      <c r="P162" s="615" t="str">
        <f t="shared" ref="P162:P168" si="187">IF(O162&lt;=0,"",IF(O162&lt;=2,"Muy Baja",IF(O162&lt;=24,"Baja",IF(O162&lt;=500,"Media",IF(O162&lt;=5000,"Alta","Muy Alta")))))</f>
        <v>Muy Alta</v>
      </c>
      <c r="Q162" s="616">
        <f t="shared" si="171"/>
        <v>1</v>
      </c>
      <c r="R162" s="632"/>
      <c r="S162" s="615" t="str">
        <f>IF(OR(R162='Tabla Impacto'!$C$11,R162='Tabla Impacto'!$D$11),"Leve",IF(OR(R162='Tabla Impacto'!$C$12,R162='Tabla Impacto'!$D$12),"Menor",IF(OR(R162='Tabla Impacto'!$C$13,R162='Tabla Impacto'!$D$13),"Moderado",IF(OR(R162='Tabla Impacto'!$C$14,R162='Tabla Impacto'!$D$14),"Mayor",IF(OR(R162='Tabla Impacto'!$C$15,R162='Tabla Impacto'!$D$15),"Catastrófico","")))))</f>
        <v/>
      </c>
      <c r="T162" s="616" t="str">
        <f t="shared" ref="T162" si="188">IF(S162="","",IF(S162="Leve",0.2,IF(S162="Menor",0.4,IF(S162="Moderado",0.6,IF(S162="Mayor",0.8,IF(S162="Catastrófico",1,))))))</f>
        <v/>
      </c>
      <c r="U162" s="632" t="s">
        <v>288</v>
      </c>
      <c r="V162" s="615" t="str">
        <f>IF(OR(U162='Tabla Impacto'!$C$11,U162='Tabla Impacto'!$D$11),"Leve",IF(OR(U162='Tabla Impacto'!$C$12,U162='Tabla Impacto'!$D$12),"Menor",IF(OR(U162='Tabla Impacto'!$C$13,U162='Tabla Impacto'!$D$13),"Moderado",IF(OR(U162='Tabla Impacto'!$C$14,U162='Tabla Impacto'!$D$14),"Mayor",IF(OR(U162='Tabla Impacto'!$C$15,U162='Tabla Impacto'!$D$15),"Catastrófico","")))))</f>
        <v>Moderado</v>
      </c>
      <c r="W162" s="616">
        <f t="shared" ref="W162" si="189">IF(V162="","",IF(V162="Leve",0.2,IF(V162="Menor",0.4,IF(V162="Moderado",0.6,IF(V162="Mayor",0.8,IF(V162="Catastrófico",1,))))))</f>
        <v>0.6</v>
      </c>
      <c r="X162" s="621" t="str">
        <f>IF(Y162="","",IF(Y162='Tabla Impacto'!$G$4,'Tabla Impacto'!$F$4,IF(Y162='Tabla Impacto'!$G$5,'Tabla Impacto'!$F$5,IF(Y162='Tabla Impacto'!$G$6,'Tabla Impacto'!$F$6,IF(Y162='Tabla Impacto'!$G$7,'Tabla Impacto'!$F$7,IF(Y162='Tabla Impacto'!$G$8,'Tabla Impacto'!$F$8))))))</f>
        <v>Moderado</v>
      </c>
      <c r="Y162" s="616">
        <f t="shared" ref="Y162" si="190">+IF(T162="",W162,IF(W162="",T162,IF(T162&gt;W162,T162,W162)))</f>
        <v>0.6</v>
      </c>
      <c r="Z162" s="621" t="str">
        <f t="shared" ref="Z162" si="191">IF(OR(AND(P162="Muy Baja",X162="Leve"),AND(P162="Muy Baja",X162="Menor"),AND(P162="Baja",X162="Leve")),"Bajo",IF(OR(AND(P162="Muy baja",X162="Moderado"),AND(P162="Baja",X162="Menor"),AND(P162="Baja",X162="Moderado"),AND(P162="Media",X162="Leve"),AND(P162="Media",X162="Menor"),AND(P162="Media",X162="Moderado"),AND(P162="Alta",X162="Leve"),AND(P162="Alta",X162="Menor")),"Moderado",IF(OR(AND(P162="Muy Baja",X162="Mayor"),AND(P162="Baja",X162="Mayor"),AND(P162="Media",X162="Mayor"),AND(P162="Alta",X162="Moderado"),AND(P162="Alta",X162="Mayor"),AND(P162="Muy Alta",X162="Leve"),AND(P162="Muy Alta",X162="Menor"),AND(P162="Muy Alta",X162="Moderado"),AND(P162="Muy Alta",X162="Mayor")),"Alto",IF(OR(AND(P162="Muy Baja",X162="Catastrófico"),AND(P162="Baja",X162="Catastrófico"),AND(P162="Media",X162="Catastrófico"),AND(P162="Alta",X162="Catastrófico"),AND(P162="Muy Alta",X162="Catastrófico")),"Extremo",""))))</f>
        <v>Alto</v>
      </c>
      <c r="AA162" s="617"/>
      <c r="AB162" s="326">
        <v>1</v>
      </c>
      <c r="AC162" s="494" t="s">
        <v>847</v>
      </c>
      <c r="AD162" s="387"/>
      <c r="AE162" s="469" t="s">
        <v>116</v>
      </c>
      <c r="AF162" s="494" t="s">
        <v>848</v>
      </c>
      <c r="AG162" s="315" t="str">
        <f t="shared" si="163"/>
        <v>Probabilidad</v>
      </c>
      <c r="AH162" s="316" t="s">
        <v>74</v>
      </c>
      <c r="AI162" s="316" t="s">
        <v>109</v>
      </c>
      <c r="AJ162" s="317" t="str">
        <f t="shared" si="154"/>
        <v>40%</v>
      </c>
      <c r="AK162" s="316" t="s">
        <v>115</v>
      </c>
      <c r="AL162" s="316" t="s">
        <v>138</v>
      </c>
      <c r="AM162" s="316" t="s">
        <v>277</v>
      </c>
      <c r="AN162" s="300">
        <f>IFERROR(IF(AG162="Probabilidad",(Q162-(+Q162*AJ162)),IF(AG162="Impacto",Q162,"")),"")</f>
        <v>0.6</v>
      </c>
      <c r="AO162" s="132" t="str">
        <f t="shared" si="155"/>
        <v>Media</v>
      </c>
      <c r="AP162" s="123">
        <f>+AN162</f>
        <v>0.6</v>
      </c>
      <c r="AQ162" s="132" t="str">
        <f t="shared" si="156"/>
        <v>Moderado</v>
      </c>
      <c r="AR162" s="123">
        <f>IFERROR(IF(AG162="Impacto",(Y162-(+Y162*AJ162)),IF(AG162="Probabilidad",Y162,"")),"")</f>
        <v>0.6</v>
      </c>
      <c r="AS162" s="301" t="str">
        <f t="shared" si="158"/>
        <v>Moderado</v>
      </c>
      <c r="AT162" s="522">
        <f>+AP162</f>
        <v>0.6</v>
      </c>
      <c r="AU162" s="522">
        <f>+AR162</f>
        <v>0.6</v>
      </c>
      <c r="AV162" s="739" t="s">
        <v>278</v>
      </c>
      <c r="AW162" s="305"/>
      <c r="AX162" s="305"/>
      <c r="AY162" s="319">
        <v>12</v>
      </c>
      <c r="AZ162" s="315">
        <v>3</v>
      </c>
      <c r="BA162" s="315">
        <v>3</v>
      </c>
      <c r="BB162" s="315">
        <v>3</v>
      </c>
      <c r="BC162" s="315">
        <v>3</v>
      </c>
      <c r="BJ162" s="327"/>
      <c r="BK162" s="313"/>
      <c r="BL162" s="313"/>
      <c r="BM162" s="313"/>
      <c r="BN162" s="313"/>
      <c r="BO162" s="313"/>
      <c r="BP162" s="313"/>
      <c r="BQ162" s="313"/>
      <c r="BR162" s="313"/>
      <c r="BS162" s="313"/>
      <c r="BT162" s="313"/>
      <c r="BU162" s="313"/>
      <c r="BV162" s="313"/>
      <c r="BW162" s="313"/>
      <c r="BX162" s="313"/>
      <c r="BY162" s="313"/>
      <c r="BZ162" s="313"/>
      <c r="CA162" s="313"/>
      <c r="CB162" s="313"/>
      <c r="CC162" s="313"/>
      <c r="CD162" s="313"/>
      <c r="CE162" s="313"/>
      <c r="CF162" s="313"/>
      <c r="CG162" s="313"/>
      <c r="CH162" s="313"/>
      <c r="CL162" s="313"/>
    </row>
    <row r="163" spans="1:90" s="1" customFormat="1" ht="13.9" hidden="1" customHeight="1" x14ac:dyDescent="0.3">
      <c r="A163" s="706"/>
      <c r="B163" s="624" t="s">
        <v>428</v>
      </c>
      <c r="C163" s="626" t="s">
        <v>437</v>
      </c>
      <c r="D163" s="626" t="s">
        <v>429</v>
      </c>
      <c r="E163" s="624" t="s">
        <v>153</v>
      </c>
      <c r="F163" s="625"/>
      <c r="G163" s="625"/>
      <c r="H163" s="625"/>
      <c r="I163" s="625"/>
      <c r="J163" s="624" t="s">
        <v>286</v>
      </c>
      <c r="K163" s="627" t="s">
        <v>436</v>
      </c>
      <c r="L163" s="627" t="s">
        <v>438</v>
      </c>
      <c r="M163" s="627" t="str">
        <f t="shared" si="186"/>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N163" s="624"/>
      <c r="O163" s="617">
        <v>288000</v>
      </c>
      <c r="P163" s="615"/>
      <c r="Q163" s="616"/>
      <c r="R163" s="632"/>
      <c r="S163" s="615"/>
      <c r="T163" s="616"/>
      <c r="U163" s="632"/>
      <c r="V163" s="615"/>
      <c r="W163" s="616"/>
      <c r="X163" s="621"/>
      <c r="Y163" s="616"/>
      <c r="Z163" s="621"/>
      <c r="AA163" s="617"/>
      <c r="AB163" s="326"/>
      <c r="AC163" s="494"/>
      <c r="AD163" s="387"/>
      <c r="AE163" s="315"/>
      <c r="AF163" s="494"/>
      <c r="AG163" s="315" t="str">
        <f t="shared" si="163"/>
        <v/>
      </c>
      <c r="AH163" s="316"/>
      <c r="AI163" s="316"/>
      <c r="AJ163" s="317" t="str">
        <f t="shared" si="154"/>
        <v/>
      </c>
      <c r="AK163" s="316"/>
      <c r="AL163" s="316"/>
      <c r="AM163" s="316"/>
      <c r="AN163" s="122"/>
      <c r="AO163" s="132" t="str">
        <f t="shared" si="155"/>
        <v/>
      </c>
      <c r="AP163" s="123"/>
      <c r="AQ163" s="132" t="str">
        <f t="shared" si="156"/>
        <v/>
      </c>
      <c r="AR163" s="123" t="str">
        <f t="shared" si="157"/>
        <v/>
      </c>
      <c r="AS163" s="301" t="str">
        <f t="shared" si="158"/>
        <v/>
      </c>
      <c r="AT163" s="370"/>
      <c r="AU163" s="370"/>
      <c r="AV163" s="739"/>
      <c r="AW163" s="305"/>
      <c r="AX163" s="305"/>
      <c r="AY163" s="489"/>
      <c r="AZ163" s="490"/>
      <c r="BA163" s="490"/>
      <c r="BB163" s="490"/>
      <c r="BC163" s="490"/>
      <c r="BJ163" s="327"/>
      <c r="BK163" s="313"/>
      <c r="BL163" s="313"/>
      <c r="BM163" s="313"/>
      <c r="BN163" s="313"/>
      <c r="BO163" s="313"/>
      <c r="BP163" s="313"/>
      <c r="BQ163" s="313"/>
      <c r="BR163" s="313"/>
      <c r="BS163" s="313"/>
      <c r="BT163" s="313"/>
      <c r="BU163" s="313"/>
      <c r="BV163" s="313"/>
      <c r="BW163" s="313"/>
      <c r="BX163" s="313"/>
      <c r="BY163" s="313"/>
      <c r="BZ163" s="313"/>
      <c r="CA163" s="313"/>
      <c r="CB163" s="313"/>
      <c r="CC163" s="313"/>
      <c r="CD163" s="313"/>
      <c r="CE163" s="313"/>
      <c r="CF163" s="313"/>
      <c r="CG163" s="313"/>
      <c r="CH163" s="313"/>
      <c r="CL163" s="313"/>
    </row>
    <row r="164" spans="1:90" s="1" customFormat="1" ht="13.9" hidden="1" customHeight="1" x14ac:dyDescent="0.3">
      <c r="A164" s="706"/>
      <c r="B164" s="624" t="s">
        <v>428</v>
      </c>
      <c r="C164" s="626" t="s">
        <v>437</v>
      </c>
      <c r="D164" s="626" t="s">
        <v>429</v>
      </c>
      <c r="E164" s="624" t="s">
        <v>153</v>
      </c>
      <c r="F164" s="625"/>
      <c r="G164" s="625"/>
      <c r="H164" s="625"/>
      <c r="I164" s="625"/>
      <c r="J164" s="624" t="s">
        <v>286</v>
      </c>
      <c r="K164" s="627" t="s">
        <v>436</v>
      </c>
      <c r="L164" s="627" t="s">
        <v>438</v>
      </c>
      <c r="M164" s="627" t="str">
        <f t="shared" si="186"/>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N164" s="624"/>
      <c r="O164" s="617">
        <v>288000</v>
      </c>
      <c r="P164" s="615"/>
      <c r="Q164" s="616"/>
      <c r="R164" s="632"/>
      <c r="S164" s="615"/>
      <c r="T164" s="616"/>
      <c r="U164" s="632"/>
      <c r="V164" s="615"/>
      <c r="W164" s="616"/>
      <c r="X164" s="621"/>
      <c r="Y164" s="616"/>
      <c r="Z164" s="621"/>
      <c r="AA164" s="617"/>
      <c r="AB164" s="326"/>
      <c r="AC164" s="494"/>
      <c r="AD164" s="387"/>
      <c r="AE164" s="315"/>
      <c r="AF164" s="494"/>
      <c r="AG164" s="315" t="str">
        <f t="shared" si="163"/>
        <v/>
      </c>
      <c r="AH164" s="316"/>
      <c r="AI164" s="316"/>
      <c r="AJ164" s="317" t="str">
        <f t="shared" si="154"/>
        <v/>
      </c>
      <c r="AK164" s="316"/>
      <c r="AL164" s="316"/>
      <c r="AM164" s="316"/>
      <c r="AN164" s="122"/>
      <c r="AO164" s="132" t="str">
        <f t="shared" si="155"/>
        <v/>
      </c>
      <c r="AP164" s="123"/>
      <c r="AQ164" s="132" t="str">
        <f t="shared" si="156"/>
        <v/>
      </c>
      <c r="AR164" s="123" t="str">
        <f t="shared" si="157"/>
        <v/>
      </c>
      <c r="AS164" s="301" t="str">
        <f t="shared" si="158"/>
        <v/>
      </c>
      <c r="AT164" s="301"/>
      <c r="AU164" s="301"/>
      <c r="AV164" s="369"/>
      <c r="AW164" s="305"/>
      <c r="AX164" s="305"/>
      <c r="AY164" s="489"/>
      <c r="AZ164" s="490"/>
      <c r="BA164" s="490"/>
      <c r="BB164" s="490"/>
      <c r="BC164" s="490"/>
      <c r="BJ164" s="327"/>
      <c r="BK164" s="313"/>
      <c r="BL164" s="313"/>
      <c r="BM164" s="313"/>
      <c r="BN164" s="313"/>
      <c r="BO164" s="313"/>
      <c r="BP164" s="313"/>
      <c r="BQ164" s="313"/>
      <c r="BR164" s="313"/>
      <c r="BS164" s="313"/>
      <c r="BT164" s="313"/>
      <c r="BU164" s="313"/>
      <c r="BV164" s="313"/>
      <c r="BW164" s="313"/>
      <c r="BX164" s="313"/>
      <c r="BY164" s="313"/>
      <c r="BZ164" s="313"/>
      <c r="CA164" s="313"/>
      <c r="CB164" s="313"/>
      <c r="CC164" s="313"/>
      <c r="CD164" s="313"/>
      <c r="CE164" s="313"/>
      <c r="CF164" s="313"/>
      <c r="CG164" s="313"/>
      <c r="CH164" s="313"/>
      <c r="CL164" s="313"/>
    </row>
    <row r="165" spans="1:90" s="1" customFormat="1" ht="13.9" hidden="1" customHeight="1" x14ac:dyDescent="0.3">
      <c r="A165" s="706"/>
      <c r="B165" s="624" t="s">
        <v>428</v>
      </c>
      <c r="C165" s="626" t="s">
        <v>437</v>
      </c>
      <c r="D165" s="626" t="s">
        <v>429</v>
      </c>
      <c r="E165" s="624" t="s">
        <v>153</v>
      </c>
      <c r="F165" s="625"/>
      <c r="G165" s="625"/>
      <c r="H165" s="625"/>
      <c r="I165" s="625"/>
      <c r="J165" s="624" t="s">
        <v>286</v>
      </c>
      <c r="K165" s="627" t="s">
        <v>436</v>
      </c>
      <c r="L165" s="627" t="s">
        <v>438</v>
      </c>
      <c r="M165" s="627" t="str">
        <f t="shared" si="186"/>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N165" s="624"/>
      <c r="O165" s="617">
        <v>288000</v>
      </c>
      <c r="P165" s="615"/>
      <c r="Q165" s="616"/>
      <c r="R165" s="632"/>
      <c r="S165" s="615"/>
      <c r="T165" s="616"/>
      <c r="U165" s="632"/>
      <c r="V165" s="615"/>
      <c r="W165" s="616"/>
      <c r="X165" s="621"/>
      <c r="Y165" s="616"/>
      <c r="Z165" s="621"/>
      <c r="AA165" s="617"/>
      <c r="AB165" s="326"/>
      <c r="AC165" s="494"/>
      <c r="AD165" s="387"/>
      <c r="AE165" s="315"/>
      <c r="AF165" s="494"/>
      <c r="AG165" s="315" t="str">
        <f t="shared" si="163"/>
        <v/>
      </c>
      <c r="AH165" s="316"/>
      <c r="AI165" s="316"/>
      <c r="AJ165" s="317" t="str">
        <f t="shared" si="154"/>
        <v/>
      </c>
      <c r="AK165" s="316"/>
      <c r="AL165" s="316"/>
      <c r="AM165" s="316"/>
      <c r="AN165" s="122"/>
      <c r="AO165" s="132" t="str">
        <f t="shared" si="155"/>
        <v/>
      </c>
      <c r="AP165" s="123"/>
      <c r="AQ165" s="132" t="str">
        <f t="shared" si="156"/>
        <v/>
      </c>
      <c r="AR165" s="123" t="str">
        <f t="shared" si="157"/>
        <v/>
      </c>
      <c r="AS165" s="301" t="str">
        <f t="shared" si="158"/>
        <v/>
      </c>
      <c r="AT165" s="301"/>
      <c r="AU165" s="301"/>
      <c r="AV165" s="369"/>
      <c r="AW165" s="305"/>
      <c r="AX165" s="305"/>
      <c r="AY165" s="489"/>
      <c r="AZ165" s="490"/>
      <c r="BA165" s="490"/>
      <c r="BB165" s="490"/>
      <c r="BC165" s="490"/>
      <c r="BJ165" s="327"/>
      <c r="BK165" s="313"/>
      <c r="BL165" s="313"/>
      <c r="BM165" s="313"/>
      <c r="BN165" s="313"/>
      <c r="BO165" s="313"/>
      <c r="BP165" s="313"/>
      <c r="BQ165" s="313"/>
      <c r="BR165" s="313"/>
      <c r="BS165" s="313"/>
      <c r="BT165" s="313"/>
      <c r="BU165" s="313"/>
      <c r="BV165" s="313"/>
      <c r="BW165" s="313"/>
      <c r="BX165" s="313"/>
      <c r="BY165" s="313"/>
      <c r="BZ165" s="313"/>
      <c r="CA165" s="313"/>
      <c r="CB165" s="313"/>
      <c r="CC165" s="313"/>
      <c r="CD165" s="313"/>
      <c r="CE165" s="313"/>
      <c r="CF165" s="313"/>
      <c r="CG165" s="313"/>
      <c r="CH165" s="313"/>
      <c r="CL165" s="313"/>
    </row>
    <row r="166" spans="1:90" s="1" customFormat="1" ht="13.9" hidden="1" customHeight="1" x14ac:dyDescent="0.3">
      <c r="A166" s="706"/>
      <c r="B166" s="624" t="s">
        <v>428</v>
      </c>
      <c r="C166" s="626" t="s">
        <v>437</v>
      </c>
      <c r="D166" s="626" t="s">
        <v>429</v>
      </c>
      <c r="E166" s="624" t="s">
        <v>153</v>
      </c>
      <c r="F166" s="625"/>
      <c r="G166" s="625"/>
      <c r="H166" s="625"/>
      <c r="I166" s="625"/>
      <c r="J166" s="624" t="s">
        <v>286</v>
      </c>
      <c r="K166" s="627" t="s">
        <v>436</v>
      </c>
      <c r="L166" s="627" t="s">
        <v>438</v>
      </c>
      <c r="M166" s="627" t="str">
        <f t="shared" si="186"/>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N166" s="624"/>
      <c r="O166" s="617">
        <v>288000</v>
      </c>
      <c r="P166" s="615"/>
      <c r="Q166" s="616"/>
      <c r="R166" s="632"/>
      <c r="S166" s="615"/>
      <c r="T166" s="616"/>
      <c r="U166" s="632"/>
      <c r="V166" s="615"/>
      <c r="W166" s="616"/>
      <c r="X166" s="621"/>
      <c r="Y166" s="616"/>
      <c r="Z166" s="621"/>
      <c r="AA166" s="617"/>
      <c r="AB166" s="326"/>
      <c r="AC166" s="494"/>
      <c r="AD166" s="387"/>
      <c r="AE166" s="315"/>
      <c r="AF166" s="494"/>
      <c r="AG166" s="315" t="str">
        <f t="shared" si="163"/>
        <v/>
      </c>
      <c r="AH166" s="316"/>
      <c r="AI166" s="316"/>
      <c r="AJ166" s="317" t="str">
        <f t="shared" si="154"/>
        <v/>
      </c>
      <c r="AK166" s="316"/>
      <c r="AL166" s="316"/>
      <c r="AM166" s="316"/>
      <c r="AN166" s="122"/>
      <c r="AO166" s="132" t="str">
        <f t="shared" si="155"/>
        <v/>
      </c>
      <c r="AP166" s="123"/>
      <c r="AQ166" s="132" t="str">
        <f t="shared" si="156"/>
        <v/>
      </c>
      <c r="AR166" s="123" t="str">
        <f t="shared" si="157"/>
        <v/>
      </c>
      <c r="AS166" s="301" t="str">
        <f t="shared" si="158"/>
        <v/>
      </c>
      <c r="AT166" s="301"/>
      <c r="AU166" s="301"/>
      <c r="AV166" s="369"/>
      <c r="AW166" s="305"/>
      <c r="AX166" s="305"/>
      <c r="AY166" s="489"/>
      <c r="AZ166" s="490"/>
      <c r="BA166" s="490"/>
      <c r="BB166" s="490"/>
      <c r="BC166" s="490"/>
      <c r="BJ166" s="327"/>
      <c r="BK166" s="313"/>
      <c r="BL166" s="313"/>
      <c r="BM166" s="313"/>
      <c r="BN166" s="313"/>
      <c r="BO166" s="313"/>
      <c r="BP166" s="313"/>
      <c r="BQ166" s="313"/>
      <c r="BR166" s="313"/>
      <c r="BS166" s="313"/>
      <c r="BT166" s="313"/>
      <c r="BU166" s="313"/>
      <c r="BV166" s="313"/>
      <c r="BW166" s="313"/>
      <c r="BX166" s="313"/>
      <c r="BY166" s="313"/>
      <c r="BZ166" s="313"/>
      <c r="CA166" s="313"/>
      <c r="CB166" s="313"/>
      <c r="CC166" s="313"/>
      <c r="CD166" s="313"/>
      <c r="CE166" s="313"/>
      <c r="CF166" s="313"/>
      <c r="CG166" s="313"/>
      <c r="CH166" s="313"/>
      <c r="CL166" s="313"/>
    </row>
    <row r="167" spans="1:90" s="1" customFormat="1" ht="13.9" hidden="1" customHeight="1" x14ac:dyDescent="0.3">
      <c r="A167" s="706"/>
      <c r="B167" s="624" t="s">
        <v>428</v>
      </c>
      <c r="C167" s="626" t="s">
        <v>437</v>
      </c>
      <c r="D167" s="626" t="s">
        <v>429</v>
      </c>
      <c r="E167" s="624" t="s">
        <v>153</v>
      </c>
      <c r="F167" s="625"/>
      <c r="G167" s="625"/>
      <c r="H167" s="625"/>
      <c r="I167" s="625"/>
      <c r="J167" s="624" t="s">
        <v>286</v>
      </c>
      <c r="K167" s="627" t="s">
        <v>436</v>
      </c>
      <c r="L167" s="627" t="s">
        <v>438</v>
      </c>
      <c r="M167" s="627" t="str">
        <f t="shared" si="186"/>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N167" s="624"/>
      <c r="O167" s="617">
        <v>288000</v>
      </c>
      <c r="P167" s="615"/>
      <c r="Q167" s="616"/>
      <c r="R167" s="632"/>
      <c r="S167" s="615"/>
      <c r="T167" s="616"/>
      <c r="U167" s="632"/>
      <c r="V167" s="615"/>
      <c r="W167" s="616"/>
      <c r="X167" s="621"/>
      <c r="Y167" s="616"/>
      <c r="Z167" s="621"/>
      <c r="AA167" s="617"/>
      <c r="AB167" s="326"/>
      <c r="AC167" s="494"/>
      <c r="AD167" s="387"/>
      <c r="AE167" s="315"/>
      <c r="AF167" s="494"/>
      <c r="AG167" s="315" t="str">
        <f t="shared" si="163"/>
        <v/>
      </c>
      <c r="AH167" s="316"/>
      <c r="AI167" s="316"/>
      <c r="AJ167" s="317" t="str">
        <f t="shared" si="154"/>
        <v/>
      </c>
      <c r="AK167" s="316"/>
      <c r="AL167" s="316"/>
      <c r="AM167" s="316"/>
      <c r="AN167" s="122"/>
      <c r="AO167" s="132" t="str">
        <f t="shared" si="155"/>
        <v/>
      </c>
      <c r="AP167" s="123"/>
      <c r="AQ167" s="132" t="str">
        <f t="shared" si="156"/>
        <v/>
      </c>
      <c r="AR167" s="123" t="str">
        <f t="shared" si="157"/>
        <v/>
      </c>
      <c r="AS167" s="301" t="str">
        <f t="shared" si="158"/>
        <v/>
      </c>
      <c r="AT167" s="301"/>
      <c r="AU167" s="301"/>
      <c r="AV167" s="369"/>
      <c r="AW167" s="305"/>
      <c r="AX167" s="305"/>
      <c r="AY167" s="489"/>
      <c r="AZ167" s="490"/>
      <c r="BA167" s="490"/>
      <c r="BB167" s="490"/>
      <c r="BC167" s="490"/>
      <c r="BJ167" s="327"/>
      <c r="BK167" s="313"/>
      <c r="BL167" s="313"/>
      <c r="BM167" s="313"/>
      <c r="BN167" s="313"/>
      <c r="BO167" s="313"/>
      <c r="BP167" s="313"/>
      <c r="BQ167" s="313"/>
      <c r="BR167" s="313"/>
      <c r="BS167" s="313"/>
      <c r="BT167" s="313"/>
      <c r="BU167" s="313"/>
      <c r="BV167" s="313"/>
      <c r="BW167" s="313"/>
      <c r="BX167" s="313"/>
      <c r="BY167" s="313"/>
      <c r="BZ167" s="313"/>
      <c r="CA167" s="313"/>
      <c r="CB167" s="313"/>
      <c r="CC167" s="313"/>
      <c r="CD167" s="313"/>
      <c r="CE167" s="313"/>
      <c r="CF167" s="313"/>
      <c r="CG167" s="313"/>
      <c r="CH167" s="313"/>
      <c r="CL167" s="313"/>
    </row>
    <row r="168" spans="1:90" s="1" customFormat="1" ht="175.9" customHeight="1" x14ac:dyDescent="0.3">
      <c r="A168" s="706" t="s">
        <v>439</v>
      </c>
      <c r="B168" s="624" t="s">
        <v>440</v>
      </c>
      <c r="C168" s="626" t="s">
        <v>84</v>
      </c>
      <c r="D168" s="626" t="s">
        <v>441</v>
      </c>
      <c r="E168" s="624" t="s">
        <v>120</v>
      </c>
      <c r="F168" s="625" t="s">
        <v>295</v>
      </c>
      <c r="G168" s="625" t="s">
        <v>283</v>
      </c>
      <c r="H168" s="625" t="s">
        <v>395</v>
      </c>
      <c r="I168" s="625" t="s">
        <v>317</v>
      </c>
      <c r="J168" s="624" t="s">
        <v>286</v>
      </c>
      <c r="K168" s="627" t="s">
        <v>442</v>
      </c>
      <c r="L168" s="627" t="s">
        <v>1033</v>
      </c>
      <c r="M168" s="627" t="str">
        <f t="shared" si="186"/>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
4. Falta de personal capacitado en los municipios donde se realizan los procesos de formación y/o actualización catastral.
5. Desconocimiento por parte de la ciudadanía y de las entidades municipales donde se realizan los procesos de formación y/o actualización catastral.</v>
      </c>
      <c r="N168" s="624" t="s">
        <v>444</v>
      </c>
      <c r="O168" s="617">
        <v>14</v>
      </c>
      <c r="P168" s="615" t="str">
        <f t="shared" si="187"/>
        <v>Baja</v>
      </c>
      <c r="Q168" s="616">
        <f t="shared" si="171"/>
        <v>0.4</v>
      </c>
      <c r="R168" s="632"/>
      <c r="S168" s="615" t="str">
        <f>IF(OR(R168='Tabla Impacto'!$C$11,R168='Tabla Impacto'!$D$11),"Leve",IF(OR(R168='Tabla Impacto'!$C$12,R168='Tabla Impacto'!$D$12),"Menor",IF(OR(R168='Tabla Impacto'!$C$13,R168='Tabla Impacto'!$D$13),"Moderado",IF(OR(R168='Tabla Impacto'!$C$14,R168='Tabla Impacto'!$D$14),"Mayor",IF(OR(R168='Tabla Impacto'!$C$15,R168='Tabla Impacto'!$D$15),"Catastrófico","")))))</f>
        <v/>
      </c>
      <c r="T168" s="616" t="str">
        <f t="shared" ref="T168" si="192">IF(S168="","",IF(S168="Leve",0.2,IF(S168="Menor",0.4,IF(S168="Moderado",0.6,IF(S168="Mayor",0.8,IF(S168="Catastrófico",1,))))))</f>
        <v/>
      </c>
      <c r="U168" s="632" t="s">
        <v>288</v>
      </c>
      <c r="V168" s="615" t="str">
        <f>IF(OR(U168='Tabla Impacto'!$C$11,U168='Tabla Impacto'!$D$11),"Leve",IF(OR(U168='Tabla Impacto'!$C$12,U168='Tabla Impacto'!$D$12),"Menor",IF(OR(U168='Tabla Impacto'!$C$13,U168='Tabla Impacto'!$D$13),"Moderado",IF(OR(U168='Tabla Impacto'!$C$14,U168='Tabla Impacto'!$D$14),"Mayor",IF(OR(U168='Tabla Impacto'!$C$15,U168='Tabla Impacto'!$D$15),"Catastrófico","")))))</f>
        <v>Moderado</v>
      </c>
      <c r="W168" s="616">
        <f t="shared" ref="W168" si="193">IF(V168="","",IF(V168="Leve",0.2,IF(V168="Menor",0.4,IF(V168="Moderado",0.6,IF(V168="Mayor",0.8,IF(V168="Catastrófico",1,))))))</f>
        <v>0.6</v>
      </c>
      <c r="X168" s="621" t="str">
        <f>IF(Y168="","",IF(Y168='Tabla Impacto'!$G$4,'Tabla Impacto'!$F$4,IF(Y168='Tabla Impacto'!$G$5,'Tabla Impacto'!$F$5,IF(Y168='Tabla Impacto'!$G$6,'Tabla Impacto'!$F$6,IF(Y168='Tabla Impacto'!$G$7,'Tabla Impacto'!$F$7,IF(Y168='Tabla Impacto'!$G$8,'Tabla Impacto'!$F$8))))))</f>
        <v>Moderado</v>
      </c>
      <c r="Y168" s="616">
        <f t="shared" ref="Y168" si="194">+IF(T168="",W168,IF(W168="",T168,IF(T168&gt;W168,T168,W168)))</f>
        <v>0.6</v>
      </c>
      <c r="Z168" s="621" t="str">
        <f t="shared" ref="Z168" si="195">IF(OR(AND(P168="Muy Baja",X168="Leve"),AND(P168="Muy Baja",X168="Menor"),AND(P168="Baja",X168="Leve")),"Bajo",IF(OR(AND(P168="Muy baja",X168="Moderado"),AND(P168="Baja",X168="Menor"),AND(P168="Baja",X168="Moderado"),AND(P168="Media",X168="Leve"),AND(P168="Media",X168="Menor"),AND(P168="Media",X168="Moderado"),AND(P168="Alta",X168="Leve"),AND(P168="Alta",X168="Menor")),"Moderado",IF(OR(AND(P168="Muy Baja",X168="Mayor"),AND(P168="Baja",X168="Mayor"),AND(P168="Media",X168="Mayor"),AND(P168="Alta",X168="Moderado"),AND(P168="Alta",X168="Mayor"),AND(P168="Muy Alta",X168="Leve"),AND(P168="Muy Alta",X168="Menor"),AND(P168="Muy Alta",X168="Moderado"),AND(P168="Muy Alta",X168="Mayor")),"Alto",IF(OR(AND(P168="Muy Baja",X168="Catastrófico"),AND(P168="Baja",X168="Catastrófico"),AND(P168="Media",X168="Catastrófico"),AND(P168="Alta",X168="Catastrófico"),AND(P168="Muy Alta",X168="Catastrófico")),"Extremo",""))))</f>
        <v>Moderado</v>
      </c>
      <c r="AA168" s="617"/>
      <c r="AB168" s="326">
        <v>1</v>
      </c>
      <c r="AC168" s="526" t="s">
        <v>968</v>
      </c>
      <c r="AD168" s="387"/>
      <c r="AE168" s="315" t="s">
        <v>123</v>
      </c>
      <c r="AF168" s="526" t="s">
        <v>937</v>
      </c>
      <c r="AG168" s="315" t="str">
        <f t="shared" si="163"/>
        <v>Probabilidad</v>
      </c>
      <c r="AH168" s="316" t="s">
        <v>74</v>
      </c>
      <c r="AI168" s="316" t="s">
        <v>109</v>
      </c>
      <c r="AJ168" s="317" t="str">
        <f t="shared" si="154"/>
        <v>40%</v>
      </c>
      <c r="AK168" s="316" t="s">
        <v>115</v>
      </c>
      <c r="AL168" s="316" t="s">
        <v>138</v>
      </c>
      <c r="AM168" s="316" t="s">
        <v>277</v>
      </c>
      <c r="AN168" s="300">
        <f>IFERROR(IF(AG168="Probabilidad",(Q168-(+Q168*AJ168)),IF(AG168="Impacto",Q168,"")),"")</f>
        <v>0.24</v>
      </c>
      <c r="AO168" s="132" t="str">
        <f t="shared" ref="AO168" si="196">IFERROR(IF(AN168="","",IF(AN168&lt;=0.2,"Muy Baja",IF(AN168&lt;=0.4,"Baja",IF(AN168&lt;=0.6,"Media",IF(AN168&lt;=0.8,"Alta","Muy Alta"))))),"")</f>
        <v>Baja</v>
      </c>
      <c r="AP168" s="123">
        <f>+AN168</f>
        <v>0.24</v>
      </c>
      <c r="AQ168" s="132" t="str">
        <f t="shared" ref="AQ168" si="197">IFERROR(IF(AR168="","",IF(AR168&lt;=0.2,"Leve",IF(AR168&lt;=0.4,"Menor",IF(AR168&lt;=0.6,"Moderado",IF(AR168&lt;=0.8,"Mayor","Catastrófico"))))),"")</f>
        <v>Moderado</v>
      </c>
      <c r="AR168" s="123">
        <f>IFERROR(IF(AG168="Impacto",(Y168-(+Y168*AJ168)),IF(AG168="Probabilidad",Y168,"")),"")</f>
        <v>0.6</v>
      </c>
      <c r="AS168" s="301" t="str">
        <f t="shared" si="158"/>
        <v>Moderado</v>
      </c>
      <c r="AT168" s="367">
        <f>+AP168</f>
        <v>0.24</v>
      </c>
      <c r="AU168" s="367">
        <f>+AR168</f>
        <v>0.6</v>
      </c>
      <c r="AV168" s="369" t="s">
        <v>278</v>
      </c>
      <c r="AW168" s="305"/>
      <c r="AX168" s="305"/>
      <c r="AY168" s="319">
        <v>24</v>
      </c>
      <c r="AZ168" s="315">
        <v>6</v>
      </c>
      <c r="BA168" s="315">
        <v>6</v>
      </c>
      <c r="BB168" s="315">
        <v>6</v>
      </c>
      <c r="BC168" s="315">
        <v>6</v>
      </c>
      <c r="BJ168" s="327"/>
      <c r="BK168" s="313"/>
      <c r="BL168" s="313"/>
      <c r="BM168" s="313"/>
      <c r="BN168" s="313"/>
      <c r="BO168" s="313"/>
      <c r="BP168" s="313"/>
      <c r="BQ168" s="313"/>
      <c r="BR168" s="313"/>
      <c r="BS168" s="313"/>
      <c r="BT168" s="313"/>
      <c r="BU168" s="313"/>
      <c r="BV168" s="313"/>
      <c r="BW168" s="313"/>
      <c r="BX168" s="313"/>
      <c r="BY168" s="313"/>
      <c r="BZ168" s="313"/>
      <c r="CA168" s="313"/>
      <c r="CB168" s="313"/>
      <c r="CC168" s="313"/>
      <c r="CD168" s="313"/>
      <c r="CE168" s="313"/>
      <c r="CF168" s="313"/>
      <c r="CG168" s="313"/>
      <c r="CH168" s="313"/>
      <c r="CL168" s="313"/>
    </row>
    <row r="169" spans="1:90" s="1" customFormat="1" ht="13.9" hidden="1" customHeight="1" x14ac:dyDescent="0.3">
      <c r="A169" s="706"/>
      <c r="B169" s="624" t="s">
        <v>434</v>
      </c>
      <c r="C169" s="626" t="s">
        <v>437</v>
      </c>
      <c r="D169" s="626"/>
      <c r="E169" s="624" t="s">
        <v>153</v>
      </c>
      <c r="F169" s="625"/>
      <c r="G169" s="625"/>
      <c r="H169" s="625"/>
      <c r="I169" s="625"/>
      <c r="J169" s="624" t="s">
        <v>286</v>
      </c>
      <c r="K169" s="627" t="s">
        <v>442</v>
      </c>
      <c r="L169" s="627" t="s">
        <v>443</v>
      </c>
      <c r="M169" s="627" t="str">
        <f t="shared" si="186"/>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N169" s="624"/>
      <c r="O169" s="617">
        <v>14</v>
      </c>
      <c r="P169" s="615"/>
      <c r="Q169" s="616"/>
      <c r="R169" s="632"/>
      <c r="S169" s="615"/>
      <c r="T169" s="616"/>
      <c r="U169" s="632"/>
      <c r="V169" s="615"/>
      <c r="W169" s="616"/>
      <c r="X169" s="621"/>
      <c r="Y169" s="616"/>
      <c r="Z169" s="621"/>
      <c r="AA169" s="617"/>
      <c r="AB169" s="326"/>
      <c r="AC169" s="494"/>
      <c r="AD169" s="387"/>
      <c r="AE169" s="315"/>
      <c r="AF169" s="494"/>
      <c r="AG169" s="315" t="str">
        <f t="shared" si="163"/>
        <v/>
      </c>
      <c r="AH169" s="316"/>
      <c r="AI169" s="316"/>
      <c r="AJ169" s="317" t="str">
        <f t="shared" si="154"/>
        <v/>
      </c>
      <c r="AK169" s="316"/>
      <c r="AL169" s="316"/>
      <c r="AM169" s="316"/>
      <c r="AN169" s="122"/>
      <c r="AO169" s="132" t="str">
        <f t="shared" si="155"/>
        <v/>
      </c>
      <c r="AP169" s="123"/>
      <c r="AQ169" s="132" t="str">
        <f t="shared" si="156"/>
        <v/>
      </c>
      <c r="AR169" s="123" t="str">
        <f t="shared" si="157"/>
        <v/>
      </c>
      <c r="AS169" s="301" t="str">
        <f t="shared" si="158"/>
        <v/>
      </c>
      <c r="AT169" s="301"/>
      <c r="AU169" s="301"/>
      <c r="AV169" s="369"/>
      <c r="AW169" s="305"/>
      <c r="AX169" s="305"/>
      <c r="AY169" s="489"/>
      <c r="AZ169" s="490"/>
      <c r="BA169" s="490"/>
      <c r="BB169" s="490"/>
      <c r="BC169" s="490"/>
      <c r="BJ169" s="327"/>
      <c r="BK169" s="313"/>
      <c r="BL169" s="313"/>
      <c r="BM169" s="313"/>
      <c r="BN169" s="313"/>
      <c r="BO169" s="313"/>
      <c r="BP169" s="313"/>
      <c r="BQ169" s="313"/>
      <c r="BR169" s="313"/>
      <c r="BS169" s="313"/>
      <c r="BT169" s="313"/>
      <c r="BU169" s="313"/>
      <c r="BV169" s="313"/>
      <c r="BW169" s="313"/>
      <c r="BX169" s="313"/>
      <c r="BY169" s="313"/>
      <c r="BZ169" s="313"/>
      <c r="CA169" s="313"/>
      <c r="CB169" s="313"/>
      <c r="CC169" s="313"/>
      <c r="CD169" s="313"/>
      <c r="CE169" s="313"/>
      <c r="CF169" s="313"/>
      <c r="CG169" s="313"/>
      <c r="CH169" s="313"/>
      <c r="CL169" s="313"/>
    </row>
    <row r="170" spans="1:90" s="1" customFormat="1" ht="13.9" hidden="1" customHeight="1" x14ac:dyDescent="0.3">
      <c r="A170" s="706"/>
      <c r="B170" s="624" t="s">
        <v>434</v>
      </c>
      <c r="C170" s="626" t="s">
        <v>437</v>
      </c>
      <c r="D170" s="626"/>
      <c r="E170" s="624" t="s">
        <v>153</v>
      </c>
      <c r="F170" s="625"/>
      <c r="G170" s="625"/>
      <c r="H170" s="625"/>
      <c r="I170" s="625"/>
      <c r="J170" s="624" t="s">
        <v>286</v>
      </c>
      <c r="K170" s="627" t="s">
        <v>442</v>
      </c>
      <c r="L170" s="627" t="s">
        <v>443</v>
      </c>
      <c r="M170" s="627" t="str">
        <f t="shared" si="186"/>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N170" s="624"/>
      <c r="O170" s="617">
        <v>14</v>
      </c>
      <c r="P170" s="615"/>
      <c r="Q170" s="616"/>
      <c r="R170" s="632"/>
      <c r="S170" s="615"/>
      <c r="T170" s="616"/>
      <c r="U170" s="632"/>
      <c r="V170" s="615"/>
      <c r="W170" s="616"/>
      <c r="X170" s="621"/>
      <c r="Y170" s="616"/>
      <c r="Z170" s="621"/>
      <c r="AA170" s="617"/>
      <c r="AB170" s="326"/>
      <c r="AC170" s="494"/>
      <c r="AD170" s="387"/>
      <c r="AE170" s="315"/>
      <c r="AF170" s="494"/>
      <c r="AG170" s="315" t="str">
        <f t="shared" si="163"/>
        <v/>
      </c>
      <c r="AH170" s="316"/>
      <c r="AI170" s="316"/>
      <c r="AJ170" s="317" t="str">
        <f t="shared" si="154"/>
        <v/>
      </c>
      <c r="AK170" s="316"/>
      <c r="AL170" s="316"/>
      <c r="AM170" s="316"/>
      <c r="AN170" s="122"/>
      <c r="AO170" s="132" t="str">
        <f t="shared" si="155"/>
        <v/>
      </c>
      <c r="AP170" s="123"/>
      <c r="AQ170" s="132" t="str">
        <f t="shared" si="156"/>
        <v/>
      </c>
      <c r="AR170" s="123" t="str">
        <f t="shared" si="157"/>
        <v/>
      </c>
      <c r="AS170" s="301" t="str">
        <f t="shared" si="158"/>
        <v/>
      </c>
      <c r="AT170" s="301"/>
      <c r="AU170" s="301"/>
      <c r="AV170" s="369"/>
      <c r="AW170" s="305"/>
      <c r="AX170" s="305"/>
      <c r="AY170" s="489"/>
      <c r="AZ170" s="490"/>
      <c r="BA170" s="490"/>
      <c r="BB170" s="490"/>
      <c r="BC170" s="490"/>
      <c r="BJ170" s="327"/>
      <c r="BK170" s="313"/>
      <c r="BL170" s="313"/>
      <c r="BM170" s="313"/>
      <c r="BN170" s="313"/>
      <c r="BO170" s="313"/>
      <c r="BP170" s="313"/>
      <c r="BQ170" s="313"/>
      <c r="BR170" s="313"/>
      <c r="BS170" s="313"/>
      <c r="BT170" s="313"/>
      <c r="BU170" s="313"/>
      <c r="BV170" s="313"/>
      <c r="BW170" s="313"/>
      <c r="BX170" s="313"/>
      <c r="BY170" s="313"/>
      <c r="BZ170" s="313"/>
      <c r="CA170" s="313"/>
      <c r="CB170" s="313"/>
      <c r="CC170" s="313"/>
      <c r="CD170" s="313"/>
      <c r="CE170" s="313"/>
      <c r="CF170" s="313"/>
      <c r="CG170" s="313"/>
      <c r="CH170" s="313"/>
      <c r="CL170" s="313"/>
    </row>
    <row r="171" spans="1:90" s="1" customFormat="1" ht="13.9" hidden="1" customHeight="1" x14ac:dyDescent="0.3">
      <c r="A171" s="706"/>
      <c r="B171" s="624" t="s">
        <v>434</v>
      </c>
      <c r="C171" s="626" t="s">
        <v>437</v>
      </c>
      <c r="D171" s="626"/>
      <c r="E171" s="624" t="s">
        <v>153</v>
      </c>
      <c r="F171" s="625"/>
      <c r="G171" s="625"/>
      <c r="H171" s="625"/>
      <c r="I171" s="625"/>
      <c r="J171" s="624" t="s">
        <v>286</v>
      </c>
      <c r="K171" s="627" t="s">
        <v>442</v>
      </c>
      <c r="L171" s="627" t="s">
        <v>443</v>
      </c>
      <c r="M171" s="627" t="str">
        <f t="shared" si="186"/>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N171" s="624"/>
      <c r="O171" s="617">
        <v>14</v>
      </c>
      <c r="P171" s="615"/>
      <c r="Q171" s="616"/>
      <c r="R171" s="632"/>
      <c r="S171" s="615"/>
      <c r="T171" s="616"/>
      <c r="U171" s="632"/>
      <c r="V171" s="615"/>
      <c r="W171" s="616"/>
      <c r="X171" s="621"/>
      <c r="Y171" s="616"/>
      <c r="Z171" s="621"/>
      <c r="AA171" s="617"/>
      <c r="AB171" s="326"/>
      <c r="AC171" s="494"/>
      <c r="AD171" s="387"/>
      <c r="AE171" s="315"/>
      <c r="AF171" s="494"/>
      <c r="AG171" s="315" t="str">
        <f t="shared" si="163"/>
        <v/>
      </c>
      <c r="AH171" s="316"/>
      <c r="AI171" s="316"/>
      <c r="AJ171" s="317" t="str">
        <f t="shared" si="154"/>
        <v/>
      </c>
      <c r="AK171" s="316"/>
      <c r="AL171" s="316"/>
      <c r="AM171" s="316"/>
      <c r="AN171" s="122"/>
      <c r="AO171" s="132" t="str">
        <f t="shared" si="155"/>
        <v/>
      </c>
      <c r="AP171" s="123"/>
      <c r="AQ171" s="132" t="str">
        <f t="shared" si="156"/>
        <v/>
      </c>
      <c r="AR171" s="123" t="str">
        <f t="shared" si="157"/>
        <v/>
      </c>
      <c r="AS171" s="301" t="str">
        <f t="shared" si="158"/>
        <v/>
      </c>
      <c r="AT171" s="301"/>
      <c r="AU171" s="301"/>
      <c r="AV171" s="369"/>
      <c r="AW171" s="305"/>
      <c r="AX171" s="305"/>
      <c r="AY171" s="489"/>
      <c r="AZ171" s="490"/>
      <c r="BA171" s="490"/>
      <c r="BB171" s="490"/>
      <c r="BC171" s="490"/>
      <c r="BJ171" s="327"/>
      <c r="BK171" s="313"/>
      <c r="BL171" s="313"/>
      <c r="BM171" s="313"/>
      <c r="BN171" s="313"/>
      <c r="BO171" s="313"/>
      <c r="BP171" s="313"/>
      <c r="BQ171" s="313"/>
      <c r="BR171" s="313"/>
      <c r="BS171" s="313"/>
      <c r="BT171" s="313"/>
      <c r="BU171" s="313"/>
      <c r="BV171" s="313"/>
      <c r="BW171" s="313"/>
      <c r="BX171" s="313"/>
      <c r="BY171" s="313"/>
      <c r="BZ171" s="313"/>
      <c r="CA171" s="313"/>
      <c r="CB171" s="313"/>
      <c r="CC171" s="313"/>
      <c r="CD171" s="313"/>
      <c r="CE171" s="313"/>
      <c r="CF171" s="313"/>
      <c r="CG171" s="313"/>
      <c r="CH171" s="313"/>
      <c r="CL171" s="313"/>
    </row>
    <row r="172" spans="1:90" s="1" customFormat="1" ht="13.9" hidden="1" customHeight="1" x14ac:dyDescent="0.3">
      <c r="A172" s="706"/>
      <c r="B172" s="624" t="s">
        <v>434</v>
      </c>
      <c r="C172" s="626" t="s">
        <v>437</v>
      </c>
      <c r="D172" s="626"/>
      <c r="E172" s="624" t="s">
        <v>153</v>
      </c>
      <c r="F172" s="625"/>
      <c r="G172" s="625"/>
      <c r="H172" s="625"/>
      <c r="I172" s="625"/>
      <c r="J172" s="624" t="s">
        <v>286</v>
      </c>
      <c r="K172" s="627" t="s">
        <v>442</v>
      </c>
      <c r="L172" s="627" t="s">
        <v>443</v>
      </c>
      <c r="M172" s="627" t="str">
        <f t="shared" si="186"/>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N172" s="624"/>
      <c r="O172" s="617">
        <v>14</v>
      </c>
      <c r="P172" s="615"/>
      <c r="Q172" s="616"/>
      <c r="R172" s="632"/>
      <c r="S172" s="615"/>
      <c r="T172" s="616"/>
      <c r="U172" s="632"/>
      <c r="V172" s="615"/>
      <c r="W172" s="616"/>
      <c r="X172" s="621"/>
      <c r="Y172" s="616"/>
      <c r="Z172" s="621"/>
      <c r="AA172" s="617"/>
      <c r="AB172" s="326"/>
      <c r="AC172" s="494"/>
      <c r="AD172" s="387"/>
      <c r="AE172" s="315"/>
      <c r="AF172" s="494"/>
      <c r="AG172" s="315" t="str">
        <f t="shared" si="163"/>
        <v/>
      </c>
      <c r="AH172" s="316"/>
      <c r="AI172" s="316"/>
      <c r="AJ172" s="317" t="str">
        <f t="shared" si="154"/>
        <v/>
      </c>
      <c r="AK172" s="316"/>
      <c r="AL172" s="316"/>
      <c r="AM172" s="316"/>
      <c r="AN172" s="122"/>
      <c r="AO172" s="132" t="str">
        <f t="shared" si="155"/>
        <v/>
      </c>
      <c r="AP172" s="123"/>
      <c r="AQ172" s="132" t="str">
        <f t="shared" si="156"/>
        <v/>
      </c>
      <c r="AR172" s="123" t="str">
        <f t="shared" si="157"/>
        <v/>
      </c>
      <c r="AS172" s="301" t="str">
        <f t="shared" si="158"/>
        <v/>
      </c>
      <c r="AT172" s="301"/>
      <c r="AU172" s="301"/>
      <c r="AV172" s="369"/>
      <c r="AW172" s="305"/>
      <c r="AX172" s="305"/>
      <c r="AY172" s="489"/>
      <c r="AZ172" s="490"/>
      <c r="BA172" s="490"/>
      <c r="BB172" s="490"/>
      <c r="BC172" s="490"/>
      <c r="BJ172" s="327"/>
      <c r="BK172" s="313"/>
      <c r="BL172" s="313"/>
      <c r="BM172" s="313"/>
      <c r="BN172" s="313"/>
      <c r="BO172" s="313"/>
      <c r="BP172" s="313"/>
      <c r="BQ172" s="313"/>
      <c r="BR172" s="313"/>
      <c r="BS172" s="313"/>
      <c r="BT172" s="313"/>
      <c r="BU172" s="313"/>
      <c r="BV172" s="313"/>
      <c r="BW172" s="313"/>
      <c r="BX172" s="313"/>
      <c r="BY172" s="313"/>
      <c r="BZ172" s="313"/>
      <c r="CA172" s="313"/>
      <c r="CB172" s="313"/>
      <c r="CC172" s="313"/>
      <c r="CD172" s="313"/>
      <c r="CE172" s="313"/>
      <c r="CF172" s="313"/>
      <c r="CG172" s="313"/>
      <c r="CH172" s="313"/>
      <c r="CL172" s="313"/>
    </row>
    <row r="173" spans="1:90" s="1" customFormat="1" ht="13.9" hidden="1" customHeight="1" x14ac:dyDescent="0.3">
      <c r="A173" s="706"/>
      <c r="B173" s="624" t="s">
        <v>434</v>
      </c>
      <c r="C173" s="626" t="s">
        <v>437</v>
      </c>
      <c r="D173" s="626"/>
      <c r="E173" s="624" t="s">
        <v>153</v>
      </c>
      <c r="F173" s="625"/>
      <c r="G173" s="625"/>
      <c r="H173" s="625"/>
      <c r="I173" s="625"/>
      <c r="J173" s="624" t="s">
        <v>286</v>
      </c>
      <c r="K173" s="627" t="s">
        <v>442</v>
      </c>
      <c r="L173" s="627" t="s">
        <v>443</v>
      </c>
      <c r="M173" s="627" t="str">
        <f t="shared" si="186"/>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N173" s="624"/>
      <c r="O173" s="617">
        <v>14</v>
      </c>
      <c r="P173" s="615"/>
      <c r="Q173" s="616"/>
      <c r="R173" s="632"/>
      <c r="S173" s="615"/>
      <c r="T173" s="616"/>
      <c r="U173" s="632"/>
      <c r="V173" s="615"/>
      <c r="W173" s="616"/>
      <c r="X173" s="621"/>
      <c r="Y173" s="616"/>
      <c r="Z173" s="621"/>
      <c r="AA173" s="617"/>
      <c r="AB173" s="326"/>
      <c r="AC173" s="494"/>
      <c r="AD173" s="387"/>
      <c r="AE173" s="315"/>
      <c r="AF173" s="494"/>
      <c r="AG173" s="315" t="str">
        <f t="shared" si="163"/>
        <v/>
      </c>
      <c r="AH173" s="316"/>
      <c r="AI173" s="316"/>
      <c r="AJ173" s="317" t="str">
        <f t="shared" si="154"/>
        <v/>
      </c>
      <c r="AK173" s="316"/>
      <c r="AL173" s="316"/>
      <c r="AM173" s="316"/>
      <c r="AN173" s="122"/>
      <c r="AO173" s="132" t="str">
        <f t="shared" si="155"/>
        <v/>
      </c>
      <c r="AP173" s="123"/>
      <c r="AQ173" s="132" t="str">
        <f t="shared" si="156"/>
        <v/>
      </c>
      <c r="AR173" s="123" t="str">
        <f t="shared" si="157"/>
        <v/>
      </c>
      <c r="AS173" s="301" t="str">
        <f t="shared" si="158"/>
        <v/>
      </c>
      <c r="AT173" s="301"/>
      <c r="AU173" s="301"/>
      <c r="AV173" s="369"/>
      <c r="AW173" s="305"/>
      <c r="AX173" s="305"/>
      <c r="AY173" s="489"/>
      <c r="AZ173" s="490"/>
      <c r="BA173" s="490"/>
      <c r="BB173" s="490"/>
      <c r="BC173" s="490"/>
      <c r="BJ173" s="327"/>
      <c r="BK173" s="313"/>
      <c r="BL173" s="313"/>
      <c r="BM173" s="313"/>
      <c r="BN173" s="313"/>
      <c r="BO173" s="313"/>
      <c r="BP173" s="313"/>
      <c r="BQ173" s="313"/>
      <c r="BR173" s="313"/>
      <c r="BS173" s="313"/>
      <c r="BT173" s="313"/>
      <c r="BU173" s="313"/>
      <c r="BV173" s="313"/>
      <c r="BW173" s="313"/>
      <c r="BX173" s="313"/>
      <c r="BY173" s="313"/>
      <c r="BZ173" s="313"/>
      <c r="CA173" s="313"/>
      <c r="CB173" s="313"/>
      <c r="CC173" s="313"/>
      <c r="CD173" s="313"/>
      <c r="CE173" s="313"/>
      <c r="CF173" s="313"/>
      <c r="CG173" s="313"/>
      <c r="CH173" s="313"/>
      <c r="CL173" s="313"/>
    </row>
    <row r="174" spans="1:90" s="1" customFormat="1" ht="222" customHeight="1" x14ac:dyDescent="0.3">
      <c r="A174" s="706" t="s">
        <v>445</v>
      </c>
      <c r="B174" s="624" t="s">
        <v>446</v>
      </c>
      <c r="C174" s="626" t="s">
        <v>84</v>
      </c>
      <c r="D174" s="626" t="s">
        <v>447</v>
      </c>
      <c r="E174" s="624" t="s">
        <v>79</v>
      </c>
      <c r="F174" s="625" t="s">
        <v>295</v>
      </c>
      <c r="G174" s="625" t="s">
        <v>283</v>
      </c>
      <c r="H174" s="625" t="s">
        <v>346</v>
      </c>
      <c r="I174" s="625" t="s">
        <v>317</v>
      </c>
      <c r="J174" s="624" t="s">
        <v>286</v>
      </c>
      <c r="K174" s="627" t="s">
        <v>745</v>
      </c>
      <c r="L174" s="627" t="s">
        <v>980</v>
      </c>
      <c r="M174" s="627" t="str">
        <f t="shared" si="186"/>
        <v>Posibilidad de pérdida Reputacional por la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
4. Falta de capacidad operativa (funcionarios y contratistas)</v>
      </c>
      <c r="N174" s="624" t="s">
        <v>444</v>
      </c>
      <c r="O174" s="617">
        <v>1935</v>
      </c>
      <c r="P174" s="615" t="str">
        <f t="shared" ref="P174" si="198">IF(O174&lt;=0,"",IF(O174&lt;=2,"Muy Baja",IF(O174&lt;=24,"Baja",IF(O174&lt;=500,"Media",IF(O174&lt;=5000,"Alta","Muy Alta")))))</f>
        <v>Alta</v>
      </c>
      <c r="Q174" s="616">
        <f t="shared" ref="Q174" si="199">IF(P174="","",IF(P174="Muy Baja",0.2,IF(P174="Baja",0.4,IF(P174="Media",0.6,IF(P174="Alta",0.8,IF(P174="Muy Alta",1,))))))</f>
        <v>0.8</v>
      </c>
      <c r="R174" s="632"/>
      <c r="S174" s="615" t="str">
        <f>IF(OR(R174='Tabla Impacto'!$C$11,R174='Tabla Impacto'!$D$11),"Leve",IF(OR(R174='Tabla Impacto'!$C$12,R174='Tabla Impacto'!$D$12),"Menor",IF(OR(R174='Tabla Impacto'!$C$13,R174='Tabla Impacto'!$D$13),"Moderado",IF(OR(R174='Tabla Impacto'!$C$14,R174='Tabla Impacto'!$D$14),"Mayor",IF(OR(R174='Tabla Impacto'!$C$15,R174='Tabla Impacto'!$D$15),"Catastrófico","")))))</f>
        <v/>
      </c>
      <c r="T174" s="616" t="str">
        <f t="shared" ref="T174" si="200">IF(S174="","",IF(S174="Leve",0.2,IF(S174="Menor",0.4,IF(S174="Moderado",0.6,IF(S174="Mayor",0.8,IF(S174="Catastrófico",1,))))))</f>
        <v/>
      </c>
      <c r="U174" s="632" t="s">
        <v>288</v>
      </c>
      <c r="V174" s="615" t="str">
        <f>IF(OR(U174='Tabla Impacto'!$C$11,U174='Tabla Impacto'!$D$11),"Leve",IF(OR(U174='Tabla Impacto'!$C$12,U174='Tabla Impacto'!$D$12),"Menor",IF(OR(U174='Tabla Impacto'!$C$13,U174='Tabla Impacto'!$D$13),"Moderado",IF(OR(U174='Tabla Impacto'!$C$14,U174='Tabla Impacto'!$D$14),"Mayor",IF(OR(U174='Tabla Impacto'!$C$15,U174='Tabla Impacto'!$D$15),"Catastrófico","")))))</f>
        <v>Moderado</v>
      </c>
      <c r="W174" s="616">
        <f t="shared" ref="W174" si="201">IF(V174="","",IF(V174="Leve",0.2,IF(V174="Menor",0.4,IF(V174="Moderado",0.6,IF(V174="Mayor",0.8,IF(V174="Catastrófico",1,))))))</f>
        <v>0.6</v>
      </c>
      <c r="X174" s="621" t="str">
        <f>IF(Y174="","",IF(Y174='Tabla Impacto'!$G$4,'Tabla Impacto'!$F$4,IF(Y174='Tabla Impacto'!$G$5,'Tabla Impacto'!$F$5,IF(Y174='Tabla Impacto'!$G$6,'Tabla Impacto'!$F$6,IF(Y174='Tabla Impacto'!$G$7,'Tabla Impacto'!$F$7,IF(Y174='Tabla Impacto'!$G$8,'Tabla Impacto'!$F$8))))))</f>
        <v>Moderado</v>
      </c>
      <c r="Y174" s="616">
        <f t="shared" ref="Y174" si="202">+IF(T174="",W174,IF(W174="",T174,IF(T174&gt;W174,T174,W174)))</f>
        <v>0.6</v>
      </c>
      <c r="Z174" s="621" t="str">
        <f t="shared" ref="Z174" si="203">IF(OR(AND(P174="Muy Baja",X174="Leve"),AND(P174="Muy Baja",X174="Menor"),AND(P174="Baja",X174="Leve")),"Bajo",IF(OR(AND(P174="Muy baja",X174="Moderado"),AND(P174="Baja",X174="Menor"),AND(P174="Baja",X174="Moderado"),AND(P174="Media",X174="Leve"),AND(P174="Media",X174="Menor"),AND(P174="Media",X174="Moderado"),AND(P174="Alta",X174="Leve"),AND(P174="Alta",X174="Menor")),"Moderado",IF(OR(AND(P174="Muy Baja",X174="Mayor"),AND(P174="Baja",X174="Mayor"),AND(P174="Media",X174="Mayor"),AND(P174="Alta",X174="Moderado"),AND(P174="Alta",X174="Mayor"),AND(P174="Muy Alta",X174="Leve"),AND(P174="Muy Alta",X174="Menor"),AND(P174="Muy Alta",X174="Moderado"),AND(P174="Muy Alta",X174="Mayor")),"Alto",IF(OR(AND(P174="Muy Baja",X174="Catastrófico"),AND(P174="Baja",X174="Catastrófico"),AND(P174="Media",X174="Catastrófico"),AND(P174="Alta",X174="Catastrófico"),AND(P174="Muy Alta",X174="Catastrófico")),"Extremo",""))))</f>
        <v>Alto</v>
      </c>
      <c r="AA174" s="617"/>
      <c r="AB174" s="326">
        <v>1</v>
      </c>
      <c r="AC174" s="521" t="s">
        <v>757</v>
      </c>
      <c r="AD174" s="387"/>
      <c r="AE174" s="470" t="s">
        <v>116</v>
      </c>
      <c r="AF174" s="521" t="s">
        <v>746</v>
      </c>
      <c r="AG174" s="315" t="str">
        <f t="shared" si="163"/>
        <v>Probabilidad</v>
      </c>
      <c r="AH174" s="316" t="s">
        <v>74</v>
      </c>
      <c r="AI174" s="316" t="s">
        <v>109</v>
      </c>
      <c r="AJ174" s="317" t="str">
        <f t="shared" si="154"/>
        <v>40%</v>
      </c>
      <c r="AK174" s="316" t="s">
        <v>115</v>
      </c>
      <c r="AL174" s="316" t="s">
        <v>138</v>
      </c>
      <c r="AM174" s="316" t="s">
        <v>277</v>
      </c>
      <c r="AN174" s="300">
        <f>IFERROR(IF(AG174="Probabilidad",(Q174-(+Q174*AJ174)),IF(AG174="Impacto",Q174,"")),"")</f>
        <v>0.48</v>
      </c>
      <c r="AO174" s="132" t="str">
        <f t="shared" si="155"/>
        <v>Media</v>
      </c>
      <c r="AP174" s="123">
        <f>+AN174</f>
        <v>0.48</v>
      </c>
      <c r="AQ174" s="132" t="str">
        <f t="shared" si="156"/>
        <v>Moderado</v>
      </c>
      <c r="AR174" s="123">
        <f>IFERROR(IF(AG174="Impacto",(Y174-(+Y174*AJ174)),IF(AG174="Probabilidad",Y174,"")),"")</f>
        <v>0.6</v>
      </c>
      <c r="AS174" s="301" t="str">
        <f t="shared" ref="AS174" si="204">IFERROR(IF(OR(AND(AO174="Muy Baja",AQ174="Leve"),AND(AO174="Muy Baja",AQ174="Menor"),AND(AO174="Baja",AQ174="Leve")),"Bajo",IF(OR(AND(AO174="Muy baja",AQ174="Moderado"),AND(AO174="Baja",AQ174="Menor"),AND(AO174="Baja",AQ174="Moderado"),AND(AO174="Media",AQ174="Leve"),AND(AO174="Media",AQ174="Menor"),AND(AO174="Media",AQ174="Moderado"),AND(AO174="Alta",AQ174="Leve"),AND(AO174="Alta",AQ174="Menor")),"Moderado",IF(OR(AND(AO174="Muy Baja",AQ174="Mayor"),AND(AO174="Baja",AQ174="Mayor"),AND(AO174="Media",AQ174="Mayor"),AND(AO174="Alta",AQ174="Moderado"),AND(AO174="Alta",AQ174="Mayor"),AND(AO174="Muy Alta",AQ174="Leve"),AND(AO174="Muy Alta",AQ174="Menor"),AND(AO174="Muy Alta",AQ174="Moderado"),AND(AO174="Muy Alta",AQ174="Mayor")),"Alto",IF(OR(AND(AO174="Muy Baja",AQ174="Catastrófico"),AND(AO174="Baja",AQ174="Catastrófico"),AND(AO174="Media",AQ174="Catastrófico"),AND(AO174="Alta",AQ174="Catastrófico"),AND(AO174="Muy Alta",AQ174="Catastrófico")),"Extremo","")))),"")</f>
        <v>Moderado</v>
      </c>
      <c r="AT174" s="367">
        <f>+AP174</f>
        <v>0.48</v>
      </c>
      <c r="AU174" s="367">
        <f>+AR174</f>
        <v>0.6</v>
      </c>
      <c r="AV174" s="369" t="s">
        <v>278</v>
      </c>
      <c r="AW174" s="305"/>
      <c r="AX174" s="305"/>
      <c r="AY174" s="319">
        <v>42</v>
      </c>
      <c r="AZ174" s="315">
        <v>6</v>
      </c>
      <c r="BA174" s="315">
        <v>12</v>
      </c>
      <c r="BB174" s="315">
        <v>12</v>
      </c>
      <c r="BC174" s="315">
        <v>12</v>
      </c>
      <c r="BJ174" s="327"/>
      <c r="BK174" s="313"/>
      <c r="BL174" s="313"/>
      <c r="BM174" s="313"/>
      <c r="BN174" s="313"/>
      <c r="BO174" s="313"/>
      <c r="BP174" s="313"/>
      <c r="BQ174" s="313"/>
      <c r="BR174" s="313"/>
      <c r="BS174" s="313"/>
      <c r="BT174" s="313"/>
      <c r="BU174" s="313"/>
      <c r="BV174" s="313"/>
      <c r="BW174" s="313"/>
      <c r="BX174" s="313"/>
      <c r="BY174" s="313"/>
      <c r="BZ174" s="313"/>
      <c r="CA174" s="313"/>
      <c r="CB174" s="313"/>
      <c r="CC174" s="313"/>
      <c r="CD174" s="313"/>
      <c r="CE174" s="313"/>
      <c r="CF174" s="313"/>
      <c r="CG174" s="313"/>
      <c r="CH174" s="313"/>
      <c r="CL174" s="313"/>
    </row>
    <row r="175" spans="1:90" s="1" customFormat="1" ht="13.9" hidden="1" customHeight="1" x14ac:dyDescent="0.3">
      <c r="A175" s="706"/>
      <c r="B175" s="624" t="s">
        <v>450</v>
      </c>
      <c r="C175" s="626" t="s">
        <v>437</v>
      </c>
      <c r="D175" s="626"/>
      <c r="E175" s="624"/>
      <c r="F175" s="625"/>
      <c r="G175" s="625"/>
      <c r="H175" s="625"/>
      <c r="I175" s="625"/>
      <c r="J175" s="624" t="s">
        <v>286</v>
      </c>
      <c r="K175" s="627" t="s">
        <v>448</v>
      </c>
      <c r="L175" s="627" t="s">
        <v>449</v>
      </c>
      <c r="M175" s="627" t="str">
        <f t="shared" si="186"/>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N175" s="624"/>
      <c r="O175" s="617">
        <v>1935</v>
      </c>
      <c r="P175" s="615"/>
      <c r="Q175" s="616"/>
      <c r="R175" s="632"/>
      <c r="S175" s="615"/>
      <c r="T175" s="616"/>
      <c r="U175" s="632"/>
      <c r="V175" s="615"/>
      <c r="W175" s="616"/>
      <c r="X175" s="621"/>
      <c r="Y175" s="616"/>
      <c r="Z175" s="621"/>
      <c r="AA175" s="617"/>
      <c r="AB175" s="326"/>
      <c r="AC175" s="494"/>
      <c r="AD175" s="387"/>
      <c r="AE175" s="315"/>
      <c r="AF175" s="494"/>
      <c r="AG175" s="315" t="str">
        <f t="shared" si="163"/>
        <v/>
      </c>
      <c r="AH175" s="316"/>
      <c r="AI175" s="316"/>
      <c r="AJ175" s="317" t="str">
        <f t="shared" si="154"/>
        <v/>
      </c>
      <c r="AK175" s="316"/>
      <c r="AL175" s="316"/>
      <c r="AM175" s="316"/>
      <c r="AN175" s="122"/>
      <c r="AO175" s="132" t="str">
        <f t="shared" si="155"/>
        <v/>
      </c>
      <c r="AP175" s="123"/>
      <c r="AQ175" s="132" t="str">
        <f t="shared" si="156"/>
        <v/>
      </c>
      <c r="AR175" s="123" t="str">
        <f t="shared" si="157"/>
        <v/>
      </c>
      <c r="AS175" s="301" t="str">
        <f t="shared" si="158"/>
        <v/>
      </c>
      <c r="AT175" s="301"/>
      <c r="AU175" s="301"/>
      <c r="AV175" s="369"/>
      <c r="AW175" s="305"/>
      <c r="AX175" s="305"/>
      <c r="AY175" s="489"/>
      <c r="AZ175" s="490"/>
      <c r="BA175" s="490"/>
      <c r="BB175" s="490"/>
      <c r="BC175" s="490"/>
      <c r="BJ175" s="327"/>
      <c r="BK175" s="313"/>
      <c r="BL175" s="313"/>
      <c r="BM175" s="313"/>
      <c r="BN175" s="313"/>
      <c r="BO175" s="313"/>
      <c r="BP175" s="313"/>
      <c r="BQ175" s="313"/>
      <c r="BR175" s="313"/>
      <c r="BS175" s="313"/>
      <c r="BT175" s="313"/>
      <c r="BU175" s="313"/>
      <c r="BV175" s="313"/>
      <c r="BW175" s="313"/>
      <c r="BX175" s="313"/>
      <c r="BY175" s="313"/>
      <c r="BZ175" s="313"/>
      <c r="CA175" s="313"/>
      <c r="CB175" s="313"/>
      <c r="CC175" s="313"/>
      <c r="CD175" s="313"/>
      <c r="CE175" s="313"/>
      <c r="CF175" s="313"/>
      <c r="CG175" s="313"/>
      <c r="CH175" s="313"/>
      <c r="CL175" s="313"/>
    </row>
    <row r="176" spans="1:90" s="1" customFormat="1" ht="13.9" hidden="1" customHeight="1" x14ac:dyDescent="0.3">
      <c r="A176" s="706"/>
      <c r="B176" s="624" t="s">
        <v>450</v>
      </c>
      <c r="C176" s="626" t="s">
        <v>437</v>
      </c>
      <c r="D176" s="626"/>
      <c r="E176" s="624"/>
      <c r="F176" s="625"/>
      <c r="G176" s="625"/>
      <c r="H176" s="625"/>
      <c r="I176" s="625"/>
      <c r="J176" s="624" t="s">
        <v>286</v>
      </c>
      <c r="K176" s="627" t="s">
        <v>448</v>
      </c>
      <c r="L176" s="627" t="s">
        <v>449</v>
      </c>
      <c r="M176" s="627" t="str">
        <f t="shared" si="186"/>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N176" s="624"/>
      <c r="O176" s="617">
        <v>1935</v>
      </c>
      <c r="P176" s="615"/>
      <c r="Q176" s="616"/>
      <c r="R176" s="632"/>
      <c r="S176" s="615"/>
      <c r="T176" s="616"/>
      <c r="U176" s="632"/>
      <c r="V176" s="615"/>
      <c r="W176" s="616"/>
      <c r="X176" s="621"/>
      <c r="Y176" s="616"/>
      <c r="Z176" s="621"/>
      <c r="AA176" s="617"/>
      <c r="AB176" s="326"/>
      <c r="AC176" s="494"/>
      <c r="AD176" s="387"/>
      <c r="AE176" s="315"/>
      <c r="AF176" s="494"/>
      <c r="AG176" s="315" t="str">
        <f t="shared" si="163"/>
        <v/>
      </c>
      <c r="AH176" s="316"/>
      <c r="AI176" s="316"/>
      <c r="AJ176" s="317" t="str">
        <f t="shared" si="154"/>
        <v/>
      </c>
      <c r="AK176" s="316"/>
      <c r="AL176" s="316"/>
      <c r="AM176" s="316"/>
      <c r="AN176" s="122"/>
      <c r="AO176" s="132" t="str">
        <f t="shared" si="155"/>
        <v/>
      </c>
      <c r="AP176" s="123"/>
      <c r="AQ176" s="132" t="str">
        <f t="shared" si="156"/>
        <v/>
      </c>
      <c r="AR176" s="123" t="str">
        <f t="shared" si="157"/>
        <v/>
      </c>
      <c r="AS176" s="301" t="str">
        <f t="shared" si="158"/>
        <v/>
      </c>
      <c r="AT176" s="301"/>
      <c r="AU176" s="301"/>
      <c r="AV176" s="369"/>
      <c r="AW176" s="305"/>
      <c r="AX176" s="305"/>
      <c r="AY176" s="489"/>
      <c r="AZ176" s="490"/>
      <c r="BA176" s="490"/>
      <c r="BB176" s="490"/>
      <c r="BC176" s="490"/>
      <c r="BJ176" s="327"/>
      <c r="BK176" s="313"/>
      <c r="BL176" s="313"/>
      <c r="BM176" s="313"/>
      <c r="BN176" s="313"/>
      <c r="BO176" s="313"/>
      <c r="BP176" s="313"/>
      <c r="BQ176" s="313"/>
      <c r="BR176" s="313"/>
      <c r="BS176" s="313"/>
      <c r="BT176" s="313"/>
      <c r="BU176" s="313"/>
      <c r="BV176" s="313"/>
      <c r="BW176" s="313"/>
      <c r="BX176" s="313"/>
      <c r="BY176" s="313"/>
      <c r="BZ176" s="313"/>
      <c r="CA176" s="313"/>
      <c r="CB176" s="313"/>
      <c r="CC176" s="313"/>
      <c r="CD176" s="313"/>
      <c r="CE176" s="313"/>
      <c r="CF176" s="313"/>
      <c r="CG176" s="313"/>
      <c r="CH176" s="313"/>
      <c r="CL176" s="313"/>
    </row>
    <row r="177" spans="1:90" s="1" customFormat="1" ht="13.9" hidden="1" customHeight="1" x14ac:dyDescent="0.3">
      <c r="A177" s="706"/>
      <c r="B177" s="624" t="s">
        <v>450</v>
      </c>
      <c r="C177" s="626" t="s">
        <v>437</v>
      </c>
      <c r="D177" s="626"/>
      <c r="E177" s="624"/>
      <c r="F177" s="625"/>
      <c r="G177" s="625"/>
      <c r="H177" s="625"/>
      <c r="I177" s="625"/>
      <c r="J177" s="624" t="s">
        <v>286</v>
      </c>
      <c r="K177" s="627" t="s">
        <v>448</v>
      </c>
      <c r="L177" s="627" t="s">
        <v>449</v>
      </c>
      <c r="M177" s="627" t="str">
        <f t="shared" si="186"/>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N177" s="624"/>
      <c r="O177" s="617">
        <v>1935</v>
      </c>
      <c r="P177" s="615"/>
      <c r="Q177" s="616"/>
      <c r="R177" s="632"/>
      <c r="S177" s="615"/>
      <c r="T177" s="616"/>
      <c r="U177" s="632"/>
      <c r="V177" s="615"/>
      <c r="W177" s="616"/>
      <c r="X177" s="621"/>
      <c r="Y177" s="616"/>
      <c r="Z177" s="621"/>
      <c r="AA177" s="617"/>
      <c r="AB177" s="326"/>
      <c r="AC177" s="494"/>
      <c r="AD177" s="387"/>
      <c r="AE177" s="315"/>
      <c r="AF177" s="494"/>
      <c r="AG177" s="315" t="str">
        <f t="shared" si="163"/>
        <v/>
      </c>
      <c r="AH177" s="316"/>
      <c r="AI177" s="316"/>
      <c r="AJ177" s="317" t="str">
        <f t="shared" si="154"/>
        <v/>
      </c>
      <c r="AK177" s="316"/>
      <c r="AL177" s="316"/>
      <c r="AM177" s="316"/>
      <c r="AN177" s="122"/>
      <c r="AO177" s="132" t="str">
        <f t="shared" si="155"/>
        <v/>
      </c>
      <c r="AP177" s="123"/>
      <c r="AQ177" s="132" t="str">
        <f t="shared" si="156"/>
        <v/>
      </c>
      <c r="AR177" s="123" t="str">
        <f t="shared" si="157"/>
        <v/>
      </c>
      <c r="AS177" s="301" t="str">
        <f t="shared" si="158"/>
        <v/>
      </c>
      <c r="AT177" s="301"/>
      <c r="AU177" s="301"/>
      <c r="AV177" s="369"/>
      <c r="AW177" s="305"/>
      <c r="AX177" s="305"/>
      <c r="AY177" s="489"/>
      <c r="AZ177" s="490"/>
      <c r="BA177" s="490"/>
      <c r="BB177" s="490"/>
      <c r="BC177" s="490"/>
      <c r="BJ177" s="327"/>
      <c r="BK177" s="313"/>
      <c r="BL177" s="313"/>
      <c r="BM177" s="313"/>
      <c r="BN177" s="313"/>
      <c r="BO177" s="313"/>
      <c r="BP177" s="313"/>
      <c r="BQ177" s="313"/>
      <c r="BR177" s="313"/>
      <c r="BS177" s="313"/>
      <c r="BT177" s="313"/>
      <c r="BU177" s="313"/>
      <c r="BV177" s="313"/>
      <c r="BW177" s="313"/>
      <c r="BX177" s="313"/>
      <c r="BY177" s="313"/>
      <c r="BZ177" s="313"/>
      <c r="CA177" s="313"/>
      <c r="CB177" s="313"/>
      <c r="CC177" s="313"/>
      <c r="CD177" s="313"/>
      <c r="CE177" s="313"/>
      <c r="CF177" s="313"/>
      <c r="CG177" s="313"/>
      <c r="CH177" s="313"/>
      <c r="CL177" s="313"/>
    </row>
    <row r="178" spans="1:90" s="1" customFormat="1" ht="13.9" hidden="1" customHeight="1" x14ac:dyDescent="0.3">
      <c r="A178" s="706"/>
      <c r="B178" s="624" t="s">
        <v>450</v>
      </c>
      <c r="C178" s="626" t="s">
        <v>437</v>
      </c>
      <c r="D178" s="626"/>
      <c r="E178" s="624"/>
      <c r="F178" s="625"/>
      <c r="G178" s="625"/>
      <c r="H178" s="625"/>
      <c r="I178" s="625"/>
      <c r="J178" s="624" t="s">
        <v>286</v>
      </c>
      <c r="K178" s="627" t="s">
        <v>448</v>
      </c>
      <c r="L178" s="627" t="s">
        <v>449</v>
      </c>
      <c r="M178" s="627" t="str">
        <f t="shared" si="186"/>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N178" s="624"/>
      <c r="O178" s="617">
        <v>1935</v>
      </c>
      <c r="P178" s="615"/>
      <c r="Q178" s="616"/>
      <c r="R178" s="632"/>
      <c r="S178" s="615"/>
      <c r="T178" s="616"/>
      <c r="U178" s="632"/>
      <c r="V178" s="615"/>
      <c r="W178" s="616"/>
      <c r="X178" s="621"/>
      <c r="Y178" s="616"/>
      <c r="Z178" s="621"/>
      <c r="AA178" s="617"/>
      <c r="AB178" s="326"/>
      <c r="AC178" s="494"/>
      <c r="AD178" s="387"/>
      <c r="AE178" s="315"/>
      <c r="AF178" s="494"/>
      <c r="AG178" s="315" t="str">
        <f t="shared" si="163"/>
        <v/>
      </c>
      <c r="AH178" s="316"/>
      <c r="AI178" s="316"/>
      <c r="AJ178" s="317" t="str">
        <f t="shared" si="154"/>
        <v/>
      </c>
      <c r="AK178" s="316"/>
      <c r="AL178" s="316"/>
      <c r="AM178" s="316"/>
      <c r="AN178" s="122"/>
      <c r="AO178" s="132" t="str">
        <f t="shared" si="155"/>
        <v/>
      </c>
      <c r="AP178" s="123"/>
      <c r="AQ178" s="132" t="str">
        <f t="shared" si="156"/>
        <v/>
      </c>
      <c r="AR178" s="123" t="str">
        <f t="shared" si="157"/>
        <v/>
      </c>
      <c r="AS178" s="301" t="str">
        <f t="shared" si="158"/>
        <v/>
      </c>
      <c r="AT178" s="301"/>
      <c r="AU178" s="301"/>
      <c r="AV178" s="369"/>
      <c r="AW178" s="305"/>
      <c r="AX178" s="305"/>
      <c r="AY178" s="489"/>
      <c r="AZ178" s="490"/>
      <c r="BA178" s="490"/>
      <c r="BB178" s="490"/>
      <c r="BC178" s="490"/>
      <c r="BJ178" s="327"/>
      <c r="BK178" s="313"/>
      <c r="BL178" s="313"/>
      <c r="BM178" s="313"/>
      <c r="BN178" s="313"/>
      <c r="BO178" s="313"/>
      <c r="BP178" s="313"/>
      <c r="BQ178" s="313"/>
      <c r="BR178" s="313"/>
      <c r="BS178" s="313"/>
      <c r="BT178" s="313"/>
      <c r="BU178" s="313"/>
      <c r="BV178" s="313"/>
      <c r="BW178" s="313"/>
      <c r="BX178" s="313"/>
      <c r="BY178" s="313"/>
      <c r="BZ178" s="313"/>
      <c r="CA178" s="313"/>
      <c r="CB178" s="313"/>
      <c r="CC178" s="313"/>
      <c r="CD178" s="313"/>
      <c r="CE178" s="313"/>
      <c r="CF178" s="313"/>
      <c r="CG178" s="313"/>
      <c r="CH178" s="313"/>
      <c r="CL178" s="313"/>
    </row>
    <row r="179" spans="1:90" s="1" customFormat="1" ht="13.9" hidden="1" customHeight="1" x14ac:dyDescent="0.3">
      <c r="A179" s="706"/>
      <c r="B179" s="624" t="s">
        <v>450</v>
      </c>
      <c r="C179" s="626" t="s">
        <v>437</v>
      </c>
      <c r="D179" s="626"/>
      <c r="E179" s="624"/>
      <c r="F179" s="625"/>
      <c r="G179" s="625"/>
      <c r="H179" s="625"/>
      <c r="I179" s="625"/>
      <c r="J179" s="624" t="s">
        <v>286</v>
      </c>
      <c r="K179" s="627" t="s">
        <v>448</v>
      </c>
      <c r="L179" s="627" t="s">
        <v>449</v>
      </c>
      <c r="M179" s="627" t="str">
        <f t="shared" si="186"/>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N179" s="624"/>
      <c r="O179" s="617">
        <v>1935</v>
      </c>
      <c r="P179" s="615"/>
      <c r="Q179" s="616"/>
      <c r="R179" s="632"/>
      <c r="S179" s="615"/>
      <c r="T179" s="616"/>
      <c r="U179" s="632"/>
      <c r="V179" s="615"/>
      <c r="W179" s="616"/>
      <c r="X179" s="621"/>
      <c r="Y179" s="616"/>
      <c r="Z179" s="621"/>
      <c r="AA179" s="617"/>
      <c r="AB179" s="326"/>
      <c r="AC179" s="494"/>
      <c r="AD179" s="387"/>
      <c r="AE179" s="315"/>
      <c r="AF179" s="494"/>
      <c r="AG179" s="315" t="str">
        <f t="shared" si="163"/>
        <v/>
      </c>
      <c r="AH179" s="316"/>
      <c r="AI179" s="316"/>
      <c r="AJ179" s="317" t="str">
        <f t="shared" si="154"/>
        <v/>
      </c>
      <c r="AK179" s="316"/>
      <c r="AL179" s="316"/>
      <c r="AM179" s="316"/>
      <c r="AN179" s="122"/>
      <c r="AO179" s="132" t="str">
        <f t="shared" si="155"/>
        <v/>
      </c>
      <c r="AP179" s="123"/>
      <c r="AQ179" s="132" t="str">
        <f t="shared" si="156"/>
        <v/>
      </c>
      <c r="AR179" s="123" t="str">
        <f t="shared" si="157"/>
        <v/>
      </c>
      <c r="AS179" s="301" t="str">
        <f t="shared" si="158"/>
        <v/>
      </c>
      <c r="AT179" s="301"/>
      <c r="AU179" s="301"/>
      <c r="AV179" s="369"/>
      <c r="AW179" s="305"/>
      <c r="AX179" s="305"/>
      <c r="AY179" s="489"/>
      <c r="AZ179" s="490"/>
      <c r="BA179" s="490"/>
      <c r="BB179" s="490"/>
      <c r="BC179" s="490"/>
      <c r="BJ179" s="327"/>
      <c r="BK179" s="313"/>
      <c r="BL179" s="313"/>
      <c r="BM179" s="313"/>
      <c r="BN179" s="313"/>
      <c r="BO179" s="313"/>
      <c r="BP179" s="313"/>
      <c r="BQ179" s="313"/>
      <c r="BR179" s="313"/>
      <c r="BS179" s="313"/>
      <c r="BT179" s="313"/>
      <c r="BU179" s="313"/>
      <c r="BV179" s="313"/>
      <c r="BW179" s="313"/>
      <c r="BX179" s="313"/>
      <c r="BY179" s="313"/>
      <c r="BZ179" s="313"/>
      <c r="CA179" s="313"/>
      <c r="CB179" s="313"/>
      <c r="CC179" s="313"/>
      <c r="CD179" s="313"/>
      <c r="CE179" s="313"/>
      <c r="CF179" s="313"/>
      <c r="CG179" s="313"/>
      <c r="CH179" s="313"/>
      <c r="CL179" s="313"/>
    </row>
    <row r="180" spans="1:90" s="1" customFormat="1" ht="193.9" customHeight="1" x14ac:dyDescent="0.3">
      <c r="A180" s="706" t="s">
        <v>451</v>
      </c>
      <c r="B180" s="624" t="s">
        <v>450</v>
      </c>
      <c r="C180" s="626" t="s">
        <v>84</v>
      </c>
      <c r="D180" s="626" t="s">
        <v>452</v>
      </c>
      <c r="E180" s="624" t="s">
        <v>153</v>
      </c>
      <c r="F180" s="625" t="s">
        <v>345</v>
      </c>
      <c r="G180" s="625" t="s">
        <v>283</v>
      </c>
      <c r="H180" s="625" t="s">
        <v>346</v>
      </c>
      <c r="I180" s="625" t="s">
        <v>285</v>
      </c>
      <c r="J180" s="624" t="s">
        <v>286</v>
      </c>
      <c r="K180" s="627" t="s">
        <v>747</v>
      </c>
      <c r="L180" s="627" t="s">
        <v>938</v>
      </c>
      <c r="M180" s="627" t="str">
        <f t="shared" si="186"/>
        <v>Posibilidad de pérdida Reputacional por solicitar o recibir dinero o dádivas por la realización u omisión de actos en la prestación de servicios o trámites catastrales, con el propósito de beneficiar a un particular debido a:
1. Falta de personal.
2. Falta de apropiación del código de integridad de la entidad.
3. Baja remuneración del personal
4. Deficiencias en el seguimiento por parte de la sede central y direcciones territoriales.</v>
      </c>
      <c r="N180" s="624" t="s">
        <v>332</v>
      </c>
      <c r="O180" s="617">
        <v>288000</v>
      </c>
      <c r="P180" s="615" t="str">
        <f t="shared" ref="P180:P240" si="205">IF(O180&lt;=0,"",IF(O180&lt;=2,"Muy Baja",IF(O180&lt;=24,"Baja",IF(O180&lt;=500,"Media",IF(O180&lt;=5000,"Alta","Muy Alta")))))</f>
        <v>Muy Alta</v>
      </c>
      <c r="Q180" s="616">
        <f t="shared" ref="Q180" si="206">IF(P180="","",IF(P180="Muy Baja",0.2,IF(P180="Baja",0.4,IF(P180="Media",0.6,IF(P180="Alta",0.8,IF(P180="Muy Alta",1,))))))</f>
        <v>1</v>
      </c>
      <c r="R180" s="632"/>
      <c r="S180" s="615" t="str">
        <f>IF(OR(R180='Tabla Impacto'!$C$11,R180='Tabla Impacto'!$D$11),"Leve",IF(OR(R180='Tabla Impacto'!$C$12,R180='Tabla Impacto'!$D$12),"Menor",IF(OR(R180='Tabla Impacto'!$C$13,R180='Tabla Impacto'!$D$13),"Moderado",IF(OR(R180='Tabla Impacto'!$C$14,R180='Tabla Impacto'!$D$14),"Mayor",IF(OR(R180='Tabla Impacto'!$C$15,R180='Tabla Impacto'!$D$15),"Catastrófico","")))))</f>
        <v/>
      </c>
      <c r="T180" s="616" t="str">
        <f t="shared" ref="T180" si="207">IF(S180="","",IF(S180="Leve",0.2,IF(S180="Menor",0.4,IF(S180="Moderado",0.6,IF(S180="Mayor",0.8,IF(S180="Catastrófico",1,))))))</f>
        <v/>
      </c>
      <c r="U180" s="632" t="s">
        <v>300</v>
      </c>
      <c r="V180" s="615" t="str">
        <f>IF(OR(U180='Tabla Impacto'!$C$11,U180='Tabla Impacto'!$D$11),"Leve",IF(OR(U180='Tabla Impacto'!$C$12,U180='Tabla Impacto'!$D$12),"Menor",IF(OR(U180='Tabla Impacto'!$C$13,U180='Tabla Impacto'!$D$13),"Moderado",IF(OR(U180='Tabla Impacto'!$C$14,U180='Tabla Impacto'!$D$14),"Mayor",IF(OR(U180='Tabla Impacto'!$C$15,U180='Tabla Impacto'!$D$15),"Catastrófico","")))))</f>
        <v>Mayor</v>
      </c>
      <c r="W180" s="616">
        <f t="shared" ref="W180" si="208">IF(V180="","",IF(V180="Leve",0.2,IF(V180="Menor",0.4,IF(V180="Moderado",0.6,IF(V180="Mayor",0.8,IF(V180="Catastrófico",1,))))))</f>
        <v>0.8</v>
      </c>
      <c r="X180" s="621" t="str">
        <f>IF(Y180="","",IF(Y180='Tabla Impacto'!$G$4,'Tabla Impacto'!$F$4,IF(Y180='Tabla Impacto'!$G$5,'Tabla Impacto'!$F$5,IF(Y180='Tabla Impacto'!$G$6,'Tabla Impacto'!$F$6,IF(Y180='Tabla Impacto'!$G$7,'Tabla Impacto'!$F$7,IF(Y180='Tabla Impacto'!$G$8,'Tabla Impacto'!$F$8))))))</f>
        <v>Mayor</v>
      </c>
      <c r="Y180" s="616">
        <f t="shared" ref="Y180" si="209">+IF(T180="",W180,IF(W180="",T180,IF(T180&gt;W180,T180,W180)))</f>
        <v>0.8</v>
      </c>
      <c r="Z180" s="621" t="str">
        <f t="shared" ref="Z180" si="210">IF(OR(AND(P180="Muy Baja",X180="Leve"),AND(P180="Muy Baja",X180="Menor"),AND(P180="Baja",X180="Leve")),"Bajo",IF(OR(AND(P180="Muy baja",X180="Moderado"),AND(P180="Baja",X180="Menor"),AND(P180="Baja",X180="Moderado"),AND(P180="Media",X180="Leve"),AND(P180="Media",X180="Menor"),AND(P180="Media",X180="Moderado"),AND(P180="Alta",X180="Leve"),AND(P180="Alta",X180="Menor")),"Moderado",IF(OR(AND(P180="Muy Baja",X180="Mayor"),AND(P180="Baja",X180="Mayor"),AND(P180="Media",X180="Mayor"),AND(P180="Alta",X180="Moderado"),AND(P180="Alta",X180="Mayor"),AND(P180="Muy Alta",X180="Leve"),AND(P180="Muy Alta",X180="Menor"),AND(P180="Muy Alta",X180="Moderado"),AND(P180="Muy Alta",X180="Mayor")),"Alto",IF(OR(AND(P180="Muy Baja",X180="Catastrófico"),AND(P180="Baja",X180="Catastrófico"),AND(P180="Media",X180="Catastrófico"),AND(P180="Alta",X180="Catastrófico"),AND(P180="Muy Alta",X180="Catastrófico")),"Extremo",""))))</f>
        <v>Alto</v>
      </c>
      <c r="AA180" s="617"/>
      <c r="AB180" s="326">
        <v>1</v>
      </c>
      <c r="AC180" s="494" t="s">
        <v>939</v>
      </c>
      <c r="AD180" s="387"/>
      <c r="AE180" s="469" t="s">
        <v>116</v>
      </c>
      <c r="AF180" s="494" t="s">
        <v>849</v>
      </c>
      <c r="AG180" s="315" t="str">
        <f t="shared" si="163"/>
        <v>Probabilidad</v>
      </c>
      <c r="AH180" s="316" t="s">
        <v>74</v>
      </c>
      <c r="AI180" s="316" t="s">
        <v>109</v>
      </c>
      <c r="AJ180" s="317" t="str">
        <f t="shared" si="154"/>
        <v>40%</v>
      </c>
      <c r="AK180" s="316" t="s">
        <v>115</v>
      </c>
      <c r="AL180" s="316" t="s">
        <v>133</v>
      </c>
      <c r="AM180" s="316" t="s">
        <v>277</v>
      </c>
      <c r="AN180" s="300">
        <f>IFERROR(IF(AG180="Probabilidad",(Q180-(+Q180*AJ180)),IF(AG180="Impacto",Q180,"")),"")</f>
        <v>0.6</v>
      </c>
      <c r="AO180" s="132" t="str">
        <f t="shared" si="155"/>
        <v>Media</v>
      </c>
      <c r="AP180" s="123">
        <f>+AN180</f>
        <v>0.6</v>
      </c>
      <c r="AQ180" s="132" t="str">
        <f t="shared" si="156"/>
        <v>Mayor</v>
      </c>
      <c r="AR180" s="123">
        <f>IFERROR(IF(AG180="Impacto",(Y180-(+Y180*AJ180)),IF(AG180="Probabilidad",Y180,"")),"")</f>
        <v>0.8</v>
      </c>
      <c r="AS180" s="301" t="str">
        <f t="shared" ref="AS180" si="211">IFERROR(IF(OR(AND(AO180="Muy Baja",AQ180="Leve"),AND(AO180="Muy Baja",AQ180="Menor"),AND(AO180="Baja",AQ180="Leve")),"Bajo",IF(OR(AND(AO180="Muy baja",AQ180="Moderado"),AND(AO180="Baja",AQ180="Menor"),AND(AO180="Baja",AQ180="Moderado"),AND(AO180="Media",AQ180="Leve"),AND(AO180="Media",AQ180="Menor"),AND(AO180="Media",AQ180="Moderado"),AND(AO180="Alta",AQ180="Leve"),AND(AO180="Alta",AQ180="Menor")),"Moderado",IF(OR(AND(AO180="Muy Baja",AQ180="Mayor"),AND(AO180="Baja",AQ180="Mayor"),AND(AO180="Media",AQ180="Mayor"),AND(AO180="Alta",AQ180="Moderado"),AND(AO180="Alta",AQ180="Mayor"),AND(AO180="Muy Alta",AQ180="Leve"),AND(AO180="Muy Alta",AQ180="Menor"),AND(AO180="Muy Alta",AQ180="Moderado"),AND(AO180="Muy Alta",AQ180="Mayor")),"Alto",IF(OR(AND(AO180="Muy Baja",AQ180="Catastrófico"),AND(AO180="Baja",AQ180="Catastrófico"),AND(AO180="Media",AQ180="Catastrófico"),AND(AO180="Alta",AQ180="Catastrófico"),AND(AO180="Muy Alta",AQ180="Catastrófico")),"Extremo","")))),"")</f>
        <v>Alto</v>
      </c>
      <c r="AT180" s="367">
        <f>+AP180</f>
        <v>0.6</v>
      </c>
      <c r="AU180" s="367">
        <f>+AR180</f>
        <v>0.8</v>
      </c>
      <c r="AV180" s="369" t="s">
        <v>278</v>
      </c>
      <c r="AW180" s="305"/>
      <c r="AX180" s="305"/>
      <c r="AY180" s="319">
        <v>12</v>
      </c>
      <c r="AZ180" s="315">
        <v>3</v>
      </c>
      <c r="BA180" s="315">
        <v>3</v>
      </c>
      <c r="BB180" s="315">
        <v>3</v>
      </c>
      <c r="BC180" s="315">
        <v>3</v>
      </c>
      <c r="BJ180" s="327"/>
      <c r="BK180" s="313"/>
      <c r="BL180" s="313"/>
      <c r="BM180" s="313"/>
      <c r="BN180" s="313"/>
      <c r="BO180" s="313"/>
      <c r="BP180" s="313"/>
      <c r="BQ180" s="313"/>
      <c r="BR180" s="313"/>
      <c r="BS180" s="313"/>
      <c r="BT180" s="313"/>
      <c r="BU180" s="313"/>
      <c r="BV180" s="313"/>
      <c r="BW180" s="313"/>
      <c r="BX180" s="313"/>
      <c r="BY180" s="313"/>
      <c r="BZ180" s="313"/>
      <c r="CA180" s="313"/>
      <c r="CB180" s="313"/>
      <c r="CC180" s="313"/>
      <c r="CD180" s="313"/>
      <c r="CE180" s="313"/>
      <c r="CF180" s="313"/>
      <c r="CG180" s="313"/>
      <c r="CH180" s="313"/>
      <c r="CL180" s="313"/>
    </row>
    <row r="181" spans="1:90" s="1" customFormat="1" ht="13.9" hidden="1" customHeight="1" x14ac:dyDescent="0.3">
      <c r="A181" s="706"/>
      <c r="B181" s="624" t="s">
        <v>440</v>
      </c>
      <c r="C181" s="626" t="s">
        <v>437</v>
      </c>
      <c r="D181" s="626"/>
      <c r="E181" s="624"/>
      <c r="F181" s="625"/>
      <c r="G181" s="625"/>
      <c r="H181" s="625"/>
      <c r="I181" s="625"/>
      <c r="J181" s="624" t="s">
        <v>286</v>
      </c>
      <c r="K181" s="627" t="s">
        <v>453</v>
      </c>
      <c r="L181" s="627"/>
      <c r="M181" s="627" t="str">
        <f t="shared" si="186"/>
        <v xml:space="preserve">Posibilidad de pérdida Reputacional por solicitar o recibir dinero o dádivas por la realización u omisión de actos en la prestación de servicios o trámites catastrales, con el propósito de beneficiar a un particular. </v>
      </c>
      <c r="N181" s="624"/>
      <c r="O181" s="617">
        <v>288000</v>
      </c>
      <c r="P181" s="615"/>
      <c r="Q181" s="616"/>
      <c r="R181" s="632"/>
      <c r="S181" s="615"/>
      <c r="T181" s="616"/>
      <c r="U181" s="632"/>
      <c r="V181" s="615"/>
      <c r="W181" s="616"/>
      <c r="X181" s="621"/>
      <c r="Y181" s="616"/>
      <c r="Z181" s="621"/>
      <c r="AA181" s="617"/>
      <c r="AB181" s="326"/>
      <c r="AC181" s="494"/>
      <c r="AD181" s="387"/>
      <c r="AE181" s="315"/>
      <c r="AF181" s="494"/>
      <c r="AG181" s="315" t="str">
        <f t="shared" si="163"/>
        <v/>
      </c>
      <c r="AH181" s="316"/>
      <c r="AI181" s="316"/>
      <c r="AJ181" s="317" t="str">
        <f t="shared" si="154"/>
        <v/>
      </c>
      <c r="AK181" s="316"/>
      <c r="AL181" s="316"/>
      <c r="AM181" s="316"/>
      <c r="AN181" s="122"/>
      <c r="AO181" s="132" t="str">
        <f t="shared" si="155"/>
        <v/>
      </c>
      <c r="AP181" s="123"/>
      <c r="AQ181" s="132" t="str">
        <f t="shared" si="156"/>
        <v/>
      </c>
      <c r="AR181" s="123" t="str">
        <f t="shared" si="157"/>
        <v/>
      </c>
      <c r="AS181" s="301" t="str">
        <f t="shared" si="158"/>
        <v/>
      </c>
      <c r="AT181" s="301"/>
      <c r="AU181" s="301"/>
      <c r="AV181" s="369"/>
      <c r="AW181" s="305"/>
      <c r="AX181" s="305"/>
      <c r="AY181" s="489"/>
      <c r="AZ181" s="490"/>
      <c r="BA181" s="490"/>
      <c r="BB181" s="490"/>
      <c r="BC181" s="490"/>
      <c r="BJ181" s="327"/>
      <c r="BK181" s="313"/>
      <c r="BL181" s="313"/>
      <c r="BM181" s="313"/>
      <c r="BN181" s="313"/>
      <c r="BO181" s="313"/>
      <c r="BP181" s="313"/>
      <c r="BQ181" s="313"/>
      <c r="BR181" s="313"/>
      <c r="BS181" s="313"/>
      <c r="BT181" s="313"/>
      <c r="BU181" s="313"/>
      <c r="BV181" s="313"/>
      <c r="BW181" s="313"/>
      <c r="BX181" s="313"/>
      <c r="BY181" s="313"/>
      <c r="BZ181" s="313"/>
      <c r="CA181" s="313"/>
      <c r="CB181" s="313"/>
      <c r="CC181" s="313"/>
      <c r="CD181" s="313"/>
      <c r="CE181" s="313"/>
      <c r="CF181" s="313"/>
      <c r="CG181" s="313"/>
      <c r="CH181" s="313"/>
      <c r="CL181" s="313"/>
    </row>
    <row r="182" spans="1:90" s="1" customFormat="1" ht="13.9" hidden="1" customHeight="1" x14ac:dyDescent="0.3">
      <c r="A182" s="706"/>
      <c r="B182" s="624" t="s">
        <v>440</v>
      </c>
      <c r="C182" s="626" t="s">
        <v>437</v>
      </c>
      <c r="D182" s="626"/>
      <c r="E182" s="624"/>
      <c r="F182" s="625"/>
      <c r="G182" s="625"/>
      <c r="H182" s="625"/>
      <c r="I182" s="625"/>
      <c r="J182" s="624" t="s">
        <v>286</v>
      </c>
      <c r="K182" s="627" t="s">
        <v>453</v>
      </c>
      <c r="L182" s="627"/>
      <c r="M182" s="627" t="str">
        <f t="shared" si="186"/>
        <v xml:space="preserve">Posibilidad de pérdida Reputacional por solicitar o recibir dinero o dádivas por la realización u omisión de actos en la prestación de servicios o trámites catastrales, con el propósito de beneficiar a un particular. </v>
      </c>
      <c r="N182" s="624"/>
      <c r="O182" s="617">
        <v>288000</v>
      </c>
      <c r="P182" s="615"/>
      <c r="Q182" s="616"/>
      <c r="R182" s="632"/>
      <c r="S182" s="615"/>
      <c r="T182" s="616"/>
      <c r="U182" s="632"/>
      <c r="V182" s="615"/>
      <c r="W182" s="616"/>
      <c r="X182" s="621"/>
      <c r="Y182" s="616"/>
      <c r="Z182" s="621"/>
      <c r="AA182" s="617"/>
      <c r="AB182" s="326"/>
      <c r="AC182" s="494"/>
      <c r="AD182" s="387"/>
      <c r="AE182" s="315"/>
      <c r="AF182" s="494"/>
      <c r="AG182" s="315" t="str">
        <f t="shared" si="163"/>
        <v/>
      </c>
      <c r="AH182" s="316"/>
      <c r="AI182" s="316"/>
      <c r="AJ182" s="317" t="str">
        <f t="shared" si="154"/>
        <v/>
      </c>
      <c r="AK182" s="316"/>
      <c r="AL182" s="316"/>
      <c r="AM182" s="316"/>
      <c r="AN182" s="122"/>
      <c r="AO182" s="132" t="str">
        <f t="shared" si="155"/>
        <v/>
      </c>
      <c r="AP182" s="123"/>
      <c r="AQ182" s="132" t="str">
        <f t="shared" si="156"/>
        <v/>
      </c>
      <c r="AR182" s="123" t="str">
        <f t="shared" si="157"/>
        <v/>
      </c>
      <c r="AS182" s="301" t="str">
        <f t="shared" si="158"/>
        <v/>
      </c>
      <c r="AT182" s="301"/>
      <c r="AU182" s="301"/>
      <c r="AV182" s="369"/>
      <c r="AW182" s="305"/>
      <c r="AX182" s="305"/>
      <c r="AY182" s="489"/>
      <c r="AZ182" s="490"/>
      <c r="BA182" s="490"/>
      <c r="BB182" s="490"/>
      <c r="BC182" s="490"/>
      <c r="BJ182" s="327"/>
      <c r="BK182" s="313"/>
      <c r="BL182" s="313"/>
      <c r="BM182" s="313"/>
      <c r="BN182" s="313"/>
      <c r="BO182" s="313"/>
      <c r="BP182" s="313"/>
      <c r="BQ182" s="313"/>
      <c r="BR182" s="313"/>
      <c r="BS182" s="313"/>
      <c r="BT182" s="313"/>
      <c r="BU182" s="313"/>
      <c r="BV182" s="313"/>
      <c r="BW182" s="313"/>
      <c r="BX182" s="313"/>
      <c r="BY182" s="313"/>
      <c r="BZ182" s="313"/>
      <c r="CA182" s="313"/>
      <c r="CB182" s="313"/>
      <c r="CC182" s="313"/>
      <c r="CD182" s="313"/>
      <c r="CE182" s="313"/>
      <c r="CF182" s="313"/>
      <c r="CG182" s="313"/>
      <c r="CH182" s="313"/>
      <c r="CL182" s="313"/>
    </row>
    <row r="183" spans="1:90" s="1" customFormat="1" ht="13.9" hidden="1" customHeight="1" x14ac:dyDescent="0.3">
      <c r="A183" s="706"/>
      <c r="B183" s="624" t="s">
        <v>440</v>
      </c>
      <c r="C183" s="626" t="s">
        <v>437</v>
      </c>
      <c r="D183" s="626"/>
      <c r="E183" s="624"/>
      <c r="F183" s="625"/>
      <c r="G183" s="625"/>
      <c r="H183" s="625"/>
      <c r="I183" s="625"/>
      <c r="J183" s="624" t="s">
        <v>286</v>
      </c>
      <c r="K183" s="627" t="s">
        <v>453</v>
      </c>
      <c r="L183" s="627"/>
      <c r="M183" s="627" t="str">
        <f t="shared" si="186"/>
        <v xml:space="preserve">Posibilidad de pérdida Reputacional por solicitar o recibir dinero o dádivas por la realización u omisión de actos en la prestación de servicios o trámites catastrales, con el propósito de beneficiar a un particular. </v>
      </c>
      <c r="N183" s="624"/>
      <c r="O183" s="617">
        <v>288000</v>
      </c>
      <c r="P183" s="615"/>
      <c r="Q183" s="616"/>
      <c r="R183" s="632"/>
      <c r="S183" s="615"/>
      <c r="T183" s="616"/>
      <c r="U183" s="632"/>
      <c r="V183" s="615"/>
      <c r="W183" s="616"/>
      <c r="X183" s="621"/>
      <c r="Y183" s="616"/>
      <c r="Z183" s="621"/>
      <c r="AA183" s="617"/>
      <c r="AB183" s="326"/>
      <c r="AC183" s="494"/>
      <c r="AD183" s="387"/>
      <c r="AE183" s="315"/>
      <c r="AF183" s="494"/>
      <c r="AG183" s="315" t="str">
        <f t="shared" si="163"/>
        <v/>
      </c>
      <c r="AH183" s="316"/>
      <c r="AI183" s="316"/>
      <c r="AJ183" s="317" t="str">
        <f t="shared" si="154"/>
        <v/>
      </c>
      <c r="AK183" s="316"/>
      <c r="AL183" s="316"/>
      <c r="AM183" s="316"/>
      <c r="AN183" s="122"/>
      <c r="AO183" s="132" t="str">
        <f t="shared" si="155"/>
        <v/>
      </c>
      <c r="AP183" s="123"/>
      <c r="AQ183" s="132" t="str">
        <f t="shared" si="156"/>
        <v/>
      </c>
      <c r="AR183" s="123" t="str">
        <f t="shared" si="157"/>
        <v/>
      </c>
      <c r="AS183" s="301" t="str">
        <f t="shared" si="158"/>
        <v/>
      </c>
      <c r="AT183" s="301"/>
      <c r="AU183" s="301"/>
      <c r="AV183" s="369"/>
      <c r="AW183" s="305"/>
      <c r="AX183" s="305"/>
      <c r="AY183" s="489"/>
      <c r="AZ183" s="490"/>
      <c r="BA183" s="490"/>
      <c r="BB183" s="490"/>
      <c r="BC183" s="490"/>
      <c r="BJ183" s="327"/>
      <c r="BK183" s="313"/>
      <c r="BL183" s="313"/>
      <c r="BM183" s="313"/>
      <c r="BN183" s="313"/>
      <c r="BO183" s="313"/>
      <c r="BP183" s="313"/>
      <c r="BQ183" s="313"/>
      <c r="BR183" s="313"/>
      <c r="BS183" s="313"/>
      <c r="BT183" s="313"/>
      <c r="BU183" s="313"/>
      <c r="BV183" s="313"/>
      <c r="BW183" s="313"/>
      <c r="BX183" s="313"/>
      <c r="BY183" s="313"/>
      <c r="BZ183" s="313"/>
      <c r="CA183" s="313"/>
      <c r="CB183" s="313"/>
      <c r="CC183" s="313"/>
      <c r="CD183" s="313"/>
      <c r="CE183" s="313"/>
      <c r="CF183" s="313"/>
      <c r="CG183" s="313"/>
      <c r="CH183" s="313"/>
      <c r="CL183" s="313"/>
    </row>
    <row r="184" spans="1:90" s="1" customFormat="1" ht="13.9" hidden="1" customHeight="1" x14ac:dyDescent="0.3">
      <c r="A184" s="706"/>
      <c r="B184" s="624" t="s">
        <v>440</v>
      </c>
      <c r="C184" s="626" t="s">
        <v>437</v>
      </c>
      <c r="D184" s="626"/>
      <c r="E184" s="624"/>
      <c r="F184" s="625"/>
      <c r="G184" s="625"/>
      <c r="H184" s="625"/>
      <c r="I184" s="625"/>
      <c r="J184" s="624" t="s">
        <v>286</v>
      </c>
      <c r="K184" s="627" t="s">
        <v>453</v>
      </c>
      <c r="L184" s="627"/>
      <c r="M184" s="627" t="str">
        <f t="shared" si="186"/>
        <v xml:space="preserve">Posibilidad de pérdida Reputacional por solicitar o recibir dinero o dádivas por la realización u omisión de actos en la prestación de servicios o trámites catastrales, con el propósito de beneficiar a un particular. </v>
      </c>
      <c r="N184" s="624"/>
      <c r="O184" s="617">
        <v>288000</v>
      </c>
      <c r="P184" s="615"/>
      <c r="Q184" s="616"/>
      <c r="R184" s="632"/>
      <c r="S184" s="615"/>
      <c r="T184" s="616"/>
      <c r="U184" s="632"/>
      <c r="V184" s="615"/>
      <c r="W184" s="616"/>
      <c r="X184" s="621"/>
      <c r="Y184" s="616"/>
      <c r="Z184" s="621"/>
      <c r="AA184" s="617"/>
      <c r="AB184" s="326"/>
      <c r="AC184" s="494"/>
      <c r="AD184" s="387"/>
      <c r="AE184" s="315"/>
      <c r="AF184" s="494"/>
      <c r="AG184" s="315" t="str">
        <f t="shared" si="163"/>
        <v/>
      </c>
      <c r="AH184" s="316"/>
      <c r="AI184" s="316"/>
      <c r="AJ184" s="317" t="str">
        <f t="shared" si="154"/>
        <v/>
      </c>
      <c r="AK184" s="316"/>
      <c r="AL184" s="316"/>
      <c r="AM184" s="316"/>
      <c r="AN184" s="122"/>
      <c r="AO184" s="132" t="str">
        <f t="shared" si="155"/>
        <v/>
      </c>
      <c r="AP184" s="123"/>
      <c r="AQ184" s="132" t="str">
        <f t="shared" si="156"/>
        <v/>
      </c>
      <c r="AR184" s="123" t="str">
        <f t="shared" si="157"/>
        <v/>
      </c>
      <c r="AS184" s="301" t="str">
        <f t="shared" si="158"/>
        <v/>
      </c>
      <c r="AT184" s="301"/>
      <c r="AU184" s="301"/>
      <c r="AV184" s="369"/>
      <c r="AW184" s="305"/>
      <c r="AX184" s="305"/>
      <c r="AY184" s="489"/>
      <c r="AZ184" s="490"/>
      <c r="BA184" s="490"/>
      <c r="BB184" s="490"/>
      <c r="BC184" s="490"/>
      <c r="BJ184" s="327"/>
      <c r="BK184" s="313"/>
      <c r="BL184" s="313"/>
      <c r="BM184" s="313"/>
      <c r="BN184" s="313"/>
      <c r="BO184" s="313"/>
      <c r="BP184" s="313"/>
      <c r="BQ184" s="313"/>
      <c r="BR184" s="313"/>
      <c r="BS184" s="313"/>
      <c r="BT184" s="313"/>
      <c r="BU184" s="313"/>
      <c r="BV184" s="313"/>
      <c r="BW184" s="313"/>
      <c r="BX184" s="313"/>
      <c r="BY184" s="313"/>
      <c r="BZ184" s="313"/>
      <c r="CA184" s="313"/>
      <c r="CB184" s="313"/>
      <c r="CC184" s="313"/>
      <c r="CD184" s="313"/>
      <c r="CE184" s="313"/>
      <c r="CF184" s="313"/>
      <c r="CG184" s="313"/>
      <c r="CH184" s="313"/>
      <c r="CL184" s="313"/>
    </row>
    <row r="185" spans="1:90" s="1" customFormat="1" ht="13.9" hidden="1" customHeight="1" x14ac:dyDescent="0.3">
      <c r="A185" s="706"/>
      <c r="B185" s="624" t="s">
        <v>440</v>
      </c>
      <c r="C185" s="626" t="s">
        <v>437</v>
      </c>
      <c r="D185" s="626"/>
      <c r="E185" s="624"/>
      <c r="F185" s="625"/>
      <c r="G185" s="625"/>
      <c r="H185" s="625"/>
      <c r="I185" s="625"/>
      <c r="J185" s="624" t="s">
        <v>286</v>
      </c>
      <c r="K185" s="627" t="s">
        <v>453</v>
      </c>
      <c r="L185" s="627"/>
      <c r="M185" s="627" t="str">
        <f t="shared" si="186"/>
        <v xml:space="preserve">Posibilidad de pérdida Reputacional por solicitar o recibir dinero o dádivas por la realización u omisión de actos en la prestación de servicios o trámites catastrales, con el propósito de beneficiar a un particular. </v>
      </c>
      <c r="N185" s="624"/>
      <c r="O185" s="617">
        <v>288000</v>
      </c>
      <c r="P185" s="615"/>
      <c r="Q185" s="616"/>
      <c r="R185" s="632"/>
      <c r="S185" s="615"/>
      <c r="T185" s="616"/>
      <c r="U185" s="632"/>
      <c r="V185" s="615"/>
      <c r="W185" s="616"/>
      <c r="X185" s="621"/>
      <c r="Y185" s="616"/>
      <c r="Z185" s="621"/>
      <c r="AA185" s="617"/>
      <c r="AB185" s="326"/>
      <c r="AC185" s="494"/>
      <c r="AD185" s="387"/>
      <c r="AE185" s="315"/>
      <c r="AF185" s="494"/>
      <c r="AG185" s="315" t="str">
        <f t="shared" si="163"/>
        <v/>
      </c>
      <c r="AH185" s="316"/>
      <c r="AI185" s="316"/>
      <c r="AJ185" s="317" t="str">
        <f t="shared" si="154"/>
        <v/>
      </c>
      <c r="AK185" s="316"/>
      <c r="AL185" s="316"/>
      <c r="AM185" s="316"/>
      <c r="AN185" s="122"/>
      <c r="AO185" s="132" t="str">
        <f t="shared" si="155"/>
        <v/>
      </c>
      <c r="AP185" s="123"/>
      <c r="AQ185" s="132" t="str">
        <f t="shared" si="156"/>
        <v/>
      </c>
      <c r="AR185" s="123" t="str">
        <f t="shared" si="157"/>
        <v/>
      </c>
      <c r="AS185" s="301" t="str">
        <f t="shared" si="158"/>
        <v/>
      </c>
      <c r="AT185" s="301"/>
      <c r="AU185" s="301"/>
      <c r="AV185" s="369"/>
      <c r="AW185" s="305"/>
      <c r="AX185" s="305"/>
      <c r="AY185" s="489"/>
      <c r="AZ185" s="490"/>
      <c r="BA185" s="490"/>
      <c r="BB185" s="490"/>
      <c r="BC185" s="490"/>
      <c r="BJ185" s="327"/>
      <c r="BK185" s="313"/>
      <c r="BL185" s="313"/>
      <c r="BM185" s="313"/>
      <c r="BN185" s="313"/>
      <c r="BO185" s="313"/>
      <c r="BP185" s="313"/>
      <c r="BQ185" s="313"/>
      <c r="BR185" s="313"/>
      <c r="BS185" s="313"/>
      <c r="BT185" s="313"/>
      <c r="BU185" s="313"/>
      <c r="BV185" s="313"/>
      <c r="BW185" s="313"/>
      <c r="BX185" s="313"/>
      <c r="BY185" s="313"/>
      <c r="BZ185" s="313"/>
      <c r="CA185" s="313"/>
      <c r="CB185" s="313"/>
      <c r="CC185" s="313"/>
      <c r="CD185" s="313"/>
      <c r="CE185" s="313"/>
      <c r="CF185" s="313"/>
      <c r="CG185" s="313"/>
      <c r="CH185" s="313"/>
      <c r="CL185" s="313"/>
    </row>
    <row r="186" spans="1:90" s="1" customFormat="1" ht="130.15" customHeight="1" x14ac:dyDescent="0.3">
      <c r="A186" s="706" t="s">
        <v>454</v>
      </c>
      <c r="B186" s="597" t="s">
        <v>455</v>
      </c>
      <c r="C186" s="636" t="s">
        <v>159</v>
      </c>
      <c r="D186" s="636" t="s">
        <v>455</v>
      </c>
      <c r="E186" s="597" t="s">
        <v>924</v>
      </c>
      <c r="F186" s="625" t="s">
        <v>295</v>
      </c>
      <c r="G186" s="625" t="s">
        <v>283</v>
      </c>
      <c r="H186" s="625" t="s">
        <v>346</v>
      </c>
      <c r="I186" s="625" t="s">
        <v>367</v>
      </c>
      <c r="J186" s="624" t="s">
        <v>272</v>
      </c>
      <c r="K186" s="627" t="s">
        <v>456</v>
      </c>
      <c r="L186" s="627" t="s">
        <v>940</v>
      </c>
      <c r="M186" s="627" t="str">
        <f t="shared" si="186"/>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9. Bajas capacidades en el recurso humano a cargo del desarrollo de los proyectos de prospectiva. </v>
      </c>
      <c r="N186" s="624" t="s">
        <v>274</v>
      </c>
      <c r="O186" s="617">
        <v>7</v>
      </c>
      <c r="P186" s="615" t="str">
        <f t="shared" ref="P186:P243" si="212">IF(O186&lt;=0,"",IF(O186&lt;=2,"Muy Baja",IF(O186&lt;=24,"Baja",IF(O186&lt;=500,"Media",IF(O186&lt;=5000,"Alta","Muy Alta")))))</f>
        <v>Baja</v>
      </c>
      <c r="Q186" s="616">
        <f t="shared" ref="Q186" si="213">IF(P186="","",IF(P186="Muy Baja",0.2,IF(P186="Baja",0.4,IF(P186="Media",0.6,IF(P186="Alta",0.8,IF(P186="Muy Alta",1,))))))</f>
        <v>0.4</v>
      </c>
      <c r="R186" s="632" t="s">
        <v>458</v>
      </c>
      <c r="S186" s="615" t="str">
        <f>IF(OR(R186='Tabla Impacto'!$C$11,R186='Tabla Impacto'!$D$11),"Leve",IF(OR(R186='Tabla Impacto'!$C$12,R186='Tabla Impacto'!$D$12),"Menor",IF(OR(R186='Tabla Impacto'!$C$13,R186='Tabla Impacto'!$D$13),"Moderado",IF(OR(R186='Tabla Impacto'!$C$14,R186='Tabla Impacto'!$D$14),"Mayor",IF(OR(R186='Tabla Impacto'!$C$15,R186='Tabla Impacto'!$D$15),"Catastrófico","")))))</f>
        <v>Menor</v>
      </c>
      <c r="T186" s="616">
        <f t="shared" ref="T186" si="214">IF(S186="","",IF(S186="Leve",0.2,IF(S186="Menor",0.4,IF(S186="Moderado",0.6,IF(S186="Mayor",0.8,IF(S186="Catastrófico",1,))))))</f>
        <v>0.4</v>
      </c>
      <c r="U186" s="632" t="s">
        <v>300</v>
      </c>
      <c r="V186" s="615" t="str">
        <f>IF(OR(U186='Tabla Impacto'!$C$11,U186='Tabla Impacto'!$D$11),"Leve",IF(OR(U186='Tabla Impacto'!$C$12,U186='Tabla Impacto'!$D$12),"Menor",IF(OR(U186='Tabla Impacto'!$C$13,U186='Tabla Impacto'!$D$13),"Moderado",IF(OR(U186='Tabla Impacto'!$C$14,U186='Tabla Impacto'!$D$14),"Mayor",IF(OR(U186='Tabla Impacto'!$C$15,U186='Tabla Impacto'!$D$15),"Catastrófico","")))))</f>
        <v>Mayor</v>
      </c>
      <c r="W186" s="616">
        <f t="shared" ref="W186" si="215">IF(V186="","",IF(V186="Leve",0.2,IF(V186="Menor",0.4,IF(V186="Moderado",0.6,IF(V186="Mayor",0.8,IF(V186="Catastrófico",1,))))))</f>
        <v>0.8</v>
      </c>
      <c r="X186" s="621" t="str">
        <f>IF(Y186="","",IF(Y186='Tabla Impacto'!$G$4,'Tabla Impacto'!$F$4,IF(Y186='Tabla Impacto'!$G$5,'Tabla Impacto'!$F$5,IF(Y186='Tabla Impacto'!$G$6,'Tabla Impacto'!$F$6,IF(Y186='Tabla Impacto'!$G$7,'Tabla Impacto'!$F$7,IF(Y186='Tabla Impacto'!$G$8,'Tabla Impacto'!$F$8))))))</f>
        <v>Mayor</v>
      </c>
      <c r="Y186" s="616">
        <f t="shared" ref="Y186" si="216">+IF(T186="",W186,IF(W186="",T186,IF(T186&gt;W186,T186,W186)))</f>
        <v>0.8</v>
      </c>
      <c r="Z186" s="621" t="str">
        <f t="shared" ref="Z186" si="217">IF(OR(AND(P186="Muy Baja",X186="Leve"),AND(P186="Muy Baja",X186="Menor"),AND(P186="Baja",X186="Leve")),"Bajo",IF(OR(AND(P186="Muy baja",X186="Moderado"),AND(P186="Baja",X186="Menor"),AND(P186="Baja",X186="Moderado"),AND(P186="Media",X186="Leve"),AND(P186="Media",X186="Menor"),AND(P186="Media",X186="Moderado"),AND(P186="Alta",X186="Leve"),AND(P186="Alta",X186="Menor")),"Moderado",IF(OR(AND(P186="Muy Baja",X186="Mayor"),AND(P186="Baja",X186="Mayor"),AND(P186="Media",X186="Mayor"),AND(P186="Alta",X186="Moderado"),AND(P186="Alta",X186="Mayor"),AND(P186="Muy Alta",X186="Leve"),AND(P186="Muy Alta",X186="Menor"),AND(P186="Muy Alta",X186="Moderado"),AND(P186="Muy Alta",X186="Mayor")),"Alto",IF(OR(AND(P186="Muy Baja",X186="Catastrófico"),AND(P186="Baja",X186="Catastrófico"),AND(P186="Media",X186="Catastrófico"),AND(P186="Alta",X186="Catastrófico"),AND(P186="Muy Alta",X186="Catastrófico")),"Extremo",""))))</f>
        <v>Alto</v>
      </c>
      <c r="AA186" s="617"/>
      <c r="AB186" s="326">
        <v>1</v>
      </c>
      <c r="AC186" s="521" t="s">
        <v>765</v>
      </c>
      <c r="AD186" s="387"/>
      <c r="AE186" s="315" t="s">
        <v>123</v>
      </c>
      <c r="AF186" s="521" t="s">
        <v>459</v>
      </c>
      <c r="AG186" s="315" t="str">
        <f t="shared" si="163"/>
        <v>Probabilidad</v>
      </c>
      <c r="AH186" s="316" t="s">
        <v>74</v>
      </c>
      <c r="AI186" s="316" t="s">
        <v>109</v>
      </c>
      <c r="AJ186" s="317" t="str">
        <f t="shared" si="154"/>
        <v>40%</v>
      </c>
      <c r="AK186" s="316" t="s">
        <v>115</v>
      </c>
      <c r="AL186" s="316" t="s">
        <v>133</v>
      </c>
      <c r="AM186" s="316" t="s">
        <v>277</v>
      </c>
      <c r="AN186" s="300">
        <f>IFERROR(IF(AG186="Probabilidad",(Q186-(+Q186*AJ186)),IF(AG186="Impacto",Q186,"")),"")</f>
        <v>0.24</v>
      </c>
      <c r="AO186" s="132" t="str">
        <f t="shared" ref="AO186" si="218">IFERROR(IF(AN186="","",IF(AN186&lt;=0.2,"Muy Baja",IF(AN186&lt;=0.4,"Baja",IF(AN186&lt;=0.6,"Media",IF(AN186&lt;=0.8,"Alta","Muy Alta"))))),"")</f>
        <v>Baja</v>
      </c>
      <c r="AP186" s="123">
        <f>+AN186</f>
        <v>0.24</v>
      </c>
      <c r="AQ186" s="132" t="str">
        <f t="shared" ref="AQ186" si="219">IFERROR(IF(AR186="","",IF(AR186&lt;=0.2,"Leve",IF(AR186&lt;=0.4,"Menor",IF(AR186&lt;=0.6,"Moderado",IF(AR186&lt;=0.8,"Mayor","Catastrófico"))))),"")</f>
        <v>Mayor</v>
      </c>
      <c r="AR186" s="123">
        <f>IFERROR(IF(AG186="Impacto",(Y186-(+Y186*AJ186)),IF(AG186="Probabilidad",Y186,"")),"")</f>
        <v>0.8</v>
      </c>
      <c r="AS186" s="301" t="str">
        <f t="shared" si="158"/>
        <v>Alto</v>
      </c>
      <c r="AT186" s="622">
        <f>+AP189</f>
        <v>5.183999999999999E-2</v>
      </c>
      <c r="AU186" s="622">
        <f>+AR189</f>
        <v>0.8</v>
      </c>
      <c r="AV186" s="655" t="s">
        <v>278</v>
      </c>
      <c r="AW186" s="305"/>
      <c r="AX186" s="305"/>
      <c r="AY186" s="319">
        <v>12</v>
      </c>
      <c r="AZ186" s="315">
        <v>3</v>
      </c>
      <c r="BA186" s="315">
        <v>3</v>
      </c>
      <c r="BB186" s="315">
        <v>3</v>
      </c>
      <c r="BC186" s="315">
        <v>3</v>
      </c>
      <c r="BJ186" s="327"/>
      <c r="BK186" s="313"/>
      <c r="BL186" s="313"/>
      <c r="BM186" s="313"/>
      <c r="BN186" s="313"/>
      <c r="BO186" s="313"/>
      <c r="BP186" s="313"/>
      <c r="BQ186" s="313"/>
      <c r="BR186" s="313"/>
      <c r="BS186" s="313"/>
      <c r="BT186" s="313"/>
      <c r="BU186" s="313"/>
      <c r="BV186" s="313"/>
      <c r="BW186" s="313"/>
      <c r="BX186" s="313"/>
      <c r="BY186" s="313"/>
      <c r="BZ186" s="313"/>
      <c r="CA186" s="313"/>
      <c r="CB186" s="313"/>
      <c r="CC186" s="313"/>
      <c r="CD186" s="313"/>
      <c r="CE186" s="313"/>
      <c r="CF186" s="313"/>
      <c r="CG186" s="313"/>
      <c r="CH186" s="313"/>
      <c r="CL186" s="313"/>
    </row>
    <row r="187" spans="1:90" s="1" customFormat="1" ht="123.6" customHeight="1" x14ac:dyDescent="0.3">
      <c r="A187" s="706"/>
      <c r="B187" s="598"/>
      <c r="C187" s="637"/>
      <c r="D187" s="637"/>
      <c r="E187" s="598"/>
      <c r="F187" s="625"/>
      <c r="G187" s="625"/>
      <c r="H187" s="625"/>
      <c r="I187" s="625"/>
      <c r="J187" s="624"/>
      <c r="K187" s="627"/>
      <c r="L187" s="627"/>
      <c r="M187" s="627"/>
      <c r="N187" s="624"/>
      <c r="O187" s="617"/>
      <c r="P187" s="615"/>
      <c r="Q187" s="616"/>
      <c r="R187" s="632"/>
      <c r="S187" s="615"/>
      <c r="T187" s="616"/>
      <c r="U187" s="632"/>
      <c r="V187" s="615"/>
      <c r="W187" s="616"/>
      <c r="X187" s="621"/>
      <c r="Y187" s="616"/>
      <c r="Z187" s="621"/>
      <c r="AA187" s="617"/>
      <c r="AB187" s="326">
        <v>2</v>
      </c>
      <c r="AC187" s="521" t="s">
        <v>766</v>
      </c>
      <c r="AD187" s="387"/>
      <c r="AE187" s="315" t="s">
        <v>123</v>
      </c>
      <c r="AF187" s="521" t="s">
        <v>941</v>
      </c>
      <c r="AG187" s="315" t="str">
        <f t="shared" si="163"/>
        <v>Probabilidad</v>
      </c>
      <c r="AH187" s="316" t="s">
        <v>74</v>
      </c>
      <c r="AI187" s="316" t="s">
        <v>109</v>
      </c>
      <c r="AJ187" s="317" t="str">
        <f t="shared" si="154"/>
        <v>40%</v>
      </c>
      <c r="AK187" s="316" t="s">
        <v>115</v>
      </c>
      <c r="AL187" s="316" t="s">
        <v>133</v>
      </c>
      <c r="AM187" s="316" t="s">
        <v>277</v>
      </c>
      <c r="AN187" s="299">
        <f>IFERROR(IF(AND(AG186="Probabilidad",AG187="Probabilidad"),(AP186-(+AP186*AJ187)),IF(AG187="Probabilidad",(Q186-(+Q186*AJ187)),IF(AG187="Impacto",AP186,""))),"")</f>
        <v>0.14399999999999999</v>
      </c>
      <c r="AO187" s="132" t="str">
        <f t="shared" ref="AO187" si="220">IFERROR(IF(AN187="","",IF(AN187&lt;=0.2,"Muy Baja",IF(AN187&lt;=0.4,"Baja",IF(AN187&lt;=0.6,"Media",IF(AN187&lt;=0.8,"Alta","Muy Alta"))))),"")</f>
        <v>Muy Baja</v>
      </c>
      <c r="AP187" s="123">
        <f>+AN187</f>
        <v>0.14399999999999999</v>
      </c>
      <c r="AQ187" s="132" t="str">
        <f t="shared" ref="AQ187" si="221">IFERROR(IF(AR187="","",IF(AR187&lt;=0.2,"Leve",IF(AR187&lt;=0.4,"Menor",IF(AR187&lt;=0.6,"Moderado",IF(AR187&lt;=0.8,"Mayor","Catastrófico"))))),"")</f>
        <v>Mayor</v>
      </c>
      <c r="AR187" s="123">
        <f>IFERROR(IF(AND(AG186="Impacto",AG187="Impacto"),(AR186-(+AR186*AJ187)),IF(AG187="Impacto",(Y186-(+Y186*AJ187)),IF(AG187="Probabilidad",AR186,""))),"")</f>
        <v>0.8</v>
      </c>
      <c r="AS187" s="301" t="str">
        <f>IFERROR(IF(OR(AND(AO187="Muy Baja",AQ187="Leve"),AND(AO187="Muy Baja",AQ187="Menor"),AND(AO187="Baja",AQ187="Leve")),"Bajo",IF(OR(AND(AO187="Muy baja",AQ187="Moderado"),AND(AO187="Baja",AQ187="Menor"),AND(AO187="Baja",AQ187="Moderado"),AND(AO187="Media",AQ187="Leve"),AND(AO187="Media",AQ187="Menor"),AND(AO187="Media",AQ187="Moderado"),AND(AO187="Alta",AQ187="Leve"),AND(AO187="Alta",AQ187="Menor")),"Moderado",IF(OR(AND(AO187="Muy Baja",AQ187="Mayor"),AND(AO187="Baja",AQ187="Mayor"),AND(AO187="Media",AQ187="Mayor"),AND(AO187="Alta",AQ187="Moderado"),AND(AO187="Alta",AQ187="Mayor"),AND(AO187="Muy Alta",AQ187="Leve"),AND(AO187="Muy Alta",AQ187="Menor"),AND(AO187="Muy Alta",AQ187="Moderado"),AND(AO187="Muy Alta",AQ187="Mayor")),"Alto",IF(OR(AND(AO187="Muy Baja",AQ187="Catastrófico"),AND(AO187="Baja",AQ187="Catastrófico"),AND(AO187="Media",AQ187="Catastrófico"),AND(AO187="Alta",AQ187="Catastrófico"),AND(AO187="Muy Alta",AQ187="Catastrófico")),"Extremo","")))),"")</f>
        <v>Alto</v>
      </c>
      <c r="AT187" s="630"/>
      <c r="AU187" s="630"/>
      <c r="AV187" s="663"/>
      <c r="AW187" s="305"/>
      <c r="AX187" s="305"/>
      <c r="AY187" s="319">
        <v>24</v>
      </c>
      <c r="AZ187" s="315">
        <v>6</v>
      </c>
      <c r="BA187" s="315">
        <v>6</v>
      </c>
      <c r="BB187" s="315">
        <v>6</v>
      </c>
      <c r="BC187" s="315">
        <v>6</v>
      </c>
      <c r="BJ187" s="327"/>
      <c r="BK187" s="313"/>
      <c r="BL187" s="313"/>
      <c r="BM187" s="313"/>
      <c r="BN187" s="313"/>
      <c r="BO187" s="313"/>
      <c r="BP187" s="313"/>
      <c r="BQ187" s="313"/>
      <c r="BR187" s="313"/>
      <c r="BS187" s="313"/>
      <c r="BT187" s="313"/>
      <c r="BU187" s="313"/>
      <c r="BV187" s="313"/>
      <c r="BW187" s="313"/>
      <c r="BX187" s="313"/>
      <c r="BY187" s="313"/>
      <c r="BZ187" s="313"/>
      <c r="CA187" s="313"/>
      <c r="CB187" s="313"/>
      <c r="CC187" s="313"/>
      <c r="CD187" s="313"/>
      <c r="CE187" s="313"/>
      <c r="CF187" s="313"/>
      <c r="CG187" s="313"/>
      <c r="CH187" s="313"/>
      <c r="CL187" s="313"/>
    </row>
    <row r="188" spans="1:90" s="1" customFormat="1" ht="103.15" customHeight="1" x14ac:dyDescent="0.3">
      <c r="A188" s="706"/>
      <c r="B188" s="598"/>
      <c r="C188" s="637"/>
      <c r="D188" s="637"/>
      <c r="E188" s="598"/>
      <c r="F188" s="625"/>
      <c r="G188" s="625"/>
      <c r="H188" s="625"/>
      <c r="I188" s="625"/>
      <c r="J188" s="624" t="s">
        <v>272</v>
      </c>
      <c r="K188" s="627" t="s">
        <v>456</v>
      </c>
      <c r="L188" s="627" t="s">
        <v>457</v>
      </c>
      <c r="M188" s="627" t="str">
        <f>+CONCATENATE(J188," ",K188," ",L188)</f>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
      <c r="N188" s="624"/>
      <c r="O188" s="617">
        <v>7</v>
      </c>
      <c r="P188" s="615"/>
      <c r="Q188" s="616"/>
      <c r="R188" s="632"/>
      <c r="S188" s="615"/>
      <c r="T188" s="616"/>
      <c r="U188" s="632"/>
      <c r="V188" s="615"/>
      <c r="W188" s="616"/>
      <c r="X188" s="621"/>
      <c r="Y188" s="616"/>
      <c r="Z188" s="621"/>
      <c r="AA188" s="617"/>
      <c r="AB188" s="513">
        <v>3</v>
      </c>
      <c r="AC188" s="521" t="s">
        <v>850</v>
      </c>
      <c r="AD188" s="387"/>
      <c r="AE188" s="315" t="s">
        <v>123</v>
      </c>
      <c r="AF188" s="521" t="s">
        <v>851</v>
      </c>
      <c r="AG188" s="315" t="str">
        <f t="shared" si="163"/>
        <v>Probabilidad</v>
      </c>
      <c r="AH188" s="316" t="s">
        <v>74</v>
      </c>
      <c r="AI188" s="316" t="s">
        <v>109</v>
      </c>
      <c r="AJ188" s="317" t="str">
        <f t="shared" si="154"/>
        <v>40%</v>
      </c>
      <c r="AK188" s="316" t="s">
        <v>115</v>
      </c>
      <c r="AL188" s="316" t="s">
        <v>133</v>
      </c>
      <c r="AM188" s="316" t="s">
        <v>277</v>
      </c>
      <c r="AN188" s="299">
        <f>IFERROR(IF(AND(AG187="Probabilidad",AG188="Probabilidad"),(AP187-(+AP187*AJ188)),IF(AG188="Probabilidad",(Q187-(+Q187*AJ188)),IF(AG188="Impacto",AP187,""))),"")</f>
        <v>8.6399999999999991E-2</v>
      </c>
      <c r="AO188" s="454" t="str">
        <f t="shared" si="155"/>
        <v>Muy Baja</v>
      </c>
      <c r="AP188" s="123">
        <f>+AN188</f>
        <v>8.6399999999999991E-2</v>
      </c>
      <c r="AQ188" s="454" t="str">
        <f t="shared" si="156"/>
        <v>Mayor</v>
      </c>
      <c r="AR188" s="123">
        <f t="shared" si="157"/>
        <v>0.8</v>
      </c>
      <c r="AS188" s="453" t="str">
        <f t="shared" si="158"/>
        <v>Alto</v>
      </c>
      <c r="AT188" s="630"/>
      <c r="AU188" s="630"/>
      <c r="AV188" s="663"/>
      <c r="AW188" s="305"/>
      <c r="AX188" s="305"/>
      <c r="AY188" s="489">
        <v>1</v>
      </c>
      <c r="AZ188" s="490">
        <v>0</v>
      </c>
      <c r="BA188" s="490">
        <v>0</v>
      </c>
      <c r="BB188" s="490">
        <v>0</v>
      </c>
      <c r="BC188" s="490">
        <v>1</v>
      </c>
      <c r="BJ188" s="327"/>
      <c r="BK188" s="313"/>
      <c r="BL188" s="313"/>
      <c r="BM188" s="313"/>
      <c r="BN188" s="313"/>
      <c r="BO188" s="313"/>
      <c r="BP188" s="313"/>
      <c r="BQ188" s="313"/>
      <c r="BR188" s="313"/>
      <c r="BS188" s="313"/>
      <c r="BT188" s="313"/>
      <c r="BU188" s="313"/>
      <c r="BV188" s="313"/>
      <c r="BW188" s="313"/>
      <c r="BX188" s="313"/>
      <c r="BY188" s="313"/>
      <c r="BZ188" s="313"/>
      <c r="CA188" s="313"/>
      <c r="CB188" s="313"/>
      <c r="CC188" s="313"/>
      <c r="CD188" s="313"/>
      <c r="CE188" s="313"/>
      <c r="CF188" s="313"/>
      <c r="CG188" s="313"/>
      <c r="CH188" s="313"/>
      <c r="CL188" s="313"/>
    </row>
    <row r="189" spans="1:90" s="1" customFormat="1" ht="78" customHeight="1" x14ac:dyDescent="0.3">
      <c r="A189" s="706"/>
      <c r="B189" s="598"/>
      <c r="C189" s="637"/>
      <c r="D189" s="637"/>
      <c r="E189" s="598"/>
      <c r="F189" s="625"/>
      <c r="G189" s="625"/>
      <c r="H189" s="625"/>
      <c r="I189" s="625"/>
      <c r="J189" s="624"/>
      <c r="K189" s="627"/>
      <c r="L189" s="627"/>
      <c r="M189" s="627"/>
      <c r="N189" s="624"/>
      <c r="O189" s="617"/>
      <c r="P189" s="615"/>
      <c r="Q189" s="616"/>
      <c r="R189" s="632"/>
      <c r="S189" s="615"/>
      <c r="T189" s="616"/>
      <c r="U189" s="632"/>
      <c r="V189" s="615"/>
      <c r="W189" s="616"/>
      <c r="X189" s="621"/>
      <c r="Y189" s="616"/>
      <c r="Z189" s="621"/>
      <c r="AA189" s="617"/>
      <c r="AB189" s="513">
        <v>4</v>
      </c>
      <c r="AC189" s="521" t="s">
        <v>993</v>
      </c>
      <c r="AD189" s="387"/>
      <c r="AE189" s="315" t="s">
        <v>123</v>
      </c>
      <c r="AF189" s="521" t="s">
        <v>1034</v>
      </c>
      <c r="AG189" s="315" t="str">
        <f t="shared" si="163"/>
        <v>Probabilidad</v>
      </c>
      <c r="AH189" s="316" t="s">
        <v>74</v>
      </c>
      <c r="AI189" s="316" t="s">
        <v>109</v>
      </c>
      <c r="AJ189" s="317" t="str">
        <f t="shared" si="154"/>
        <v>40%</v>
      </c>
      <c r="AK189" s="316" t="s">
        <v>115</v>
      </c>
      <c r="AL189" s="316" t="s">
        <v>133</v>
      </c>
      <c r="AM189" s="316" t="s">
        <v>277</v>
      </c>
      <c r="AN189" s="299">
        <f>IFERROR(IF(AND(AG188="Probabilidad",AG189="Probabilidad"),(AP188-(+AP188*AJ189)),IF(AG189="Probabilidad",(Q188-(+Q188*AJ189)),IF(AG189="Impacto",AP188,""))),"")</f>
        <v>5.183999999999999E-2</v>
      </c>
      <c r="AO189" s="132" t="str">
        <f t="shared" si="155"/>
        <v>Muy Baja</v>
      </c>
      <c r="AP189" s="123">
        <f>+AN189</f>
        <v>5.183999999999999E-2</v>
      </c>
      <c r="AQ189" s="132" t="str">
        <f t="shared" si="156"/>
        <v>Mayor</v>
      </c>
      <c r="AR189" s="123">
        <f t="shared" si="157"/>
        <v>0.8</v>
      </c>
      <c r="AS189" s="301" t="str">
        <f t="shared" si="158"/>
        <v>Alto</v>
      </c>
      <c r="AT189" s="623"/>
      <c r="AU189" s="623"/>
      <c r="AV189" s="656"/>
      <c r="AW189" s="305"/>
      <c r="AX189" s="305"/>
      <c r="AY189" s="489">
        <v>1</v>
      </c>
      <c r="AZ189" s="490">
        <v>0</v>
      </c>
      <c r="BA189" s="490">
        <v>0</v>
      </c>
      <c r="BB189" s="490">
        <v>0</v>
      </c>
      <c r="BC189" s="490">
        <v>1</v>
      </c>
      <c r="BJ189" s="327"/>
      <c r="BK189" s="313"/>
      <c r="BL189" s="313"/>
      <c r="BM189" s="313"/>
      <c r="BN189" s="313"/>
      <c r="BO189" s="313"/>
      <c r="BP189" s="313"/>
      <c r="BQ189" s="313"/>
      <c r="BR189" s="313"/>
      <c r="BS189" s="313"/>
      <c r="BT189" s="313"/>
      <c r="BU189" s="313"/>
      <c r="BV189" s="313"/>
      <c r="BW189" s="313"/>
      <c r="BX189" s="313"/>
      <c r="BY189" s="313"/>
      <c r="BZ189" s="313"/>
      <c r="CA189" s="313"/>
      <c r="CB189" s="313"/>
      <c r="CC189" s="313"/>
      <c r="CD189" s="313"/>
      <c r="CE189" s="313"/>
      <c r="CF189" s="313"/>
      <c r="CG189" s="313"/>
      <c r="CH189" s="313"/>
      <c r="CL189" s="313"/>
    </row>
    <row r="190" spans="1:90" s="1" customFormat="1" hidden="1" x14ac:dyDescent="0.3">
      <c r="A190" s="706"/>
      <c r="B190" s="598"/>
      <c r="C190" s="637"/>
      <c r="D190" s="637"/>
      <c r="E190" s="598"/>
      <c r="F190" s="625"/>
      <c r="G190" s="625"/>
      <c r="H190" s="625"/>
      <c r="I190" s="625"/>
      <c r="J190" s="624" t="s">
        <v>272</v>
      </c>
      <c r="K190" s="627" t="s">
        <v>456</v>
      </c>
      <c r="L190" s="627" t="s">
        <v>457</v>
      </c>
      <c r="M190" s="627" t="str">
        <f>+CONCATENATE(J190," ",K190," ",L190)</f>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
      <c r="N190" s="624"/>
      <c r="O190" s="617">
        <v>7</v>
      </c>
      <c r="P190" s="615"/>
      <c r="Q190" s="616"/>
      <c r="R190" s="632"/>
      <c r="S190" s="615"/>
      <c r="T190" s="616"/>
      <c r="U190" s="632"/>
      <c r="V190" s="615"/>
      <c r="W190" s="616"/>
      <c r="X190" s="621"/>
      <c r="Y190" s="616"/>
      <c r="Z190" s="621"/>
      <c r="AA190" s="617"/>
      <c r="AB190" s="452"/>
      <c r="AC190" s="494"/>
      <c r="AD190" s="387"/>
      <c r="AE190" s="315"/>
      <c r="AF190" s="494"/>
      <c r="AG190" s="315" t="str">
        <f t="shared" si="163"/>
        <v/>
      </c>
      <c r="AH190" s="316"/>
      <c r="AI190" s="316"/>
      <c r="AJ190" s="317" t="str">
        <f t="shared" si="154"/>
        <v/>
      </c>
      <c r="AK190" s="316"/>
      <c r="AL190" s="316"/>
      <c r="AM190" s="316"/>
      <c r="AN190" s="122"/>
      <c r="AO190" s="454" t="str">
        <f t="shared" si="155"/>
        <v/>
      </c>
      <c r="AP190" s="123"/>
      <c r="AQ190" s="454" t="str">
        <f t="shared" si="156"/>
        <v/>
      </c>
      <c r="AR190" s="123" t="str">
        <f t="shared" si="157"/>
        <v/>
      </c>
      <c r="AS190" s="453" t="str">
        <f t="shared" si="158"/>
        <v/>
      </c>
      <c r="AT190" s="453"/>
      <c r="AU190" s="453"/>
      <c r="AV190" s="455"/>
      <c r="AW190" s="305"/>
      <c r="AX190" s="305"/>
      <c r="AY190" s="489"/>
      <c r="AZ190" s="490"/>
      <c r="BA190" s="490"/>
      <c r="BB190" s="490"/>
      <c r="BC190" s="490"/>
      <c r="BJ190" s="327"/>
      <c r="BK190" s="313"/>
      <c r="BL190" s="313"/>
      <c r="BM190" s="313"/>
      <c r="BN190" s="313"/>
      <c r="BO190" s="313"/>
      <c r="BP190" s="313"/>
      <c r="BQ190" s="313"/>
      <c r="BR190" s="313"/>
      <c r="BS190" s="313"/>
      <c r="BT190" s="313"/>
      <c r="BU190" s="313"/>
      <c r="BV190" s="313"/>
      <c r="BW190" s="313"/>
      <c r="BX190" s="313"/>
      <c r="BY190" s="313"/>
      <c r="BZ190" s="313"/>
      <c r="CA190" s="313"/>
      <c r="CB190" s="313"/>
      <c r="CC190" s="313"/>
      <c r="CD190" s="313"/>
      <c r="CE190" s="313"/>
      <c r="CF190" s="313"/>
      <c r="CG190" s="313"/>
      <c r="CH190" s="313"/>
      <c r="CL190" s="313"/>
    </row>
    <row r="191" spans="1:90" s="1" customFormat="1" hidden="1" x14ac:dyDescent="0.3">
      <c r="A191" s="706"/>
      <c r="B191" s="599"/>
      <c r="C191" s="638"/>
      <c r="D191" s="638"/>
      <c r="E191" s="599"/>
      <c r="F191" s="625"/>
      <c r="G191" s="625"/>
      <c r="H191" s="625"/>
      <c r="I191" s="625"/>
      <c r="J191" s="624"/>
      <c r="K191" s="627"/>
      <c r="L191" s="627"/>
      <c r="M191" s="627"/>
      <c r="N191" s="624"/>
      <c r="O191" s="617"/>
      <c r="P191" s="615"/>
      <c r="Q191" s="616"/>
      <c r="R191" s="632"/>
      <c r="S191" s="615"/>
      <c r="T191" s="616"/>
      <c r="U191" s="632"/>
      <c r="V191" s="615"/>
      <c r="W191" s="616"/>
      <c r="X191" s="621"/>
      <c r="Y191" s="616"/>
      <c r="Z191" s="621"/>
      <c r="AA191" s="617"/>
      <c r="AB191" s="326"/>
      <c r="AC191" s="494"/>
      <c r="AD191" s="387"/>
      <c r="AE191" s="315"/>
      <c r="AF191" s="494"/>
      <c r="AG191" s="315" t="str">
        <f t="shared" si="163"/>
        <v/>
      </c>
      <c r="AH191" s="316"/>
      <c r="AI191" s="316"/>
      <c r="AJ191" s="317" t="str">
        <f t="shared" si="154"/>
        <v/>
      </c>
      <c r="AK191" s="316"/>
      <c r="AL191" s="316"/>
      <c r="AM191" s="316"/>
      <c r="AN191" s="122"/>
      <c r="AO191" s="132" t="str">
        <f t="shared" si="155"/>
        <v/>
      </c>
      <c r="AP191" s="123"/>
      <c r="AQ191" s="132" t="str">
        <f t="shared" si="156"/>
        <v/>
      </c>
      <c r="AR191" s="123" t="str">
        <f t="shared" si="157"/>
        <v/>
      </c>
      <c r="AS191" s="301" t="str">
        <f t="shared" si="158"/>
        <v/>
      </c>
      <c r="AT191" s="301"/>
      <c r="AU191" s="301"/>
      <c r="AV191" s="369"/>
      <c r="AW191" s="305"/>
      <c r="AX191" s="305"/>
      <c r="AY191" s="489"/>
      <c r="AZ191" s="490"/>
      <c r="BA191" s="490"/>
      <c r="BB191" s="490"/>
      <c r="BC191" s="490"/>
      <c r="BJ191" s="327"/>
      <c r="BK191" s="313"/>
      <c r="BL191" s="313"/>
      <c r="BM191" s="313"/>
      <c r="BN191" s="313"/>
      <c r="BO191" s="313"/>
      <c r="BP191" s="313"/>
      <c r="BQ191" s="313"/>
      <c r="BR191" s="313"/>
      <c r="BS191" s="313"/>
      <c r="BT191" s="313"/>
      <c r="BU191" s="313"/>
      <c r="BV191" s="313"/>
      <c r="BW191" s="313"/>
      <c r="BX191" s="313"/>
      <c r="BY191" s="313"/>
      <c r="BZ191" s="313"/>
      <c r="CA191" s="313"/>
      <c r="CB191" s="313"/>
      <c r="CC191" s="313"/>
      <c r="CD191" s="313"/>
      <c r="CE191" s="313"/>
      <c r="CF191" s="313"/>
      <c r="CG191" s="313"/>
      <c r="CH191" s="313"/>
      <c r="CL191" s="313"/>
    </row>
    <row r="192" spans="1:90" s="1" customFormat="1" ht="150.6" customHeight="1" x14ac:dyDescent="0.3">
      <c r="A192" s="706" t="s">
        <v>460</v>
      </c>
      <c r="B192" s="597" t="s">
        <v>461</v>
      </c>
      <c r="C192" s="636" t="s">
        <v>159</v>
      </c>
      <c r="D192" s="636" t="s">
        <v>461</v>
      </c>
      <c r="E192" s="597" t="s">
        <v>924</v>
      </c>
      <c r="F192" s="625" t="s">
        <v>345</v>
      </c>
      <c r="G192" s="625" t="s">
        <v>366</v>
      </c>
      <c r="H192" s="625" t="s">
        <v>395</v>
      </c>
      <c r="I192" s="625" t="s">
        <v>430</v>
      </c>
      <c r="J192" s="624" t="s">
        <v>286</v>
      </c>
      <c r="K192" s="627" t="s">
        <v>852</v>
      </c>
      <c r="L192" s="627" t="s">
        <v>767</v>
      </c>
      <c r="M192" s="627" t="str">
        <f>+CONCATENATE(J192," ",K192," ",L192)</f>
        <v>Posibilidad de pérdida Reputacional por recibir o solicitar cualquier dádiva o beneficio a nombre propio o de terceros con el fin de obtener información reservada o clasificada, o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N192" s="624" t="s">
        <v>332</v>
      </c>
      <c r="O192" s="617">
        <v>2</v>
      </c>
      <c r="P192" s="615" t="str">
        <f t="shared" si="205"/>
        <v>Muy Baja</v>
      </c>
      <c r="Q192" s="616">
        <f t="shared" ref="Q192" si="222">IF(P192="","",IF(P192="Muy Baja",0.2,IF(P192="Baja",0.4,IF(P192="Media",0.6,IF(P192="Alta",0.8,IF(P192="Muy Alta",1,))))))</f>
        <v>0.2</v>
      </c>
      <c r="R192" s="632"/>
      <c r="S192" s="615" t="str">
        <f>IF(OR(R192='Tabla Impacto'!$C$11,R192='Tabla Impacto'!$D$11),"Leve",IF(OR(R192='Tabla Impacto'!$C$12,R192='Tabla Impacto'!$D$12),"Menor",IF(OR(R192='Tabla Impacto'!$C$13,R192='Tabla Impacto'!$D$13),"Moderado",IF(OR(R192='Tabla Impacto'!$C$14,R192='Tabla Impacto'!$D$14),"Mayor",IF(OR(R192='Tabla Impacto'!$C$15,R192='Tabla Impacto'!$D$15),"Catastrófico","")))))</f>
        <v/>
      </c>
      <c r="T192" s="616" t="str">
        <f t="shared" ref="T192" si="223">IF(S192="","",IF(S192="Leve",0.2,IF(S192="Menor",0.4,IF(S192="Moderado",0.6,IF(S192="Mayor",0.8,IF(S192="Catastrófico",1,))))))</f>
        <v/>
      </c>
      <c r="U192" s="632" t="s">
        <v>276</v>
      </c>
      <c r="V192" s="615" t="str">
        <f>IF(OR(U192='Tabla Impacto'!$C$11,U192='Tabla Impacto'!$D$11),"Leve",IF(OR(U192='Tabla Impacto'!$C$12,U192='Tabla Impacto'!$D$12),"Menor",IF(OR(U192='Tabla Impacto'!$C$13,U192='Tabla Impacto'!$D$13),"Moderado",IF(OR(U192='Tabla Impacto'!$C$14,U192='Tabla Impacto'!$D$14),"Mayor",IF(OR(U192='Tabla Impacto'!$C$15,U192='Tabla Impacto'!$D$15),"Catastrófico","")))))</f>
        <v>Catastrófico</v>
      </c>
      <c r="W192" s="616">
        <f t="shared" ref="W192" si="224">IF(V192="","",IF(V192="Leve",0.2,IF(V192="Menor",0.4,IF(V192="Moderado",0.6,IF(V192="Mayor",0.8,IF(V192="Catastrófico",1,))))))</f>
        <v>1</v>
      </c>
      <c r="X192" s="621" t="str">
        <f>IF(Y192="","",IF(Y192='Tabla Impacto'!$G$4,'Tabla Impacto'!$F$4,IF(Y192='Tabla Impacto'!$G$5,'Tabla Impacto'!$F$5,IF(Y192='Tabla Impacto'!$G$6,'Tabla Impacto'!$F$6,IF(Y192='Tabla Impacto'!$G$7,'Tabla Impacto'!$F$7,IF(Y192='Tabla Impacto'!$G$8,'Tabla Impacto'!$F$8))))))</f>
        <v>Catastrófico</v>
      </c>
      <c r="Y192" s="616">
        <f t="shared" ref="Y192" si="225">+IF(T192="",W192,IF(W192="",T192,IF(T192&gt;W192,T192,W192)))</f>
        <v>1</v>
      </c>
      <c r="Z192" s="621" t="str">
        <f t="shared" ref="Z192" si="226">IF(OR(AND(P192="Muy Baja",X192="Leve"),AND(P192="Muy Baja",X192="Menor"),AND(P192="Baja",X192="Leve")),"Bajo",IF(OR(AND(P192="Muy baja",X192="Moderado"),AND(P192="Baja",X192="Menor"),AND(P192="Baja",X192="Moderado"),AND(P192="Media",X192="Leve"),AND(P192="Media",X192="Menor"),AND(P192="Media",X192="Moderado"),AND(P192="Alta",X192="Leve"),AND(P192="Alta",X192="Menor")),"Moderado",IF(OR(AND(P192="Muy Baja",X192="Mayor"),AND(P192="Baja",X192="Mayor"),AND(P192="Media",X192="Mayor"),AND(P192="Alta",X192="Moderado"),AND(P192="Alta",X192="Mayor"),AND(P192="Muy Alta",X192="Leve"),AND(P192="Muy Alta",X192="Menor"),AND(P192="Muy Alta",X192="Moderado"),AND(P192="Muy Alta",X192="Mayor")),"Alto",IF(OR(AND(P192="Muy Baja",X192="Catastrófico"),AND(P192="Baja",X192="Catastrófico"),AND(P192="Media",X192="Catastrófico"),AND(P192="Alta",X192="Catastrófico"),AND(P192="Muy Alta",X192="Catastrófico")),"Extremo",""))))</f>
        <v>Extremo</v>
      </c>
      <c r="AA192" s="617"/>
      <c r="AB192" s="326">
        <v>1</v>
      </c>
      <c r="AC192" s="521" t="s">
        <v>969</v>
      </c>
      <c r="AD192" s="387"/>
      <c r="AE192" s="315" t="s">
        <v>123</v>
      </c>
      <c r="AF192" s="494" t="s">
        <v>464</v>
      </c>
      <c r="AG192" s="315" t="str">
        <f t="shared" si="163"/>
        <v>Probabilidad</v>
      </c>
      <c r="AH192" s="316" t="s">
        <v>74</v>
      </c>
      <c r="AI192" s="316" t="s">
        <v>109</v>
      </c>
      <c r="AJ192" s="317" t="str">
        <f t="shared" si="154"/>
        <v>40%</v>
      </c>
      <c r="AK192" s="316" t="s">
        <v>115</v>
      </c>
      <c r="AL192" s="316" t="s">
        <v>133</v>
      </c>
      <c r="AM192" s="316" t="s">
        <v>277</v>
      </c>
      <c r="AN192" s="300">
        <f>IFERROR(IF(AG192="Probabilidad",(Q192-(+Q192*AJ192)),IF(AG192="Impacto",Q192,"")),"")</f>
        <v>0.12</v>
      </c>
      <c r="AO192" s="132" t="str">
        <f t="shared" si="155"/>
        <v>Muy Baja</v>
      </c>
      <c r="AP192" s="123">
        <f>+AN192</f>
        <v>0.12</v>
      </c>
      <c r="AQ192" s="132" t="str">
        <f t="shared" si="156"/>
        <v>Catastrófico</v>
      </c>
      <c r="AR192" s="123">
        <f>IFERROR(IF(AG192="Impacto",(Y192-(+Y192*AJ192)),IF(AG192="Probabilidad",Y192,"")),"")</f>
        <v>1</v>
      </c>
      <c r="AS192" s="301" t="str">
        <f t="shared" ref="AS192" si="227">IFERROR(IF(OR(AND(AO192="Muy Baja",AQ192="Leve"),AND(AO192="Muy Baja",AQ192="Menor"),AND(AO192="Baja",AQ192="Leve")),"Bajo",IF(OR(AND(AO192="Muy baja",AQ192="Moderado"),AND(AO192="Baja",AQ192="Menor"),AND(AO192="Baja",AQ192="Moderado"),AND(AO192="Media",AQ192="Leve"),AND(AO192="Media",AQ192="Menor"),AND(AO192="Media",AQ192="Moderado"),AND(AO192="Alta",AQ192="Leve"),AND(AO192="Alta",AQ192="Menor")),"Moderado",IF(OR(AND(AO192="Muy Baja",AQ192="Mayor"),AND(AO192="Baja",AQ192="Mayor"),AND(AO192="Media",AQ192="Mayor"),AND(AO192="Alta",AQ192="Moderado"),AND(AO192="Alta",AQ192="Mayor"),AND(AO192="Muy Alta",AQ192="Leve"),AND(AO192="Muy Alta",AQ192="Menor"),AND(AO192="Muy Alta",AQ192="Moderado"),AND(AO192="Muy Alta",AQ192="Mayor")),"Alto",IF(OR(AND(AO192="Muy Baja",AQ192="Catastrófico"),AND(AO192="Baja",AQ192="Catastrófico"),AND(AO192="Media",AQ192="Catastrófico"),AND(AO192="Alta",AQ192="Catastrófico"),AND(AO192="Muy Alta",AQ192="Catastrófico")),"Extremo","")))),"")</f>
        <v>Extremo</v>
      </c>
      <c r="AT192" s="734">
        <f>+AP193</f>
        <v>7.1999999999999995E-2</v>
      </c>
      <c r="AU192" s="734">
        <f>+AR193</f>
        <v>1</v>
      </c>
      <c r="AV192" s="735" t="s">
        <v>278</v>
      </c>
      <c r="AW192" s="305"/>
      <c r="AX192" s="305"/>
      <c r="AY192" s="319">
        <v>4</v>
      </c>
      <c r="AZ192" s="315">
        <v>1</v>
      </c>
      <c r="BA192" s="315">
        <v>1</v>
      </c>
      <c r="BB192" s="315">
        <v>1</v>
      </c>
      <c r="BC192" s="315">
        <v>1</v>
      </c>
      <c r="BJ192" s="327"/>
      <c r="BK192" s="313"/>
      <c r="BL192" s="313"/>
      <c r="BM192" s="313"/>
      <c r="BN192" s="313"/>
      <c r="BO192" s="313"/>
      <c r="BP192" s="313"/>
      <c r="BQ192" s="313"/>
      <c r="BR192" s="313"/>
      <c r="BS192" s="313"/>
      <c r="BT192" s="313"/>
      <c r="BU192" s="313"/>
      <c r="BV192" s="313"/>
      <c r="BW192" s="313"/>
      <c r="BX192" s="313"/>
      <c r="BY192" s="313"/>
      <c r="BZ192" s="313"/>
      <c r="CA192" s="313"/>
      <c r="CB192" s="313"/>
      <c r="CC192" s="313"/>
      <c r="CD192" s="313"/>
      <c r="CE192" s="313"/>
      <c r="CF192" s="313"/>
      <c r="CG192" s="313"/>
      <c r="CH192" s="313"/>
      <c r="CL192" s="313"/>
    </row>
    <row r="193" spans="1:90" s="1" customFormat="1" ht="138" customHeight="1" x14ac:dyDescent="0.3">
      <c r="A193" s="706"/>
      <c r="B193" s="598"/>
      <c r="C193" s="637"/>
      <c r="D193" s="637"/>
      <c r="E193" s="598"/>
      <c r="F193" s="625"/>
      <c r="G193" s="625"/>
      <c r="H193" s="625"/>
      <c r="I193" s="625"/>
      <c r="J193" s="624"/>
      <c r="K193" s="627"/>
      <c r="L193" s="627"/>
      <c r="M193" s="627"/>
      <c r="N193" s="624"/>
      <c r="O193" s="617"/>
      <c r="P193" s="615"/>
      <c r="Q193" s="616"/>
      <c r="R193" s="632"/>
      <c r="S193" s="615"/>
      <c r="T193" s="616"/>
      <c r="U193" s="632"/>
      <c r="V193" s="615"/>
      <c r="W193" s="616"/>
      <c r="X193" s="621"/>
      <c r="Y193" s="616"/>
      <c r="Z193" s="621"/>
      <c r="AA193" s="617"/>
      <c r="AB193" s="326">
        <v>2</v>
      </c>
      <c r="AC193" s="521" t="s">
        <v>1012</v>
      </c>
      <c r="AD193" s="387"/>
      <c r="AE193" s="315" t="s">
        <v>123</v>
      </c>
      <c r="AF193" s="521" t="s">
        <v>853</v>
      </c>
      <c r="AG193" s="315" t="str">
        <f t="shared" si="163"/>
        <v>Probabilidad</v>
      </c>
      <c r="AH193" s="316" t="s">
        <v>74</v>
      </c>
      <c r="AI193" s="316" t="s">
        <v>109</v>
      </c>
      <c r="AJ193" s="317" t="str">
        <f t="shared" si="154"/>
        <v>40%</v>
      </c>
      <c r="AK193" s="316" t="s">
        <v>115</v>
      </c>
      <c r="AL193" s="316" t="s">
        <v>133</v>
      </c>
      <c r="AM193" s="316" t="s">
        <v>277</v>
      </c>
      <c r="AN193" s="299">
        <f>IFERROR(IF(AND(AG192="Probabilidad",AG193="Probabilidad"),(AP192-(+AP192*AJ193)),IF(AG193="Probabilidad",(Q192-(+Q192*AJ193)),IF(AG193="Impacto",AP192,""))),"")</f>
        <v>7.1999999999999995E-2</v>
      </c>
      <c r="AO193" s="132" t="str">
        <f t="shared" si="155"/>
        <v>Muy Baja</v>
      </c>
      <c r="AP193" s="123">
        <f>+AN193</f>
        <v>7.1999999999999995E-2</v>
      </c>
      <c r="AQ193" s="132" t="str">
        <f t="shared" si="156"/>
        <v>Catastrófico</v>
      </c>
      <c r="AR193" s="123">
        <f>IFERROR(IF(AND(AG192="Impacto",AG193="Impacto"),(AR192-(+AR192*AJ193)),IF(AG193="Impacto",(Y192-(+Y192*AJ193)),IF(AG193="Probabilidad",AR192,""))),"")</f>
        <v>1</v>
      </c>
      <c r="AS193" s="301" t="str">
        <f t="shared" si="158"/>
        <v>Extremo</v>
      </c>
      <c r="AT193" s="734"/>
      <c r="AU193" s="734"/>
      <c r="AV193" s="735"/>
      <c r="AW193" s="305"/>
      <c r="AX193" s="305"/>
      <c r="AY193" s="319">
        <v>4</v>
      </c>
      <c r="AZ193" s="315">
        <v>1</v>
      </c>
      <c r="BA193" s="315">
        <v>1</v>
      </c>
      <c r="BB193" s="315">
        <v>1</v>
      </c>
      <c r="BC193" s="315">
        <v>1</v>
      </c>
      <c r="BJ193" s="327"/>
      <c r="BK193" s="313"/>
      <c r="BL193" s="313"/>
      <c r="BM193" s="313"/>
      <c r="BN193" s="313"/>
      <c r="BO193" s="313"/>
      <c r="BP193" s="313"/>
      <c r="BQ193" s="313"/>
      <c r="BR193" s="313"/>
      <c r="BS193" s="313"/>
      <c r="BT193" s="313"/>
      <c r="BU193" s="313"/>
      <c r="BV193" s="313"/>
      <c r="BW193" s="313"/>
      <c r="BX193" s="313"/>
      <c r="BY193" s="313"/>
      <c r="BZ193" s="313"/>
      <c r="CA193" s="313"/>
      <c r="CB193" s="313"/>
      <c r="CC193" s="313"/>
      <c r="CD193" s="313"/>
      <c r="CE193" s="313"/>
      <c r="CF193" s="313"/>
      <c r="CG193" s="313"/>
      <c r="CH193" s="313"/>
      <c r="CL193" s="313"/>
    </row>
    <row r="194" spans="1:90" s="1" customFormat="1" ht="13.9" hidden="1" customHeight="1" x14ac:dyDescent="0.3">
      <c r="A194" s="706"/>
      <c r="B194" s="598"/>
      <c r="C194" s="637"/>
      <c r="D194" s="637"/>
      <c r="E194" s="598"/>
      <c r="F194" s="625"/>
      <c r="G194" s="625"/>
      <c r="H194" s="625"/>
      <c r="I194" s="625"/>
      <c r="J194" s="624" t="s">
        <v>286</v>
      </c>
      <c r="K194" s="627" t="s">
        <v>462</v>
      </c>
      <c r="L194" s="627" t="s">
        <v>463</v>
      </c>
      <c r="M194" s="627" t="str">
        <f>+CONCATENATE(J194," ",K194," ",L194)</f>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N194" s="624"/>
      <c r="O194" s="617">
        <v>2</v>
      </c>
      <c r="P194" s="615"/>
      <c r="Q194" s="616"/>
      <c r="R194" s="632"/>
      <c r="S194" s="615"/>
      <c r="T194" s="616"/>
      <c r="U194" s="632"/>
      <c r="V194" s="615"/>
      <c r="W194" s="616"/>
      <c r="X194" s="621"/>
      <c r="Y194" s="616"/>
      <c r="Z194" s="621"/>
      <c r="AA194" s="617"/>
      <c r="AB194" s="452"/>
      <c r="AC194" s="494"/>
      <c r="AD194" s="387"/>
      <c r="AE194" s="315"/>
      <c r="AF194" s="494"/>
      <c r="AG194" s="315" t="str">
        <f t="shared" si="163"/>
        <v/>
      </c>
      <c r="AH194" s="316"/>
      <c r="AI194" s="316"/>
      <c r="AJ194" s="317" t="str">
        <f t="shared" si="154"/>
        <v/>
      </c>
      <c r="AK194" s="316"/>
      <c r="AL194" s="316"/>
      <c r="AM194" s="316"/>
      <c r="AN194" s="122"/>
      <c r="AO194" s="454" t="str">
        <f t="shared" si="155"/>
        <v/>
      </c>
      <c r="AP194" s="123"/>
      <c r="AQ194" s="454" t="str">
        <f t="shared" si="156"/>
        <v/>
      </c>
      <c r="AR194" s="123" t="str">
        <f t="shared" si="157"/>
        <v/>
      </c>
      <c r="AS194" s="453" t="str">
        <f t="shared" si="158"/>
        <v/>
      </c>
      <c r="AT194" s="453"/>
      <c r="AU194" s="453"/>
      <c r="AV194" s="455"/>
      <c r="AW194" s="305"/>
      <c r="AX194" s="305"/>
      <c r="AY194" s="489"/>
      <c r="AZ194" s="490"/>
      <c r="BA194" s="490"/>
      <c r="BB194" s="490"/>
      <c r="BC194" s="490"/>
      <c r="BJ194" s="327"/>
      <c r="BK194" s="313"/>
      <c r="BL194" s="313"/>
      <c r="BM194" s="313"/>
      <c r="BN194" s="313"/>
      <c r="BO194" s="313"/>
      <c r="BP194" s="313"/>
      <c r="BQ194" s="313"/>
      <c r="BR194" s="313"/>
      <c r="BS194" s="313"/>
      <c r="BT194" s="313"/>
      <c r="BU194" s="313"/>
      <c r="BV194" s="313"/>
      <c r="BW194" s="313"/>
      <c r="BX194" s="313"/>
      <c r="BY194" s="313"/>
      <c r="BZ194" s="313"/>
      <c r="CA194" s="313"/>
      <c r="CB194" s="313"/>
      <c r="CC194" s="313"/>
      <c r="CD194" s="313"/>
      <c r="CE194" s="313"/>
      <c r="CF194" s="313"/>
      <c r="CG194" s="313"/>
      <c r="CH194" s="313"/>
      <c r="CL194" s="313"/>
    </row>
    <row r="195" spans="1:90" s="1" customFormat="1" ht="13.9" hidden="1" customHeight="1" x14ac:dyDescent="0.3">
      <c r="A195" s="706"/>
      <c r="B195" s="598"/>
      <c r="C195" s="637"/>
      <c r="D195" s="637"/>
      <c r="E195" s="598"/>
      <c r="F195" s="625"/>
      <c r="G195" s="625"/>
      <c r="H195" s="625"/>
      <c r="I195" s="625"/>
      <c r="J195" s="624"/>
      <c r="K195" s="627"/>
      <c r="L195" s="627"/>
      <c r="M195" s="627"/>
      <c r="N195" s="624"/>
      <c r="O195" s="617"/>
      <c r="P195" s="615"/>
      <c r="Q195" s="616"/>
      <c r="R195" s="632"/>
      <c r="S195" s="615"/>
      <c r="T195" s="616"/>
      <c r="U195" s="632"/>
      <c r="V195" s="615"/>
      <c r="W195" s="616"/>
      <c r="X195" s="621"/>
      <c r="Y195" s="616"/>
      <c r="Z195" s="621"/>
      <c r="AA195" s="617"/>
      <c r="AB195" s="326"/>
      <c r="AC195" s="494"/>
      <c r="AD195" s="387"/>
      <c r="AE195" s="315"/>
      <c r="AF195" s="494"/>
      <c r="AG195" s="315" t="str">
        <f t="shared" si="163"/>
        <v/>
      </c>
      <c r="AH195" s="316"/>
      <c r="AI195" s="316"/>
      <c r="AJ195" s="317" t="str">
        <f t="shared" si="154"/>
        <v/>
      </c>
      <c r="AK195" s="316"/>
      <c r="AL195" s="316"/>
      <c r="AM195" s="316"/>
      <c r="AN195" s="122"/>
      <c r="AO195" s="132" t="str">
        <f t="shared" si="155"/>
        <v/>
      </c>
      <c r="AP195" s="123"/>
      <c r="AQ195" s="132" t="str">
        <f t="shared" si="156"/>
        <v/>
      </c>
      <c r="AR195" s="123" t="str">
        <f t="shared" si="157"/>
        <v/>
      </c>
      <c r="AS195" s="301" t="str">
        <f t="shared" si="158"/>
        <v/>
      </c>
      <c r="AT195" s="301"/>
      <c r="AU195" s="301"/>
      <c r="AV195" s="369"/>
      <c r="AW195" s="305"/>
      <c r="AX195" s="305"/>
      <c r="AY195" s="489"/>
      <c r="AZ195" s="490"/>
      <c r="BA195" s="490"/>
      <c r="BB195" s="490"/>
      <c r="BC195" s="490"/>
      <c r="BJ195" s="327"/>
      <c r="BK195" s="313"/>
      <c r="BL195" s="313"/>
      <c r="BM195" s="313"/>
      <c r="BN195" s="313"/>
      <c r="BO195" s="313"/>
      <c r="BP195" s="313"/>
      <c r="BQ195" s="313"/>
      <c r="BR195" s="313"/>
      <c r="BS195" s="313"/>
      <c r="BT195" s="313"/>
      <c r="BU195" s="313"/>
      <c r="BV195" s="313"/>
      <c r="BW195" s="313"/>
      <c r="BX195" s="313"/>
      <c r="BY195" s="313"/>
      <c r="BZ195" s="313"/>
      <c r="CA195" s="313"/>
      <c r="CB195" s="313"/>
      <c r="CC195" s="313"/>
      <c r="CD195" s="313"/>
      <c r="CE195" s="313"/>
      <c r="CF195" s="313"/>
      <c r="CG195" s="313"/>
      <c r="CH195" s="313"/>
      <c r="CL195" s="313"/>
    </row>
    <row r="196" spans="1:90" s="1" customFormat="1" ht="13.9" hidden="1" customHeight="1" x14ac:dyDescent="0.3">
      <c r="A196" s="706"/>
      <c r="B196" s="598"/>
      <c r="C196" s="637"/>
      <c r="D196" s="637"/>
      <c r="E196" s="598"/>
      <c r="F196" s="625"/>
      <c r="G196" s="625"/>
      <c r="H196" s="625"/>
      <c r="I196" s="625"/>
      <c r="J196" s="624" t="s">
        <v>286</v>
      </c>
      <c r="K196" s="627" t="s">
        <v>462</v>
      </c>
      <c r="L196" s="627" t="s">
        <v>463</v>
      </c>
      <c r="M196" s="627" t="str">
        <f>+CONCATENATE(J196," ",K196," ",L196)</f>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N196" s="624"/>
      <c r="O196" s="617">
        <v>2</v>
      </c>
      <c r="P196" s="615"/>
      <c r="Q196" s="616"/>
      <c r="R196" s="632"/>
      <c r="S196" s="615"/>
      <c r="T196" s="616"/>
      <c r="U196" s="632"/>
      <c r="V196" s="615"/>
      <c r="W196" s="616"/>
      <c r="X196" s="621"/>
      <c r="Y196" s="616"/>
      <c r="Z196" s="621"/>
      <c r="AA196" s="617"/>
      <c r="AB196" s="452"/>
      <c r="AC196" s="494"/>
      <c r="AD196" s="387"/>
      <c r="AE196" s="315"/>
      <c r="AF196" s="494"/>
      <c r="AG196" s="315" t="str">
        <f t="shared" si="163"/>
        <v/>
      </c>
      <c r="AH196" s="316"/>
      <c r="AI196" s="316"/>
      <c r="AJ196" s="317" t="str">
        <f t="shared" si="154"/>
        <v/>
      </c>
      <c r="AK196" s="316"/>
      <c r="AL196" s="316"/>
      <c r="AM196" s="316"/>
      <c r="AN196" s="122"/>
      <c r="AO196" s="454" t="str">
        <f t="shared" si="155"/>
        <v/>
      </c>
      <c r="AP196" s="123"/>
      <c r="AQ196" s="454" t="str">
        <f t="shared" si="156"/>
        <v/>
      </c>
      <c r="AR196" s="123" t="str">
        <f t="shared" si="157"/>
        <v/>
      </c>
      <c r="AS196" s="453" t="str">
        <f t="shared" si="158"/>
        <v/>
      </c>
      <c r="AT196" s="453"/>
      <c r="AU196" s="453"/>
      <c r="AV196" s="455"/>
      <c r="AW196" s="305"/>
      <c r="AX196" s="305"/>
      <c r="AY196" s="489"/>
      <c r="AZ196" s="490"/>
      <c r="BA196" s="490"/>
      <c r="BB196" s="490"/>
      <c r="BC196" s="490"/>
      <c r="BJ196" s="327"/>
      <c r="BK196" s="313"/>
      <c r="BL196" s="313"/>
      <c r="BM196" s="313"/>
      <c r="BN196" s="313"/>
      <c r="BO196" s="313"/>
      <c r="BP196" s="313"/>
      <c r="BQ196" s="313"/>
      <c r="BR196" s="313"/>
      <c r="BS196" s="313"/>
      <c r="BT196" s="313"/>
      <c r="BU196" s="313"/>
      <c r="BV196" s="313"/>
      <c r="BW196" s="313"/>
      <c r="BX196" s="313"/>
      <c r="BY196" s="313"/>
      <c r="BZ196" s="313"/>
      <c r="CA196" s="313"/>
      <c r="CB196" s="313"/>
      <c r="CC196" s="313"/>
      <c r="CD196" s="313"/>
      <c r="CE196" s="313"/>
      <c r="CF196" s="313"/>
      <c r="CG196" s="313"/>
      <c r="CH196" s="313"/>
      <c r="CL196" s="313"/>
    </row>
    <row r="197" spans="1:90" s="1" customFormat="1" ht="13.9" hidden="1" customHeight="1" x14ac:dyDescent="0.3">
      <c r="A197" s="706"/>
      <c r="B197" s="599"/>
      <c r="C197" s="638"/>
      <c r="D197" s="638"/>
      <c r="E197" s="599"/>
      <c r="F197" s="625"/>
      <c r="G197" s="625"/>
      <c r="H197" s="625"/>
      <c r="I197" s="625"/>
      <c r="J197" s="624"/>
      <c r="K197" s="627"/>
      <c r="L197" s="627"/>
      <c r="M197" s="627"/>
      <c r="N197" s="624"/>
      <c r="O197" s="617"/>
      <c r="P197" s="615"/>
      <c r="Q197" s="616"/>
      <c r="R197" s="632"/>
      <c r="S197" s="615"/>
      <c r="T197" s="616"/>
      <c r="U197" s="632"/>
      <c r="V197" s="615"/>
      <c r="W197" s="616"/>
      <c r="X197" s="621"/>
      <c r="Y197" s="616"/>
      <c r="Z197" s="621"/>
      <c r="AA197" s="617"/>
      <c r="AB197" s="326"/>
      <c r="AC197" s="494"/>
      <c r="AD197" s="387"/>
      <c r="AE197" s="315"/>
      <c r="AF197" s="494"/>
      <c r="AG197" s="315" t="str">
        <f t="shared" si="163"/>
        <v/>
      </c>
      <c r="AH197" s="316"/>
      <c r="AI197" s="316"/>
      <c r="AJ197" s="317" t="str">
        <f t="shared" si="154"/>
        <v/>
      </c>
      <c r="AK197" s="316"/>
      <c r="AL197" s="316"/>
      <c r="AM197" s="316"/>
      <c r="AN197" s="122"/>
      <c r="AO197" s="132" t="str">
        <f t="shared" si="155"/>
        <v/>
      </c>
      <c r="AP197" s="123"/>
      <c r="AQ197" s="132" t="str">
        <f t="shared" si="156"/>
        <v/>
      </c>
      <c r="AR197" s="123" t="str">
        <f t="shared" si="157"/>
        <v/>
      </c>
      <c r="AS197" s="301" t="str">
        <f t="shared" si="158"/>
        <v/>
      </c>
      <c r="AT197" s="301"/>
      <c r="AU197" s="301"/>
      <c r="AV197" s="369"/>
      <c r="AW197" s="305"/>
      <c r="AX197" s="305"/>
      <c r="AY197" s="489"/>
      <c r="AZ197" s="490"/>
      <c r="BA197" s="490"/>
      <c r="BB197" s="490"/>
      <c r="BC197" s="490"/>
      <c r="BJ197" s="327"/>
      <c r="BK197" s="313"/>
      <c r="BL197" s="313"/>
      <c r="BM197" s="313"/>
      <c r="BN197" s="313"/>
      <c r="BO197" s="313"/>
      <c r="BP197" s="313"/>
      <c r="BQ197" s="313"/>
      <c r="BR197" s="313"/>
      <c r="BS197" s="313"/>
      <c r="BT197" s="313"/>
      <c r="BU197" s="313"/>
      <c r="BV197" s="313"/>
      <c r="BW197" s="313"/>
      <c r="BX197" s="313"/>
      <c r="BY197" s="313"/>
      <c r="BZ197" s="313"/>
      <c r="CA197" s="313"/>
      <c r="CB197" s="313"/>
      <c r="CC197" s="313"/>
      <c r="CD197" s="313"/>
      <c r="CE197" s="313"/>
      <c r="CF197" s="313"/>
      <c r="CG197" s="313"/>
      <c r="CH197" s="313"/>
      <c r="CL197" s="313"/>
    </row>
    <row r="198" spans="1:90" s="1" customFormat="1" ht="97.9" customHeight="1" x14ac:dyDescent="0.3">
      <c r="A198" s="594" t="s">
        <v>465</v>
      </c>
      <c r="B198" s="597" t="s">
        <v>466</v>
      </c>
      <c r="C198" s="636" t="s">
        <v>159</v>
      </c>
      <c r="D198" s="636" t="s">
        <v>1035</v>
      </c>
      <c r="E198" s="597" t="s">
        <v>179</v>
      </c>
      <c r="F198" s="606" t="s">
        <v>337</v>
      </c>
      <c r="G198" s="606" t="s">
        <v>283</v>
      </c>
      <c r="H198" s="625" t="s">
        <v>284</v>
      </c>
      <c r="I198" s="625" t="s">
        <v>317</v>
      </c>
      <c r="J198" s="624" t="s">
        <v>286</v>
      </c>
      <c r="K198" s="627" t="s">
        <v>942</v>
      </c>
      <c r="L198" s="627" t="s">
        <v>856</v>
      </c>
      <c r="M198" s="627" t="str">
        <f t="shared" ref="M198:M222" si="228">+CONCATENATE(J198," ",K198," ",L198)</f>
        <v>Posibilidad de pérdida Reputacional por la posibilidad de entregar un  producto o prestar un  servicio que no cumpla con las especificaciones técnicas establecidas o con las necesidades y expectativas de los usuarios debido a:
1. Insuficiente personal especializado para responder a las demandas del proceso.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198" s="624" t="s">
        <v>274</v>
      </c>
      <c r="O198" s="617">
        <v>7</v>
      </c>
      <c r="P198" s="615" t="str">
        <f t="shared" si="212"/>
        <v>Baja</v>
      </c>
      <c r="Q198" s="616">
        <f t="shared" ref="Q198" si="229">IF(P198="","",IF(P198="Muy Baja",0.2,IF(P198="Baja",0.4,IF(P198="Media",0.6,IF(P198="Alta",0.8,IF(P198="Muy Alta",1,))))))</f>
        <v>0.4</v>
      </c>
      <c r="R198" s="632"/>
      <c r="S198" s="615" t="str">
        <f>IF(OR(R198='Tabla Impacto'!$C$11,R198='Tabla Impacto'!$D$11),"Leve",IF(OR(R198='Tabla Impacto'!$C$12,R198='Tabla Impacto'!$D$12),"Menor",IF(OR(R198='Tabla Impacto'!$C$13,R198='Tabla Impacto'!$D$13),"Moderado",IF(OR(R198='Tabla Impacto'!$C$14,R198='Tabla Impacto'!$D$14),"Mayor",IF(OR(R198='Tabla Impacto'!$C$15,R198='Tabla Impacto'!$D$15),"Catastrófico","")))))</f>
        <v/>
      </c>
      <c r="T198" s="616" t="str">
        <f t="shared" ref="T198" si="230">IF(S198="","",IF(S198="Leve",0.2,IF(S198="Menor",0.4,IF(S198="Moderado",0.6,IF(S198="Mayor",0.8,IF(S198="Catastrófico",1,))))))</f>
        <v/>
      </c>
      <c r="U198" s="632" t="s">
        <v>300</v>
      </c>
      <c r="V198" s="615" t="str">
        <f>IF(OR(U198='Tabla Impacto'!$C$11,U198='Tabla Impacto'!$D$11),"Leve",IF(OR(U198='Tabla Impacto'!$C$12,U198='Tabla Impacto'!$D$12),"Menor",IF(OR(U198='Tabla Impacto'!$C$13,U198='Tabla Impacto'!$D$13),"Moderado",IF(OR(U198='Tabla Impacto'!$C$14,U198='Tabla Impacto'!$D$14),"Mayor",IF(OR(U198='Tabla Impacto'!$C$15,U198='Tabla Impacto'!$D$15),"Catastrófico","")))))</f>
        <v>Mayor</v>
      </c>
      <c r="W198" s="616">
        <f t="shared" ref="W198" si="231">IF(V198="","",IF(V198="Leve",0.2,IF(V198="Menor",0.4,IF(V198="Moderado",0.6,IF(V198="Mayor",0.8,IF(V198="Catastrófico",1,))))))</f>
        <v>0.8</v>
      </c>
      <c r="X198" s="621" t="str">
        <f>IF(Y198="","",IF(Y198='Tabla Impacto'!$G$4,'Tabla Impacto'!$F$4,IF(Y198='Tabla Impacto'!$G$5,'Tabla Impacto'!$F$5,IF(Y198='Tabla Impacto'!$G$6,'Tabla Impacto'!$F$6,IF(Y198='Tabla Impacto'!$G$7,'Tabla Impacto'!$F$7,IF(Y198='Tabla Impacto'!$G$8,'Tabla Impacto'!$F$8))))))</f>
        <v>Mayor</v>
      </c>
      <c r="Y198" s="616">
        <f t="shared" ref="Y198" si="232">+IF(T198="",W198,IF(W198="",T198,IF(T198&gt;W198,T198,W198)))</f>
        <v>0.8</v>
      </c>
      <c r="Z198" s="621" t="str">
        <f t="shared" ref="Z198" si="233">IF(OR(AND(P198="Muy Baja",X198="Leve"),AND(P198="Muy Baja",X198="Menor"),AND(P198="Baja",X198="Leve")),"Bajo",IF(OR(AND(P198="Muy baja",X198="Moderado"),AND(P198="Baja",X198="Menor"),AND(P198="Baja",X198="Moderado"),AND(P198="Media",X198="Leve"),AND(P198="Media",X198="Menor"),AND(P198="Media",X198="Moderado"),AND(P198="Alta",X198="Leve"),AND(P198="Alta",X198="Menor")),"Moderado",IF(OR(AND(P198="Muy Baja",X198="Mayor"),AND(P198="Baja",X198="Mayor"),AND(P198="Media",X198="Mayor"),AND(P198="Alta",X198="Moderado"),AND(P198="Alta",X198="Mayor"),AND(P198="Muy Alta",X198="Leve"),AND(P198="Muy Alta",X198="Menor"),AND(P198="Muy Alta",X198="Moderado"),AND(P198="Muy Alta",X198="Mayor")),"Alto",IF(OR(AND(P198="Muy Baja",X198="Catastrófico"),AND(P198="Baja",X198="Catastrófico"),AND(P198="Media",X198="Catastrófico"),AND(P198="Alta",X198="Catastrófico"),AND(P198="Muy Alta",X198="Catastrófico")),"Extremo",""))))</f>
        <v>Alto</v>
      </c>
      <c r="AA198" s="617"/>
      <c r="AB198" s="326">
        <v>1</v>
      </c>
      <c r="AC198" s="520" t="s">
        <v>857</v>
      </c>
      <c r="AD198" s="387"/>
      <c r="AE198" s="315" t="s">
        <v>123</v>
      </c>
      <c r="AF198" s="521" t="s">
        <v>470</v>
      </c>
      <c r="AG198" s="315" t="str">
        <f t="shared" si="163"/>
        <v>Probabilidad</v>
      </c>
      <c r="AH198" s="316" t="s">
        <v>74</v>
      </c>
      <c r="AI198" s="316" t="s">
        <v>109</v>
      </c>
      <c r="AJ198" s="317" t="str">
        <f t="shared" si="154"/>
        <v>40%</v>
      </c>
      <c r="AK198" s="316" t="s">
        <v>115</v>
      </c>
      <c r="AL198" s="316" t="s">
        <v>133</v>
      </c>
      <c r="AM198" s="316" t="s">
        <v>277</v>
      </c>
      <c r="AN198" s="300">
        <f>IFERROR(IF(AG198="Probabilidad",(Q198-(+Q198*AJ198)),IF(AG198="Impacto",Q198,"")),"")</f>
        <v>0.24</v>
      </c>
      <c r="AO198" s="132" t="str">
        <f t="shared" ref="AO198:AO199" si="234">IFERROR(IF(AN198="","",IF(AN198&lt;=0.2,"Muy Baja",IF(AN198&lt;=0.4,"Baja",IF(AN198&lt;=0.6,"Media",IF(AN198&lt;=0.8,"Alta","Muy Alta"))))),"")</f>
        <v>Baja</v>
      </c>
      <c r="AP198" s="123">
        <f>+AN198</f>
        <v>0.24</v>
      </c>
      <c r="AQ198" s="132" t="str">
        <f t="shared" ref="AQ198:AQ199" si="235">IFERROR(IF(AR198="","",IF(AR198&lt;=0.2,"Leve",IF(AR198&lt;=0.4,"Menor",IF(AR198&lt;=0.6,"Moderado",IF(AR198&lt;=0.8,"Mayor","Catastrófico"))))),"")</f>
        <v>Mayor</v>
      </c>
      <c r="AR198" s="123">
        <f>IFERROR(IF(AG198="Impacto",(Y198-(+Y198*AJ198)),IF(AG198="Probabilidad",Y198,"")),"")</f>
        <v>0.8</v>
      </c>
      <c r="AS198" s="301" t="str">
        <f t="shared" si="158"/>
        <v>Alto</v>
      </c>
      <c r="AT198" s="734">
        <f>+AP200</f>
        <v>8.6399999999999991E-2</v>
      </c>
      <c r="AU198" s="734">
        <f>+AR200</f>
        <v>0.8</v>
      </c>
      <c r="AV198" s="735" t="s">
        <v>278</v>
      </c>
      <c r="AW198" s="305"/>
      <c r="AX198" s="305"/>
      <c r="AY198" s="319">
        <v>0</v>
      </c>
      <c r="AZ198" s="315">
        <v>0</v>
      </c>
      <c r="BA198" s="315">
        <v>0</v>
      </c>
      <c r="BB198" s="315">
        <v>0</v>
      </c>
      <c r="BC198" s="315">
        <v>0</v>
      </c>
      <c r="BJ198" s="327"/>
      <c r="BK198" s="313"/>
      <c r="BL198" s="313"/>
      <c r="BM198" s="313"/>
      <c r="BN198" s="313"/>
      <c r="BO198" s="313"/>
      <c r="BP198" s="313"/>
      <c r="BQ198" s="313"/>
      <c r="BR198" s="313"/>
      <c r="BS198" s="313"/>
      <c r="BT198" s="313"/>
      <c r="BU198" s="313"/>
      <c r="BV198" s="313"/>
      <c r="BW198" s="313"/>
      <c r="BX198" s="313"/>
      <c r="BY198" s="313"/>
      <c r="BZ198" s="313"/>
      <c r="CA198" s="313"/>
      <c r="CB198" s="313"/>
      <c r="CC198" s="313"/>
      <c r="CD198" s="313"/>
      <c r="CE198" s="313"/>
      <c r="CF198" s="313"/>
      <c r="CG198" s="313"/>
      <c r="CH198" s="313"/>
      <c r="CL198" s="313"/>
    </row>
    <row r="199" spans="1:90" s="1" customFormat="1" ht="105.6" customHeight="1" x14ac:dyDescent="0.3">
      <c r="A199" s="595"/>
      <c r="B199" s="598"/>
      <c r="C199" s="637"/>
      <c r="D199" s="637"/>
      <c r="E199" s="598"/>
      <c r="F199" s="607"/>
      <c r="G199" s="607"/>
      <c r="H199" s="625"/>
      <c r="I199" s="625"/>
      <c r="J199" s="624" t="s">
        <v>286</v>
      </c>
      <c r="K199" s="627" t="s">
        <v>468</v>
      </c>
      <c r="L199" s="627" t="s">
        <v>469</v>
      </c>
      <c r="M199" s="627" t="str">
        <f t="shared" si="228"/>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199" s="624"/>
      <c r="O199" s="617">
        <v>7</v>
      </c>
      <c r="P199" s="615"/>
      <c r="Q199" s="616"/>
      <c r="R199" s="632"/>
      <c r="S199" s="615"/>
      <c r="T199" s="616"/>
      <c r="U199" s="632"/>
      <c r="V199" s="615"/>
      <c r="W199" s="616"/>
      <c r="X199" s="621"/>
      <c r="Y199" s="616"/>
      <c r="Z199" s="621"/>
      <c r="AA199" s="617"/>
      <c r="AB199" s="452">
        <v>2</v>
      </c>
      <c r="AC199" s="520" t="s">
        <v>994</v>
      </c>
      <c r="AD199" s="387"/>
      <c r="AE199" s="315" t="s">
        <v>123</v>
      </c>
      <c r="AF199" s="521" t="s">
        <v>854</v>
      </c>
      <c r="AG199" s="315" t="str">
        <f t="shared" si="163"/>
        <v>Probabilidad</v>
      </c>
      <c r="AH199" s="316" t="s">
        <v>74</v>
      </c>
      <c r="AI199" s="316" t="s">
        <v>109</v>
      </c>
      <c r="AJ199" s="317" t="str">
        <f t="shared" si="154"/>
        <v>40%</v>
      </c>
      <c r="AK199" s="316" t="s">
        <v>115</v>
      </c>
      <c r="AL199" s="316" t="s">
        <v>133</v>
      </c>
      <c r="AM199" s="316" t="s">
        <v>277</v>
      </c>
      <c r="AN199" s="299">
        <f>IFERROR(IF(AND(AG198="Probabilidad",AG199="Probabilidad"),(AP198-(+AP198*AJ199)),IF(AG199="Probabilidad",(Q198-(+Q198*AJ199)),IF(AG199="Impacto",AP198,""))),"")</f>
        <v>0.14399999999999999</v>
      </c>
      <c r="AO199" s="454" t="str">
        <f t="shared" si="234"/>
        <v>Muy Baja</v>
      </c>
      <c r="AP199" s="123">
        <f>+AN199</f>
        <v>0.14399999999999999</v>
      </c>
      <c r="AQ199" s="454" t="str">
        <f t="shared" si="235"/>
        <v>Mayor</v>
      </c>
      <c r="AR199" s="123">
        <f>IFERROR(IF(AND(AG198="Impacto",AG199="Impacto"),(AR198-(+AR198*AJ199)),IF(AG199="Impacto",(Y198-(+Y198*AJ199)),IF(AG199="Probabilidad",AR198,""))),"")</f>
        <v>0.8</v>
      </c>
      <c r="AS199" s="453" t="str">
        <f t="shared" ref="AS199" si="236">IFERROR(IF(OR(AND(AO199="Muy Baja",AQ199="Leve"),AND(AO199="Muy Baja",AQ199="Menor"),AND(AO199="Baja",AQ199="Leve")),"Bajo",IF(OR(AND(AO199="Muy baja",AQ199="Moderado"),AND(AO199="Baja",AQ199="Menor"),AND(AO199="Baja",AQ199="Moderado"),AND(AO199="Media",AQ199="Leve"),AND(AO199="Media",AQ199="Menor"),AND(AO199="Media",AQ199="Moderado"),AND(AO199="Alta",AQ199="Leve"),AND(AO199="Alta",AQ199="Menor")),"Moderado",IF(OR(AND(AO199="Muy Baja",AQ199="Mayor"),AND(AO199="Baja",AQ199="Mayor"),AND(AO199="Media",AQ199="Mayor"),AND(AO199="Alta",AQ199="Moderado"),AND(AO199="Alta",AQ199="Mayor"),AND(AO199="Muy Alta",AQ199="Leve"),AND(AO199="Muy Alta",AQ199="Menor"),AND(AO199="Muy Alta",AQ199="Moderado"),AND(AO199="Muy Alta",AQ199="Mayor")),"Alto",IF(OR(AND(AO199="Muy Baja",AQ199="Catastrófico"),AND(AO199="Baja",AQ199="Catastrófico"),AND(AO199="Media",AQ199="Catastrófico"),AND(AO199="Alta",AQ199="Catastrófico"),AND(AO199="Muy Alta",AQ199="Catastrófico")),"Extremo","")))),"")</f>
        <v>Alto</v>
      </c>
      <c r="AT199" s="734"/>
      <c r="AU199" s="734"/>
      <c r="AV199" s="735"/>
      <c r="AW199" s="305"/>
      <c r="AX199" s="305"/>
      <c r="AY199" s="319">
        <v>0</v>
      </c>
      <c r="AZ199" s="315">
        <v>0</v>
      </c>
      <c r="BA199" s="315">
        <v>0</v>
      </c>
      <c r="BB199" s="315">
        <v>0</v>
      </c>
      <c r="BC199" s="315">
        <v>0</v>
      </c>
      <c r="BJ199" s="327"/>
      <c r="BK199" s="313"/>
      <c r="BL199" s="313"/>
      <c r="BM199" s="313"/>
      <c r="BN199" s="313"/>
      <c r="BO199" s="313"/>
      <c r="BP199" s="313"/>
      <c r="BQ199" s="313"/>
      <c r="BR199" s="313"/>
      <c r="BS199" s="313"/>
      <c r="BT199" s="313"/>
      <c r="BU199" s="313"/>
      <c r="BV199" s="313"/>
      <c r="BW199" s="313"/>
      <c r="BX199" s="313"/>
      <c r="BY199" s="313"/>
      <c r="BZ199" s="313"/>
      <c r="CA199" s="313"/>
      <c r="CB199" s="313"/>
      <c r="CC199" s="313"/>
      <c r="CD199" s="313"/>
      <c r="CE199" s="313"/>
      <c r="CF199" s="313"/>
      <c r="CG199" s="313"/>
      <c r="CH199" s="313"/>
      <c r="CL199" s="313"/>
    </row>
    <row r="200" spans="1:90" s="1" customFormat="1" ht="171" customHeight="1" x14ac:dyDescent="0.3">
      <c r="A200" s="595"/>
      <c r="B200" s="598"/>
      <c r="C200" s="637"/>
      <c r="D200" s="637"/>
      <c r="E200" s="598"/>
      <c r="F200" s="607"/>
      <c r="G200" s="607"/>
      <c r="H200" s="625"/>
      <c r="I200" s="625"/>
      <c r="J200" s="624" t="s">
        <v>286</v>
      </c>
      <c r="K200" s="627" t="s">
        <v>468</v>
      </c>
      <c r="L200" s="627" t="s">
        <v>469</v>
      </c>
      <c r="M200" s="627" t="str">
        <f t="shared" si="228"/>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200" s="624"/>
      <c r="O200" s="617">
        <v>7</v>
      </c>
      <c r="P200" s="615"/>
      <c r="Q200" s="616"/>
      <c r="R200" s="632"/>
      <c r="S200" s="615"/>
      <c r="T200" s="616"/>
      <c r="U200" s="632"/>
      <c r="V200" s="615"/>
      <c r="W200" s="616"/>
      <c r="X200" s="621"/>
      <c r="Y200" s="616"/>
      <c r="Z200" s="621"/>
      <c r="AA200" s="617"/>
      <c r="AB200" s="452">
        <v>3</v>
      </c>
      <c r="AC200" s="520" t="s">
        <v>1036</v>
      </c>
      <c r="AD200" s="387"/>
      <c r="AE200" s="315" t="s">
        <v>123</v>
      </c>
      <c r="AF200" s="521" t="s">
        <v>855</v>
      </c>
      <c r="AG200" s="315" t="str">
        <f t="shared" si="163"/>
        <v>Probabilidad</v>
      </c>
      <c r="AH200" s="316" t="s">
        <v>74</v>
      </c>
      <c r="AI200" s="316" t="s">
        <v>109</v>
      </c>
      <c r="AJ200" s="317" t="str">
        <f t="shared" ref="AJ200:AJ260" si="237">IF(AND(AH200="Preventivo",AI200="Automático"),"50%",IF(AND(AH200="Preventivo",AI200="Manual"),"40%",IF(AND(AH200="Detectivo",AI200="Automático"),"40%",IF(AND(AH200="Detectivo",AI200="Manual"),"30%",IF(AND(AH200="Correctivo",AI200="Automático"),"35%",IF(AND(AH200="Correctivo",AI200="Manual"),"25%",""))))))</f>
        <v>40%</v>
      </c>
      <c r="AK200" s="316" t="s">
        <v>115</v>
      </c>
      <c r="AL200" s="316" t="s">
        <v>133</v>
      </c>
      <c r="AM200" s="316" t="s">
        <v>277</v>
      </c>
      <c r="AN200" s="299">
        <f>IFERROR(IF(AND(AG199="Probabilidad",AG200="Probabilidad"),(AP199-(+AP199*AJ200)),IF(AG200="Probabilidad",(Q199-(+Q199*AJ200)),IF(AG200="Impacto",AP199,""))),"")</f>
        <v>8.6399999999999991E-2</v>
      </c>
      <c r="AO200" s="454" t="str">
        <f t="shared" ref="AO200" si="238">IFERROR(IF(AN200="","",IF(AN200&lt;=0.2,"Muy Baja",IF(AN200&lt;=0.4,"Baja",IF(AN200&lt;=0.6,"Media",IF(AN200&lt;=0.8,"Alta","Muy Alta"))))),"")</f>
        <v>Muy Baja</v>
      </c>
      <c r="AP200" s="123">
        <f>+AN200</f>
        <v>8.6399999999999991E-2</v>
      </c>
      <c r="AQ200" s="454" t="str">
        <f t="shared" ref="AQ200" si="239">IFERROR(IF(AR200="","",IF(AR200&lt;=0.2,"Leve",IF(AR200&lt;=0.4,"Menor",IF(AR200&lt;=0.6,"Moderado",IF(AR200&lt;=0.8,"Mayor","Catastrófico"))))),"")</f>
        <v>Mayor</v>
      </c>
      <c r="AR200" s="123">
        <f>IFERROR(IF(AND(AG199="Impacto",AG200="Impacto"),(AR199-(+AR199*AJ200)),IF(AG200="Impacto",(Y199-(+Y199*AJ200)),IF(AG200="Probabilidad",AR199,""))),"")</f>
        <v>0.8</v>
      </c>
      <c r="AS200" s="453" t="str">
        <f t="shared" ref="AS200" si="240">IFERROR(IF(OR(AND(AO200="Muy Baja",AQ200="Leve"),AND(AO200="Muy Baja",AQ200="Menor"),AND(AO200="Baja",AQ200="Leve")),"Bajo",IF(OR(AND(AO200="Muy baja",AQ200="Moderado"),AND(AO200="Baja",AQ200="Menor"),AND(AO200="Baja",AQ200="Moderado"),AND(AO200="Media",AQ200="Leve"),AND(AO200="Media",AQ200="Menor"),AND(AO200="Media",AQ200="Moderado"),AND(AO200="Alta",AQ200="Leve"),AND(AO200="Alta",AQ200="Menor")),"Moderado",IF(OR(AND(AO200="Muy Baja",AQ200="Mayor"),AND(AO200="Baja",AQ200="Mayor"),AND(AO200="Media",AQ200="Mayor"),AND(AO200="Alta",AQ200="Moderado"),AND(AO200="Alta",AQ200="Mayor"),AND(AO200="Muy Alta",AQ200="Leve"),AND(AO200="Muy Alta",AQ200="Menor"),AND(AO200="Muy Alta",AQ200="Moderado"),AND(AO200="Muy Alta",AQ200="Mayor")),"Alto",IF(OR(AND(AO200="Muy Baja",AQ200="Catastrófico"),AND(AO200="Baja",AQ200="Catastrófico"),AND(AO200="Media",AQ200="Catastrófico"),AND(AO200="Alta",AQ200="Catastrófico"),AND(AO200="Muy Alta",AQ200="Catastrófico")),"Extremo","")))),"")</f>
        <v>Alto</v>
      </c>
      <c r="AT200" s="734"/>
      <c r="AU200" s="734"/>
      <c r="AV200" s="735"/>
      <c r="AW200" s="305"/>
      <c r="AX200" s="305"/>
      <c r="AY200" s="319">
        <v>0</v>
      </c>
      <c r="AZ200" s="315">
        <v>0</v>
      </c>
      <c r="BA200" s="315">
        <v>0</v>
      </c>
      <c r="BB200" s="315">
        <v>0</v>
      </c>
      <c r="BC200" s="315">
        <v>0</v>
      </c>
      <c r="BJ200" s="327"/>
      <c r="BK200" s="313"/>
      <c r="BL200" s="313"/>
      <c r="BM200" s="313"/>
      <c r="BN200" s="313"/>
      <c r="BO200" s="313"/>
      <c r="BP200" s="313"/>
      <c r="BQ200" s="313"/>
      <c r="BR200" s="313"/>
      <c r="BS200" s="313"/>
      <c r="BT200" s="313"/>
      <c r="BU200" s="313"/>
      <c r="BV200" s="313"/>
      <c r="BW200" s="313"/>
      <c r="BX200" s="313"/>
      <c r="BY200" s="313"/>
      <c r="BZ200" s="313"/>
      <c r="CA200" s="313"/>
      <c r="CB200" s="313"/>
      <c r="CC200" s="313"/>
      <c r="CD200" s="313"/>
      <c r="CE200" s="313"/>
      <c r="CF200" s="313"/>
      <c r="CG200" s="313"/>
      <c r="CH200" s="313"/>
      <c r="CL200" s="313"/>
    </row>
    <row r="201" spans="1:90" s="1" customFormat="1" ht="167.45" customHeight="1" x14ac:dyDescent="0.3">
      <c r="A201" s="595"/>
      <c r="B201" s="598"/>
      <c r="C201" s="637"/>
      <c r="D201" s="637"/>
      <c r="E201" s="598"/>
      <c r="F201" s="607"/>
      <c r="G201" s="607"/>
      <c r="H201" s="625"/>
      <c r="I201" s="625"/>
      <c r="J201" s="624" t="s">
        <v>286</v>
      </c>
      <c r="K201" s="627" t="s">
        <v>468</v>
      </c>
      <c r="L201" s="627" t="s">
        <v>469</v>
      </c>
      <c r="M201" s="627" t="str">
        <f t="shared" si="228"/>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201" s="624"/>
      <c r="O201" s="617">
        <v>7</v>
      </c>
      <c r="P201" s="615"/>
      <c r="Q201" s="616"/>
      <c r="R201" s="632"/>
      <c r="S201" s="615"/>
      <c r="T201" s="616"/>
      <c r="U201" s="632"/>
      <c r="V201" s="615"/>
      <c r="W201" s="616"/>
      <c r="X201" s="621"/>
      <c r="Y201" s="616"/>
      <c r="Z201" s="621"/>
      <c r="AA201" s="617"/>
      <c r="AB201" s="456">
        <v>4</v>
      </c>
      <c r="AC201" s="520" t="s">
        <v>995</v>
      </c>
      <c r="AD201" s="387"/>
      <c r="AE201" s="315" t="s">
        <v>123</v>
      </c>
      <c r="AF201" s="494" t="s">
        <v>471</v>
      </c>
      <c r="AG201" s="315" t="str">
        <f t="shared" si="163"/>
        <v>Probabilidad</v>
      </c>
      <c r="AH201" s="316" t="s">
        <v>74</v>
      </c>
      <c r="AI201" s="316" t="s">
        <v>109</v>
      </c>
      <c r="AJ201" s="317" t="str">
        <f t="shared" ref="AJ201" si="241">IF(AND(AH201="Preventivo",AI201="Automático"),"50%",IF(AND(AH201="Preventivo",AI201="Manual"),"40%",IF(AND(AH201="Detectivo",AI201="Automático"),"40%",IF(AND(AH201="Detectivo",AI201="Manual"),"30%",IF(AND(AH201="Correctivo",AI201="Automático"),"35%",IF(AND(AH201="Correctivo",AI201="Manual"),"25%",""))))))</f>
        <v>40%</v>
      </c>
      <c r="AK201" s="316" t="s">
        <v>115</v>
      </c>
      <c r="AL201" s="316" t="s">
        <v>133</v>
      </c>
      <c r="AM201" s="316" t="s">
        <v>277</v>
      </c>
      <c r="AN201" s="299">
        <f>IFERROR(IF(AND(AG200="Probabilidad",AG201="Probabilidad"),(AP200-(+AP200*AJ201)),IF(AG201="Probabilidad",(Q200-(+Q200*AJ201)),IF(AG201="Impacto",AP200,""))),"")</f>
        <v>5.183999999999999E-2</v>
      </c>
      <c r="AO201" s="454" t="str">
        <f t="shared" ref="AO201" si="242">IFERROR(IF(AN201="","",IF(AN201&lt;=0.2,"Muy Baja",IF(AN201&lt;=0.4,"Baja",IF(AN201&lt;=0.6,"Media",IF(AN201&lt;=0.8,"Alta","Muy Alta"))))),"")</f>
        <v>Muy Baja</v>
      </c>
      <c r="AP201" s="123">
        <f>+AN201</f>
        <v>5.183999999999999E-2</v>
      </c>
      <c r="AQ201" s="454" t="str">
        <f t="shared" ref="AQ201" si="243">IFERROR(IF(AR201="","",IF(AR201&lt;=0.2,"Leve",IF(AR201&lt;=0.4,"Menor",IF(AR201&lt;=0.6,"Moderado",IF(AR201&lt;=0.8,"Mayor","Catastrófico"))))),"")</f>
        <v>Mayor</v>
      </c>
      <c r="AR201" s="123">
        <f>IFERROR(IF(AND(AG200="Impacto",AG201="Impacto"),(AR200-(+AR200*AJ201)),IF(AG201="Impacto",(Y200-(+Y200*AJ201)),IF(AG201="Probabilidad",AR200,""))),"")</f>
        <v>0.8</v>
      </c>
      <c r="AS201" s="453" t="str">
        <f t="shared" ref="AS201" si="244">IFERROR(IF(OR(AND(AO201="Muy Baja",AQ201="Leve"),AND(AO201="Muy Baja",AQ201="Menor"),AND(AO201="Baja",AQ201="Leve")),"Bajo",IF(OR(AND(AO201="Muy baja",AQ201="Moderado"),AND(AO201="Baja",AQ201="Menor"),AND(AO201="Baja",AQ201="Moderado"),AND(AO201="Media",AQ201="Leve"),AND(AO201="Media",AQ201="Menor"),AND(AO201="Media",AQ201="Moderado"),AND(AO201="Alta",AQ201="Leve"),AND(AO201="Alta",AQ201="Menor")),"Moderado",IF(OR(AND(AO201="Muy Baja",AQ201="Mayor"),AND(AO201="Baja",AQ201="Mayor"),AND(AO201="Media",AQ201="Mayor"),AND(AO201="Alta",AQ201="Moderado"),AND(AO201="Alta",AQ201="Mayor"),AND(AO201="Muy Alta",AQ201="Leve"),AND(AO201="Muy Alta",AQ201="Menor"),AND(AO201="Muy Alta",AQ201="Moderado"),AND(AO201="Muy Alta",AQ201="Mayor")),"Alto",IF(OR(AND(AO201="Muy Baja",AQ201="Catastrófico"),AND(AO201="Baja",AQ201="Catastrófico"),AND(AO201="Media",AQ201="Catastrófico"),AND(AO201="Alta",AQ201="Catastrófico"),AND(AO201="Muy Alta",AQ201="Catastrófico")),"Extremo","")))),"")</f>
        <v>Alto</v>
      </c>
      <c r="AT201" s="734"/>
      <c r="AU201" s="734"/>
      <c r="AV201" s="735"/>
      <c r="AW201" s="305"/>
      <c r="AX201" s="305"/>
      <c r="AY201" s="319">
        <v>1</v>
      </c>
      <c r="AZ201" s="315">
        <v>0</v>
      </c>
      <c r="BA201" s="315">
        <v>0</v>
      </c>
      <c r="BB201" s="315">
        <v>0</v>
      </c>
      <c r="BC201" s="315">
        <v>1</v>
      </c>
      <c r="BJ201" s="327"/>
      <c r="BK201" s="313"/>
      <c r="BL201" s="313"/>
      <c r="BM201" s="313"/>
      <c r="BN201" s="313"/>
      <c r="BO201" s="313"/>
      <c r="BP201" s="313"/>
      <c r="BQ201" s="313"/>
      <c r="BR201" s="313"/>
      <c r="BS201" s="313"/>
      <c r="BT201" s="313"/>
      <c r="BU201" s="313"/>
      <c r="BV201" s="313"/>
      <c r="BW201" s="313"/>
      <c r="BX201" s="313"/>
      <c r="BY201" s="313"/>
      <c r="BZ201" s="313"/>
      <c r="CA201" s="313"/>
      <c r="CB201" s="313"/>
      <c r="CC201" s="313"/>
      <c r="CD201" s="313"/>
      <c r="CE201" s="313"/>
      <c r="CF201" s="313"/>
      <c r="CG201" s="313"/>
      <c r="CH201" s="313"/>
      <c r="CL201" s="313"/>
    </row>
    <row r="202" spans="1:90" s="1" customFormat="1" ht="13.9" hidden="1" customHeight="1" x14ac:dyDescent="0.3">
      <c r="A202" s="595"/>
      <c r="B202" s="598"/>
      <c r="C202" s="637"/>
      <c r="D202" s="637"/>
      <c r="E202" s="598"/>
      <c r="F202" s="607"/>
      <c r="G202" s="607"/>
      <c r="H202" s="625"/>
      <c r="I202" s="625"/>
      <c r="J202" s="624" t="s">
        <v>286</v>
      </c>
      <c r="K202" s="627" t="s">
        <v>468</v>
      </c>
      <c r="L202" s="627" t="s">
        <v>469</v>
      </c>
      <c r="M202" s="627" t="str">
        <f t="shared" si="228"/>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202" s="624"/>
      <c r="O202" s="617">
        <v>7</v>
      </c>
      <c r="P202" s="615"/>
      <c r="Q202" s="616"/>
      <c r="R202" s="632"/>
      <c r="S202" s="615"/>
      <c r="T202" s="616"/>
      <c r="U202" s="632"/>
      <c r="V202" s="615"/>
      <c r="W202" s="616"/>
      <c r="X202" s="621"/>
      <c r="Y202" s="616"/>
      <c r="Z202" s="621"/>
      <c r="AA202" s="617"/>
      <c r="AB202" s="452"/>
      <c r="AC202" s="494"/>
      <c r="AD202" s="387"/>
      <c r="AE202" s="315"/>
      <c r="AF202" s="494"/>
      <c r="AG202" s="315" t="str">
        <f t="shared" si="163"/>
        <v/>
      </c>
      <c r="AH202" s="316"/>
      <c r="AI202" s="316"/>
      <c r="AJ202" s="317" t="str">
        <f t="shared" si="237"/>
        <v/>
      </c>
      <c r="AK202" s="316"/>
      <c r="AL202" s="316"/>
      <c r="AM202" s="316"/>
      <c r="AN202" s="122"/>
      <c r="AO202" s="454" t="str">
        <f t="shared" ref="AO202:AO260" si="245">IFERROR(IF(AN202="","",IF(AN202&lt;=0.2,"Muy Baja",IF(AN202&lt;=0.4,"Baja",IF(AN202&lt;=0.6,"Media",IF(AN202&lt;=0.8,"Alta","Muy Alta"))))),"")</f>
        <v/>
      </c>
      <c r="AP202" s="123"/>
      <c r="AQ202" s="454" t="str">
        <f t="shared" ref="AQ202:AQ260" si="246">IFERROR(IF(AR202="","",IF(AR202&lt;=0.2,"Leve",IF(AR202&lt;=0.4,"Menor",IF(AR202&lt;=0.6,"Moderado",IF(AR202&lt;=0.8,"Mayor","Catastrófico"))))),"")</f>
        <v/>
      </c>
      <c r="AR202" s="123" t="str">
        <f t="shared" ref="AR202:AR260" si="247">IFERROR(IF(AND(AG201="Impacto",AG202="Impacto"),(AR201-(+AR201*AJ202)),IF(AG202="Impacto",(Y201-(+Y201*AJ202)),IF(AG202="Probabilidad",AR201,""))),"")</f>
        <v/>
      </c>
      <c r="AS202" s="453" t="str">
        <f t="shared" ref="AS202:AS260" si="248">IFERROR(IF(OR(AND(AO202="Muy Baja",AQ202="Leve"),AND(AO202="Muy Baja",AQ202="Menor"),AND(AO202="Baja",AQ202="Leve")),"Bajo",IF(OR(AND(AO202="Muy baja",AQ202="Moderado"),AND(AO202="Baja",AQ202="Menor"),AND(AO202="Baja",AQ202="Moderado"),AND(AO202="Media",AQ202="Leve"),AND(AO202="Media",AQ202="Menor"),AND(AO202="Media",AQ202="Moderado"),AND(AO202="Alta",AQ202="Leve"),AND(AO202="Alta",AQ202="Menor")),"Moderado",IF(OR(AND(AO202="Muy Baja",AQ202="Mayor"),AND(AO202="Baja",AQ202="Mayor"),AND(AO202="Media",AQ202="Mayor"),AND(AO202="Alta",AQ202="Moderado"),AND(AO202="Alta",AQ202="Mayor"),AND(AO202="Muy Alta",AQ202="Leve"),AND(AO202="Muy Alta",AQ202="Menor"),AND(AO202="Muy Alta",AQ202="Moderado"),AND(AO202="Muy Alta",AQ202="Mayor")),"Alto",IF(OR(AND(AO202="Muy Baja",AQ202="Catastrófico"),AND(AO202="Baja",AQ202="Catastrófico"),AND(AO202="Media",AQ202="Catastrófico"),AND(AO202="Alta",AQ202="Catastrófico"),AND(AO202="Muy Alta",AQ202="Catastrófico")),"Extremo","")))),"")</f>
        <v/>
      </c>
      <c r="AT202" s="453"/>
      <c r="AU202" s="453"/>
      <c r="AV202" s="455"/>
      <c r="AW202" s="305"/>
      <c r="AX202" s="305"/>
      <c r="AY202" s="489"/>
      <c r="AZ202" s="490"/>
      <c r="BA202" s="490"/>
      <c r="BB202" s="490"/>
      <c r="BC202" s="490"/>
      <c r="BJ202" s="327"/>
      <c r="BK202" s="313"/>
      <c r="BL202" s="313"/>
      <c r="BM202" s="313"/>
      <c r="BN202" s="313"/>
      <c r="BO202" s="313"/>
      <c r="BP202" s="313"/>
      <c r="BQ202" s="313"/>
      <c r="BR202" s="313"/>
      <c r="BS202" s="313"/>
      <c r="BT202" s="313"/>
      <c r="BU202" s="313"/>
      <c r="BV202" s="313"/>
      <c r="BW202" s="313"/>
      <c r="BX202" s="313"/>
      <c r="BY202" s="313"/>
      <c r="BZ202" s="313"/>
      <c r="CA202" s="313"/>
      <c r="CB202" s="313"/>
      <c r="CC202" s="313"/>
      <c r="CD202" s="313"/>
      <c r="CE202" s="313"/>
      <c r="CF202" s="313"/>
      <c r="CG202" s="313"/>
      <c r="CH202" s="313"/>
      <c r="CL202" s="313"/>
    </row>
    <row r="203" spans="1:90" s="1" customFormat="1" ht="13.9" hidden="1" customHeight="1" x14ac:dyDescent="0.3">
      <c r="A203" s="596"/>
      <c r="B203" s="599"/>
      <c r="C203" s="638"/>
      <c r="D203" s="638"/>
      <c r="E203" s="599"/>
      <c r="F203" s="608"/>
      <c r="G203" s="608"/>
      <c r="H203" s="625"/>
      <c r="I203" s="625"/>
      <c r="J203" s="624" t="s">
        <v>286</v>
      </c>
      <c r="K203" s="627" t="s">
        <v>468</v>
      </c>
      <c r="L203" s="627" t="s">
        <v>469</v>
      </c>
      <c r="M203" s="627" t="str">
        <f t="shared" si="228"/>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203" s="624"/>
      <c r="O203" s="617">
        <v>7</v>
      </c>
      <c r="P203" s="615"/>
      <c r="Q203" s="616"/>
      <c r="R203" s="632"/>
      <c r="S203" s="615"/>
      <c r="T203" s="616"/>
      <c r="U203" s="632"/>
      <c r="V203" s="615"/>
      <c r="W203" s="616"/>
      <c r="X203" s="621"/>
      <c r="Y203" s="616"/>
      <c r="Z203" s="621"/>
      <c r="AA203" s="617"/>
      <c r="AB203" s="452"/>
      <c r="AC203" s="494"/>
      <c r="AD203" s="387"/>
      <c r="AE203" s="315"/>
      <c r="AF203" s="494"/>
      <c r="AG203" s="315" t="str">
        <f t="shared" si="163"/>
        <v/>
      </c>
      <c r="AH203" s="316"/>
      <c r="AI203" s="316"/>
      <c r="AJ203" s="317" t="str">
        <f t="shared" si="237"/>
        <v/>
      </c>
      <c r="AK203" s="316"/>
      <c r="AL203" s="316"/>
      <c r="AM203" s="316"/>
      <c r="AN203" s="122"/>
      <c r="AO203" s="454" t="str">
        <f t="shared" si="245"/>
        <v/>
      </c>
      <c r="AP203" s="123"/>
      <c r="AQ203" s="454" t="str">
        <f t="shared" si="246"/>
        <v/>
      </c>
      <c r="AR203" s="123" t="str">
        <f t="shared" si="247"/>
        <v/>
      </c>
      <c r="AS203" s="453" t="str">
        <f t="shared" si="248"/>
        <v/>
      </c>
      <c r="AT203" s="453"/>
      <c r="AU203" s="453"/>
      <c r="AV203" s="455"/>
      <c r="AW203" s="305"/>
      <c r="AX203" s="305"/>
      <c r="AY203" s="489"/>
      <c r="AZ203" s="490"/>
      <c r="BA203" s="490"/>
      <c r="BB203" s="490"/>
      <c r="BC203" s="490"/>
      <c r="BJ203" s="327"/>
      <c r="BK203" s="313"/>
      <c r="BL203" s="313"/>
      <c r="BM203" s="313"/>
      <c r="BN203" s="313"/>
      <c r="BO203" s="313"/>
      <c r="BP203" s="313"/>
      <c r="BQ203" s="313"/>
      <c r="BR203" s="313"/>
      <c r="BS203" s="313"/>
      <c r="BT203" s="313"/>
      <c r="BU203" s="313"/>
      <c r="BV203" s="313"/>
      <c r="BW203" s="313"/>
      <c r="BX203" s="313"/>
      <c r="BY203" s="313"/>
      <c r="BZ203" s="313"/>
      <c r="CA203" s="313"/>
      <c r="CB203" s="313"/>
      <c r="CC203" s="313"/>
      <c r="CD203" s="313"/>
      <c r="CE203" s="313"/>
      <c r="CF203" s="313"/>
      <c r="CG203" s="313"/>
      <c r="CH203" s="313"/>
      <c r="CL203" s="313"/>
    </row>
    <row r="204" spans="1:90" s="1" customFormat="1" ht="109.9" customHeight="1" x14ac:dyDescent="0.3">
      <c r="A204" s="706" t="s">
        <v>472</v>
      </c>
      <c r="B204" s="624" t="s">
        <v>473</v>
      </c>
      <c r="C204" s="626" t="s">
        <v>130</v>
      </c>
      <c r="D204" s="626" t="s">
        <v>474</v>
      </c>
      <c r="E204" s="624" t="s">
        <v>187</v>
      </c>
      <c r="F204" s="625" t="s">
        <v>295</v>
      </c>
      <c r="G204" s="625" t="s">
        <v>283</v>
      </c>
      <c r="H204" s="625" t="s">
        <v>284</v>
      </c>
      <c r="I204" s="625" t="s">
        <v>285</v>
      </c>
      <c r="J204" s="624" t="s">
        <v>272</v>
      </c>
      <c r="K204" s="627" t="s">
        <v>835</v>
      </c>
      <c r="L204" s="627" t="s">
        <v>836</v>
      </c>
      <c r="M204" s="627" t="str">
        <f t="shared" si="228"/>
        <v>Posibilidad de pérdida Económica y Reputacional por errores en la afiliación a la Administradora de Riesgos Laborales ARL  debido a:
1. Desconocimiento de la normatividad relacionada con la afiliación a la ARL por parte encargados del proceso en las sedes.
2. La vinculación a la ARL de contratistas está siendo asumida por la Subdirección de Talento Humano, aún cuando esta dependencia no es responsable del proceso de contratación y por tanto no controla el flujo de la información requerida.</v>
      </c>
      <c r="N204" s="624" t="s">
        <v>274</v>
      </c>
      <c r="O204" s="617">
        <v>2000</v>
      </c>
      <c r="P204" s="615" t="str">
        <f t="shared" si="205"/>
        <v>Alta</v>
      </c>
      <c r="Q204" s="616">
        <f t="shared" ref="Q204" si="249">IF(P204="","",IF(P204="Muy Baja",0.2,IF(P204="Baja",0.4,IF(P204="Media",0.6,IF(P204="Alta",0.8,IF(P204="Muy Alta",1,))))))</f>
        <v>0.8</v>
      </c>
      <c r="R204" s="632" t="s">
        <v>320</v>
      </c>
      <c r="S204" s="615" t="str">
        <f>IF(OR(R204='Tabla Impacto'!$C$11,R204='Tabla Impacto'!$D$11),"Leve",IF(OR(R204='Tabla Impacto'!$C$12,R204='Tabla Impacto'!$D$12),"Menor",IF(OR(R204='Tabla Impacto'!$C$13,R204='Tabla Impacto'!$D$13),"Moderado",IF(OR(R204='Tabla Impacto'!$C$14,R204='Tabla Impacto'!$D$14),"Mayor",IF(OR(R204='Tabla Impacto'!$C$15,R204='Tabla Impacto'!$D$15),"Catastrófico","")))))</f>
        <v>Moderado</v>
      </c>
      <c r="T204" s="616">
        <f t="shared" ref="T204" si="250">IF(S204="","",IF(S204="Leve",0.2,IF(S204="Menor",0.4,IF(S204="Moderado",0.6,IF(S204="Mayor",0.8,IF(S204="Catastrófico",1,))))))</f>
        <v>0.6</v>
      </c>
      <c r="U204" s="632" t="s">
        <v>696</v>
      </c>
      <c r="V204" s="615" t="str">
        <f>IF(OR(U204='Tabla Impacto'!$C$11,U204='Tabla Impacto'!$D$11),"Leve",IF(OR(U204='Tabla Impacto'!$C$12,U204='Tabla Impacto'!$D$12),"Menor",IF(OR(U204='Tabla Impacto'!$C$13,U204='Tabla Impacto'!$D$13),"Moderado",IF(OR(U204='Tabla Impacto'!$C$14,U204='Tabla Impacto'!$D$14),"Mayor",IF(OR(U204='Tabla Impacto'!$C$15,U204='Tabla Impacto'!$D$15),"Catastrófico","")))))</f>
        <v>Menor</v>
      </c>
      <c r="W204" s="616">
        <f t="shared" ref="W204" si="251">IF(V204="","",IF(V204="Leve",0.2,IF(V204="Menor",0.4,IF(V204="Moderado",0.6,IF(V204="Mayor",0.8,IF(V204="Catastrófico",1,))))))</f>
        <v>0.4</v>
      </c>
      <c r="X204" s="621" t="str">
        <f>IF(Y204="","",IF(Y204='Tabla Impacto'!$G$4,'Tabla Impacto'!$F$4,IF(Y204='Tabla Impacto'!$G$5,'Tabla Impacto'!$F$5,IF(Y204='Tabla Impacto'!$G$6,'Tabla Impacto'!$F$6,IF(Y204='Tabla Impacto'!$G$7,'Tabla Impacto'!$F$7,IF(Y204='Tabla Impacto'!$G$8,'Tabla Impacto'!$F$8))))))</f>
        <v>Moderado</v>
      </c>
      <c r="Y204" s="616">
        <f t="shared" ref="Y204" si="252">+IF(T204="",W204,IF(W204="",T204,IF(T204&gt;W204,T204,W204)))</f>
        <v>0.6</v>
      </c>
      <c r="Z204" s="621" t="str">
        <f t="shared" ref="Z204" si="253">IF(OR(AND(P204="Muy Baja",X204="Leve"),AND(P204="Muy Baja",X204="Menor"),AND(P204="Baja",X204="Leve")),"Bajo",IF(OR(AND(P204="Muy baja",X204="Moderado"),AND(P204="Baja",X204="Menor"),AND(P204="Baja",X204="Moderado"),AND(P204="Media",X204="Leve"),AND(P204="Media",X204="Menor"),AND(P204="Media",X204="Moderado"),AND(P204="Alta",X204="Leve"),AND(P204="Alta",X204="Menor")),"Moderado",IF(OR(AND(P204="Muy Baja",X204="Mayor"),AND(P204="Baja",X204="Mayor"),AND(P204="Media",X204="Mayor"),AND(P204="Alta",X204="Moderado"),AND(P204="Alta",X204="Mayor"),AND(P204="Muy Alta",X204="Leve"),AND(P204="Muy Alta",X204="Menor"),AND(P204="Muy Alta",X204="Moderado"),AND(P204="Muy Alta",X204="Mayor")),"Alto",IF(OR(AND(P204="Muy Baja",X204="Catastrófico"),AND(P204="Baja",X204="Catastrófico"),AND(P204="Media",X204="Catastrófico"),AND(P204="Alta",X204="Catastrófico"),AND(P204="Muy Alta",X204="Catastrófico")),"Extremo",""))))</f>
        <v>Alto</v>
      </c>
      <c r="AA204" s="617"/>
      <c r="AB204" s="326">
        <v>1</v>
      </c>
      <c r="AC204" s="521" t="s">
        <v>970</v>
      </c>
      <c r="AD204" s="387"/>
      <c r="AE204" s="315" t="s">
        <v>123</v>
      </c>
      <c r="AF204" s="521" t="s">
        <v>837</v>
      </c>
      <c r="AG204" s="315" t="str">
        <f t="shared" ref="AG204:AG264" si="254">IF(OR(AH204="Preventivo",AH204="Detectivo"),"Probabilidad",IF(AH204="Correctivo","Impacto",""))</f>
        <v>Probabilidad</v>
      </c>
      <c r="AH204" s="316" t="s">
        <v>74</v>
      </c>
      <c r="AI204" s="316" t="s">
        <v>109</v>
      </c>
      <c r="AJ204" s="317" t="str">
        <f t="shared" ref="AJ204" si="255">IF(AND(AH204="Preventivo",AI204="Automático"),"50%",IF(AND(AH204="Preventivo",AI204="Manual"),"40%",IF(AND(AH204="Detectivo",AI204="Automático"),"40%",IF(AND(AH204="Detectivo",AI204="Manual"),"30%",IF(AND(AH204="Correctivo",AI204="Automático"),"35%",IF(AND(AH204="Correctivo",AI204="Manual"),"25%",""))))))</f>
        <v>40%</v>
      </c>
      <c r="AK204" s="316" t="s">
        <v>115</v>
      </c>
      <c r="AL204" s="316" t="s">
        <v>133</v>
      </c>
      <c r="AM204" s="316" t="s">
        <v>277</v>
      </c>
      <c r="AN204" s="300">
        <f>IFERROR(IF(AG204="Probabilidad",(Q204-(+Q204*AJ204)),IF(AG204="Impacto",Q204,"")),"")</f>
        <v>0.48</v>
      </c>
      <c r="AO204" s="132" t="str">
        <f t="shared" si="245"/>
        <v>Media</v>
      </c>
      <c r="AP204" s="123">
        <f>+AN204</f>
        <v>0.48</v>
      </c>
      <c r="AQ204" s="132" t="str">
        <f t="shared" si="246"/>
        <v>Moderado</v>
      </c>
      <c r="AR204" s="123">
        <f>IFERROR(IF(AG204="Impacto",(Y204-(+Y204*AJ204)),IF(AG204="Probabilidad",Y204,"")),"")</f>
        <v>0.6</v>
      </c>
      <c r="AS204" s="301" t="str">
        <f t="shared" si="248"/>
        <v>Moderado</v>
      </c>
      <c r="AT204" s="622">
        <f>+AP205</f>
        <v>0.28799999999999998</v>
      </c>
      <c r="AU204" s="622">
        <f>+AR205</f>
        <v>0.6</v>
      </c>
      <c r="AV204" s="653" t="s">
        <v>278</v>
      </c>
      <c r="AW204" s="305"/>
      <c r="AX204" s="305"/>
      <c r="AY204" s="319">
        <v>1</v>
      </c>
      <c r="AZ204" s="315">
        <v>0</v>
      </c>
      <c r="BA204" s="315">
        <v>0</v>
      </c>
      <c r="BB204" s="315">
        <v>1</v>
      </c>
      <c r="BC204" s="315">
        <v>0</v>
      </c>
      <c r="BJ204" s="327"/>
      <c r="BK204" s="313"/>
      <c r="BL204" s="313"/>
      <c r="BM204" s="313"/>
      <c r="BN204" s="313"/>
      <c r="BO204" s="313"/>
      <c r="BP204" s="313"/>
      <c r="BQ204" s="313"/>
      <c r="BR204" s="313"/>
      <c r="BS204" s="313"/>
      <c r="BT204" s="313"/>
      <c r="BU204" s="313"/>
      <c r="BV204" s="313"/>
      <c r="BW204" s="313"/>
      <c r="BX204" s="313"/>
      <c r="BY204" s="313"/>
      <c r="BZ204" s="313"/>
      <c r="CA204" s="313"/>
      <c r="CB204" s="313"/>
      <c r="CC204" s="313"/>
      <c r="CD204" s="313"/>
      <c r="CE204" s="313"/>
      <c r="CF204" s="313"/>
      <c r="CG204" s="313"/>
      <c r="CH204" s="313"/>
      <c r="CL204" s="313"/>
    </row>
    <row r="205" spans="1:90" s="1" customFormat="1" ht="157.15" customHeight="1" x14ac:dyDescent="0.3">
      <c r="A205" s="706"/>
      <c r="B205" s="624" t="s">
        <v>466</v>
      </c>
      <c r="C205" s="626" t="s">
        <v>130</v>
      </c>
      <c r="D205" s="626" t="s">
        <v>467</v>
      </c>
      <c r="E205" s="624" t="s">
        <v>476</v>
      </c>
      <c r="F205" s="625"/>
      <c r="G205" s="625"/>
      <c r="H205" s="625"/>
      <c r="I205" s="625"/>
      <c r="J205" s="624" t="s">
        <v>272</v>
      </c>
      <c r="K205" s="627" t="s">
        <v>475</v>
      </c>
      <c r="L205" s="627"/>
      <c r="M205" s="627" t="str">
        <f t="shared" si="228"/>
        <v xml:space="preserve">Posibilidad de pérdida Económica y Reputacional por posibilidad que se generen factores que afectan el proceso de afiliación a la ARL  en los tiempos reales y la selección del nivel de riesgo   </v>
      </c>
      <c r="N205" s="624"/>
      <c r="O205" s="617">
        <v>1408</v>
      </c>
      <c r="P205" s="615"/>
      <c r="Q205" s="616"/>
      <c r="R205" s="632"/>
      <c r="S205" s="615"/>
      <c r="T205" s="616"/>
      <c r="U205" s="632"/>
      <c r="V205" s="615"/>
      <c r="W205" s="616"/>
      <c r="X205" s="621"/>
      <c r="Y205" s="616"/>
      <c r="Z205" s="621"/>
      <c r="AA205" s="617"/>
      <c r="AB205" s="326">
        <v>2</v>
      </c>
      <c r="AC205" s="521" t="s">
        <v>881</v>
      </c>
      <c r="AD205" s="387"/>
      <c r="AE205" s="315" t="s">
        <v>123</v>
      </c>
      <c r="AF205" s="521" t="s">
        <v>882</v>
      </c>
      <c r="AG205" s="315" t="str">
        <f t="shared" si="254"/>
        <v>Probabilidad</v>
      </c>
      <c r="AH205" s="316" t="s">
        <v>74</v>
      </c>
      <c r="AI205" s="316" t="s">
        <v>109</v>
      </c>
      <c r="AJ205" s="317" t="str">
        <f t="shared" si="237"/>
        <v>40%</v>
      </c>
      <c r="AK205" s="316" t="s">
        <v>115</v>
      </c>
      <c r="AL205" s="316" t="s">
        <v>133</v>
      </c>
      <c r="AM205" s="316" t="s">
        <v>277</v>
      </c>
      <c r="AN205" s="299">
        <f>IFERROR(IF(AND(AG204="Probabilidad",AG205="Probabilidad"),(AP204-(+AP204*AJ205)),IF(AG205="Probabilidad",(Q204-(+Q204*AJ205)),IF(AG205="Impacto",AP204,""))),"")</f>
        <v>0.28799999999999998</v>
      </c>
      <c r="AO205" s="132" t="str">
        <f t="shared" si="245"/>
        <v>Baja</v>
      </c>
      <c r="AP205" s="123">
        <f>+AN205</f>
        <v>0.28799999999999998</v>
      </c>
      <c r="AQ205" s="132" t="str">
        <f t="shared" si="246"/>
        <v>Moderado</v>
      </c>
      <c r="AR205" s="123">
        <f t="shared" si="247"/>
        <v>0.6</v>
      </c>
      <c r="AS205" s="301" t="str">
        <f t="shared" si="248"/>
        <v>Moderado</v>
      </c>
      <c r="AT205" s="623"/>
      <c r="AU205" s="623"/>
      <c r="AV205" s="654"/>
      <c r="AW205" s="305"/>
      <c r="AX205" s="305"/>
      <c r="AY205" s="319">
        <v>4</v>
      </c>
      <c r="AZ205" s="315">
        <v>0</v>
      </c>
      <c r="BA205" s="315">
        <v>1</v>
      </c>
      <c r="BB205" s="315">
        <v>2</v>
      </c>
      <c r="BC205" s="315">
        <v>1</v>
      </c>
      <c r="BJ205" s="327"/>
      <c r="BK205" s="313"/>
      <c r="BL205" s="313"/>
      <c r="BM205" s="313"/>
      <c r="BN205" s="313"/>
      <c r="BO205" s="313"/>
      <c r="BP205" s="313"/>
      <c r="BQ205" s="313"/>
      <c r="BR205" s="313"/>
      <c r="BS205" s="313"/>
      <c r="BT205" s="313"/>
      <c r="BU205" s="313"/>
      <c r="BV205" s="313"/>
      <c r="BW205" s="313"/>
      <c r="BX205" s="313"/>
      <c r="BY205" s="313"/>
      <c r="BZ205" s="313"/>
      <c r="CA205" s="313"/>
      <c r="CB205" s="313"/>
      <c r="CC205" s="313"/>
      <c r="CD205" s="313"/>
      <c r="CE205" s="313"/>
      <c r="CF205" s="313"/>
      <c r="CG205" s="313"/>
      <c r="CH205" s="313"/>
      <c r="CL205" s="313"/>
    </row>
    <row r="206" spans="1:90" s="1" customFormat="1" ht="13.9" hidden="1" customHeight="1" x14ac:dyDescent="0.3">
      <c r="A206" s="706"/>
      <c r="B206" s="624" t="s">
        <v>466</v>
      </c>
      <c r="C206" s="626" t="s">
        <v>130</v>
      </c>
      <c r="D206" s="626" t="s">
        <v>467</v>
      </c>
      <c r="E206" s="624" t="s">
        <v>476</v>
      </c>
      <c r="F206" s="625"/>
      <c r="G206" s="625"/>
      <c r="H206" s="625"/>
      <c r="I206" s="625"/>
      <c r="J206" s="624" t="s">
        <v>272</v>
      </c>
      <c r="K206" s="627" t="s">
        <v>475</v>
      </c>
      <c r="L206" s="627"/>
      <c r="M206" s="627" t="str">
        <f t="shared" si="228"/>
        <v xml:space="preserve">Posibilidad de pérdida Económica y Reputacional por posibilidad que se generen factores que afectan el proceso de afiliación a la ARL  en los tiempos reales y la selección del nivel de riesgo   </v>
      </c>
      <c r="N206" s="624"/>
      <c r="O206" s="617">
        <v>1408</v>
      </c>
      <c r="P206" s="615"/>
      <c r="Q206" s="616"/>
      <c r="R206" s="632"/>
      <c r="S206" s="615"/>
      <c r="T206" s="616"/>
      <c r="U206" s="632"/>
      <c r="V206" s="615"/>
      <c r="W206" s="616"/>
      <c r="X206" s="621"/>
      <c r="Y206" s="616"/>
      <c r="Z206" s="621"/>
      <c r="AA206" s="617"/>
      <c r="AB206" s="326"/>
      <c r="AC206" s="494"/>
      <c r="AD206" s="387"/>
      <c r="AE206" s="315"/>
      <c r="AF206" s="494"/>
      <c r="AG206" s="315" t="str">
        <f t="shared" si="254"/>
        <v/>
      </c>
      <c r="AH206" s="316"/>
      <c r="AI206" s="316"/>
      <c r="AJ206" s="317" t="str">
        <f t="shared" si="237"/>
        <v/>
      </c>
      <c r="AK206" s="316"/>
      <c r="AL206" s="316"/>
      <c r="AM206" s="316"/>
      <c r="AN206" s="122"/>
      <c r="AO206" s="132" t="str">
        <f t="shared" si="245"/>
        <v/>
      </c>
      <c r="AP206" s="123"/>
      <c r="AQ206" s="132" t="str">
        <f t="shared" si="246"/>
        <v/>
      </c>
      <c r="AR206" s="123" t="str">
        <f t="shared" si="247"/>
        <v/>
      </c>
      <c r="AS206" s="301" t="str">
        <f t="shared" si="248"/>
        <v/>
      </c>
      <c r="AT206" s="301"/>
      <c r="AU206" s="301"/>
      <c r="AV206" s="369"/>
      <c r="AW206" s="305"/>
      <c r="AX206" s="305"/>
      <c r="AY206" s="489"/>
      <c r="AZ206" s="490"/>
      <c r="BA206" s="490"/>
      <c r="BB206" s="490"/>
      <c r="BC206" s="490"/>
      <c r="BJ206" s="327"/>
      <c r="BK206" s="313"/>
      <c r="BL206" s="313"/>
      <c r="BM206" s="313"/>
      <c r="BN206" s="313"/>
      <c r="BO206" s="313"/>
      <c r="BP206" s="313"/>
      <c r="BQ206" s="313"/>
      <c r="BR206" s="313"/>
      <c r="BS206" s="313"/>
      <c r="BT206" s="313"/>
      <c r="BU206" s="313"/>
      <c r="BV206" s="313"/>
      <c r="BW206" s="313"/>
      <c r="BX206" s="313"/>
      <c r="BY206" s="313"/>
      <c r="BZ206" s="313"/>
      <c r="CA206" s="313"/>
      <c r="CB206" s="313"/>
      <c r="CC206" s="313"/>
      <c r="CD206" s="313"/>
      <c r="CE206" s="313"/>
      <c r="CF206" s="313"/>
      <c r="CG206" s="313"/>
      <c r="CH206" s="313"/>
      <c r="CL206" s="313"/>
    </row>
    <row r="207" spans="1:90" s="1" customFormat="1" ht="13.9" hidden="1" customHeight="1" x14ac:dyDescent="0.3">
      <c r="A207" s="706"/>
      <c r="B207" s="624" t="s">
        <v>466</v>
      </c>
      <c r="C207" s="626" t="s">
        <v>130</v>
      </c>
      <c r="D207" s="626" t="s">
        <v>467</v>
      </c>
      <c r="E207" s="624" t="s">
        <v>476</v>
      </c>
      <c r="F207" s="625"/>
      <c r="G207" s="625"/>
      <c r="H207" s="625"/>
      <c r="I207" s="625"/>
      <c r="J207" s="624" t="s">
        <v>272</v>
      </c>
      <c r="K207" s="627" t="s">
        <v>475</v>
      </c>
      <c r="L207" s="627"/>
      <c r="M207" s="627" t="str">
        <f t="shared" si="228"/>
        <v xml:space="preserve">Posibilidad de pérdida Económica y Reputacional por posibilidad que se generen factores que afectan el proceso de afiliación a la ARL  en los tiempos reales y la selección del nivel de riesgo   </v>
      </c>
      <c r="N207" s="624"/>
      <c r="O207" s="617">
        <v>1408</v>
      </c>
      <c r="P207" s="615"/>
      <c r="Q207" s="616"/>
      <c r="R207" s="632"/>
      <c r="S207" s="615"/>
      <c r="T207" s="616"/>
      <c r="U207" s="632"/>
      <c r="V207" s="615"/>
      <c r="W207" s="616"/>
      <c r="X207" s="621"/>
      <c r="Y207" s="616"/>
      <c r="Z207" s="621"/>
      <c r="AA207" s="617"/>
      <c r="AB207" s="326"/>
      <c r="AC207" s="494"/>
      <c r="AD207" s="387"/>
      <c r="AE207" s="315"/>
      <c r="AF207" s="494"/>
      <c r="AG207" s="315" t="str">
        <f t="shared" si="254"/>
        <v/>
      </c>
      <c r="AH207" s="316"/>
      <c r="AI207" s="316"/>
      <c r="AJ207" s="317" t="str">
        <f t="shared" si="237"/>
        <v/>
      </c>
      <c r="AK207" s="316"/>
      <c r="AL207" s="316"/>
      <c r="AM207" s="316"/>
      <c r="AN207" s="122"/>
      <c r="AO207" s="132" t="str">
        <f t="shared" si="245"/>
        <v/>
      </c>
      <c r="AP207" s="123"/>
      <c r="AQ207" s="132" t="str">
        <f t="shared" si="246"/>
        <v/>
      </c>
      <c r="AR207" s="123" t="str">
        <f t="shared" si="247"/>
        <v/>
      </c>
      <c r="AS207" s="301" t="str">
        <f t="shared" si="248"/>
        <v/>
      </c>
      <c r="AT207" s="301"/>
      <c r="AU207" s="301"/>
      <c r="AV207" s="369"/>
      <c r="AW207" s="305"/>
      <c r="AX207" s="305"/>
      <c r="AY207" s="489"/>
      <c r="AZ207" s="490"/>
      <c r="BA207" s="490"/>
      <c r="BB207" s="490"/>
      <c r="BC207" s="490"/>
      <c r="BJ207" s="327"/>
      <c r="BK207" s="313"/>
      <c r="BL207" s="313"/>
      <c r="BM207" s="313"/>
      <c r="BN207" s="313"/>
      <c r="BO207" s="313"/>
      <c r="BP207" s="313"/>
      <c r="BQ207" s="313"/>
      <c r="BR207" s="313"/>
      <c r="BS207" s="313"/>
      <c r="BT207" s="313"/>
      <c r="BU207" s="313"/>
      <c r="BV207" s="313"/>
      <c r="BW207" s="313"/>
      <c r="BX207" s="313"/>
      <c r="BY207" s="313"/>
      <c r="BZ207" s="313"/>
      <c r="CA207" s="313"/>
      <c r="CB207" s="313"/>
      <c r="CC207" s="313"/>
      <c r="CD207" s="313"/>
      <c r="CE207" s="313"/>
      <c r="CF207" s="313"/>
      <c r="CG207" s="313"/>
      <c r="CH207" s="313"/>
      <c r="CL207" s="313"/>
    </row>
    <row r="208" spans="1:90" s="1" customFormat="1" ht="13.9" hidden="1" customHeight="1" x14ac:dyDescent="0.3">
      <c r="A208" s="706"/>
      <c r="B208" s="624" t="s">
        <v>466</v>
      </c>
      <c r="C208" s="626" t="s">
        <v>130</v>
      </c>
      <c r="D208" s="626" t="s">
        <v>467</v>
      </c>
      <c r="E208" s="624" t="s">
        <v>476</v>
      </c>
      <c r="F208" s="625"/>
      <c r="G208" s="625"/>
      <c r="H208" s="625"/>
      <c r="I208" s="625"/>
      <c r="J208" s="624" t="s">
        <v>272</v>
      </c>
      <c r="K208" s="627" t="s">
        <v>475</v>
      </c>
      <c r="L208" s="627"/>
      <c r="M208" s="627" t="str">
        <f t="shared" si="228"/>
        <v xml:space="preserve">Posibilidad de pérdida Económica y Reputacional por posibilidad que se generen factores que afectan el proceso de afiliación a la ARL  en los tiempos reales y la selección del nivel de riesgo   </v>
      </c>
      <c r="N208" s="624"/>
      <c r="O208" s="617">
        <v>1408</v>
      </c>
      <c r="P208" s="615"/>
      <c r="Q208" s="616"/>
      <c r="R208" s="632"/>
      <c r="S208" s="615"/>
      <c r="T208" s="616"/>
      <c r="U208" s="632"/>
      <c r="V208" s="615"/>
      <c r="W208" s="616"/>
      <c r="X208" s="621"/>
      <c r="Y208" s="616"/>
      <c r="Z208" s="621"/>
      <c r="AA208" s="617"/>
      <c r="AB208" s="326"/>
      <c r="AC208" s="494"/>
      <c r="AD208" s="387"/>
      <c r="AE208" s="315"/>
      <c r="AF208" s="494"/>
      <c r="AG208" s="315" t="str">
        <f t="shared" si="254"/>
        <v/>
      </c>
      <c r="AH208" s="316"/>
      <c r="AI208" s="316"/>
      <c r="AJ208" s="317" t="str">
        <f t="shared" si="237"/>
        <v/>
      </c>
      <c r="AK208" s="316"/>
      <c r="AL208" s="316"/>
      <c r="AM208" s="316"/>
      <c r="AN208" s="122"/>
      <c r="AO208" s="132" t="str">
        <f t="shared" si="245"/>
        <v/>
      </c>
      <c r="AP208" s="123"/>
      <c r="AQ208" s="132" t="str">
        <f t="shared" si="246"/>
        <v/>
      </c>
      <c r="AR208" s="123" t="str">
        <f t="shared" si="247"/>
        <v/>
      </c>
      <c r="AS208" s="301" t="str">
        <f t="shared" si="248"/>
        <v/>
      </c>
      <c r="AT208" s="301"/>
      <c r="AU208" s="301"/>
      <c r="AV208" s="369"/>
      <c r="AW208" s="305"/>
      <c r="AX208" s="305"/>
      <c r="AY208" s="489"/>
      <c r="AZ208" s="490"/>
      <c r="BA208" s="490"/>
      <c r="BB208" s="490"/>
      <c r="BC208" s="490"/>
      <c r="BJ208" s="327"/>
      <c r="BK208" s="313"/>
      <c r="BL208" s="313"/>
      <c r="BM208" s="313"/>
      <c r="BN208" s="313"/>
      <c r="BO208" s="313"/>
      <c r="BP208" s="313"/>
      <c r="BQ208" s="313"/>
      <c r="BR208" s="313"/>
      <c r="BS208" s="313"/>
      <c r="BT208" s="313"/>
      <c r="BU208" s="313"/>
      <c r="BV208" s="313"/>
      <c r="BW208" s="313"/>
      <c r="BX208" s="313"/>
      <c r="BY208" s="313"/>
      <c r="BZ208" s="313"/>
      <c r="CA208" s="313"/>
      <c r="CB208" s="313"/>
      <c r="CC208" s="313"/>
      <c r="CD208" s="313"/>
      <c r="CE208" s="313"/>
      <c r="CF208" s="313"/>
      <c r="CG208" s="313"/>
      <c r="CH208" s="313"/>
      <c r="CL208" s="313"/>
    </row>
    <row r="209" spans="1:90" s="1" customFormat="1" ht="13.9" hidden="1" customHeight="1" x14ac:dyDescent="0.3">
      <c r="A209" s="706"/>
      <c r="B209" s="624" t="s">
        <v>466</v>
      </c>
      <c r="C209" s="626" t="s">
        <v>130</v>
      </c>
      <c r="D209" s="626" t="s">
        <v>467</v>
      </c>
      <c r="E209" s="624" t="s">
        <v>476</v>
      </c>
      <c r="F209" s="625"/>
      <c r="G209" s="625"/>
      <c r="H209" s="625"/>
      <c r="I209" s="625"/>
      <c r="J209" s="624" t="s">
        <v>272</v>
      </c>
      <c r="K209" s="627" t="s">
        <v>475</v>
      </c>
      <c r="L209" s="627"/>
      <c r="M209" s="627" t="str">
        <f t="shared" si="228"/>
        <v xml:space="preserve">Posibilidad de pérdida Económica y Reputacional por posibilidad que se generen factores que afectan el proceso de afiliación a la ARL  en los tiempos reales y la selección del nivel de riesgo   </v>
      </c>
      <c r="N209" s="624"/>
      <c r="O209" s="617">
        <v>1408</v>
      </c>
      <c r="P209" s="615"/>
      <c r="Q209" s="616"/>
      <c r="R209" s="632"/>
      <c r="S209" s="615"/>
      <c r="T209" s="616"/>
      <c r="U209" s="632"/>
      <c r="V209" s="615"/>
      <c r="W209" s="616"/>
      <c r="X209" s="621"/>
      <c r="Y209" s="616"/>
      <c r="Z209" s="621"/>
      <c r="AA209" s="617"/>
      <c r="AB209" s="326"/>
      <c r="AC209" s="494"/>
      <c r="AD209" s="387"/>
      <c r="AE209" s="315"/>
      <c r="AF209" s="494"/>
      <c r="AG209" s="315" t="str">
        <f t="shared" si="254"/>
        <v/>
      </c>
      <c r="AH209" s="316"/>
      <c r="AI209" s="316"/>
      <c r="AJ209" s="317" t="str">
        <f t="shared" si="237"/>
        <v/>
      </c>
      <c r="AK209" s="316"/>
      <c r="AL209" s="316"/>
      <c r="AM209" s="316"/>
      <c r="AN209" s="122"/>
      <c r="AO209" s="132" t="str">
        <f t="shared" si="245"/>
        <v/>
      </c>
      <c r="AP209" s="123"/>
      <c r="AQ209" s="132" t="str">
        <f t="shared" si="246"/>
        <v/>
      </c>
      <c r="AR209" s="123" t="str">
        <f t="shared" si="247"/>
        <v/>
      </c>
      <c r="AS209" s="301" t="str">
        <f t="shared" si="248"/>
        <v/>
      </c>
      <c r="AT209" s="301"/>
      <c r="AU209" s="301"/>
      <c r="AV209" s="369"/>
      <c r="AW209" s="305"/>
      <c r="AX209" s="305"/>
      <c r="AY209" s="489"/>
      <c r="AZ209" s="490"/>
      <c r="BA209" s="490"/>
      <c r="BB209" s="490"/>
      <c r="BC209" s="490"/>
      <c r="BJ209" s="327"/>
      <c r="BK209" s="313"/>
      <c r="BL209" s="313"/>
      <c r="BM209" s="313"/>
      <c r="BN209" s="313"/>
      <c r="BO209" s="313"/>
      <c r="BP209" s="313"/>
      <c r="BQ209" s="313"/>
      <c r="BR209" s="313"/>
      <c r="BS209" s="313"/>
      <c r="BT209" s="313"/>
      <c r="BU209" s="313"/>
      <c r="BV209" s="313"/>
      <c r="BW209" s="313"/>
      <c r="BX209" s="313"/>
      <c r="BY209" s="313"/>
      <c r="BZ209" s="313"/>
      <c r="CA209" s="313"/>
      <c r="CB209" s="313"/>
      <c r="CC209" s="313"/>
      <c r="CD209" s="313"/>
      <c r="CE209" s="313"/>
      <c r="CF209" s="313"/>
      <c r="CG209" s="313"/>
      <c r="CH209" s="313"/>
      <c r="CL209" s="313"/>
    </row>
    <row r="210" spans="1:90" s="1" customFormat="1" ht="153.75" customHeight="1" x14ac:dyDescent="0.3">
      <c r="A210" s="706" t="s">
        <v>477</v>
      </c>
      <c r="B210" s="624" t="s">
        <v>478</v>
      </c>
      <c r="C210" s="626" t="s">
        <v>130</v>
      </c>
      <c r="D210" s="626" t="s">
        <v>479</v>
      </c>
      <c r="E210" s="624" t="s">
        <v>480</v>
      </c>
      <c r="F210" s="625" t="s">
        <v>295</v>
      </c>
      <c r="G210" s="625" t="s">
        <v>283</v>
      </c>
      <c r="H210" s="625" t="s">
        <v>395</v>
      </c>
      <c r="I210" s="625" t="s">
        <v>317</v>
      </c>
      <c r="J210" s="624" t="s">
        <v>791</v>
      </c>
      <c r="K210" s="627" t="s">
        <v>481</v>
      </c>
      <c r="L210" s="627" t="s">
        <v>867</v>
      </c>
      <c r="M210" s="627" t="str">
        <f t="shared" si="228"/>
        <v xml:space="preserve">Posibilidad de pérdida reputacional por  el incumplimiento de los requisitos mínimos para la vinculación de los funcionarios. debido a:
1. Desconocimiento o incumplimiento de los requisitos de vinculación.               
2. Desconocimiento de la normatividad legal vigente                                         
3. Incumplimiento en los tiempos establecidos para dar  respuesta a las peticiones presentadas por la entidad ante la CNSC.    </v>
      </c>
      <c r="N210" s="624" t="s">
        <v>274</v>
      </c>
      <c r="O210" s="617">
        <v>286</v>
      </c>
      <c r="P210" s="615" t="str">
        <f t="shared" si="212"/>
        <v>Media</v>
      </c>
      <c r="Q210" s="616">
        <f t="shared" ref="Q210" si="256">IF(P210="","",IF(P210="Muy Baja",0.2,IF(P210="Baja",0.4,IF(P210="Media",0.6,IF(P210="Alta",0.8,IF(P210="Muy Alta",1,))))))</f>
        <v>0.6</v>
      </c>
      <c r="R210" s="632"/>
      <c r="S210" s="615" t="str">
        <f>IF(OR(R210='Tabla Impacto'!$C$11,R210='Tabla Impacto'!$D$11),"Leve",IF(OR(R210='Tabla Impacto'!$C$12,R210='Tabla Impacto'!$D$12),"Menor",IF(OR(R210='Tabla Impacto'!$C$13,R210='Tabla Impacto'!$D$13),"Moderado",IF(OR(R210='Tabla Impacto'!$C$14,R210='Tabla Impacto'!$D$14),"Mayor",IF(OR(R210='Tabla Impacto'!$C$15,R210='Tabla Impacto'!$D$15),"Catastrófico","")))))</f>
        <v/>
      </c>
      <c r="T210" s="616" t="str">
        <f t="shared" ref="T210" si="257">IF(S210="","",IF(S210="Leve",0.2,IF(S210="Menor",0.4,IF(S210="Moderado",0.6,IF(S210="Mayor",0.8,IF(S210="Catastrófico",1,))))))</f>
        <v/>
      </c>
      <c r="U210" s="632" t="s">
        <v>288</v>
      </c>
      <c r="V210" s="615" t="str">
        <f>IF(OR(U210='Tabla Impacto'!$C$11,U210='Tabla Impacto'!$D$11),"Leve",IF(OR(U210='Tabla Impacto'!$C$12,U210='Tabla Impacto'!$D$12),"Menor",IF(OR(U210='Tabla Impacto'!$C$13,U210='Tabla Impacto'!$D$13),"Moderado",IF(OR(U210='Tabla Impacto'!$C$14,U210='Tabla Impacto'!$D$14),"Mayor",IF(OR(U210='Tabla Impacto'!$C$15,U210='Tabla Impacto'!$D$15),"Catastrófico","")))))</f>
        <v>Moderado</v>
      </c>
      <c r="W210" s="616">
        <f t="shared" ref="W210" si="258">IF(V210="","",IF(V210="Leve",0.2,IF(V210="Menor",0.4,IF(V210="Moderado",0.6,IF(V210="Mayor",0.8,IF(V210="Catastrófico",1,))))))</f>
        <v>0.6</v>
      </c>
      <c r="X210" s="621" t="str">
        <f>IF(Y210="","",IF(Y210='Tabla Impacto'!$G$4,'Tabla Impacto'!$F$4,IF(Y210='Tabla Impacto'!$G$5,'Tabla Impacto'!$F$5,IF(Y210='Tabla Impacto'!$G$6,'Tabla Impacto'!$F$6,IF(Y210='Tabla Impacto'!$G$7,'Tabla Impacto'!$F$7,IF(Y210='Tabla Impacto'!$G$8,'Tabla Impacto'!$F$8))))))</f>
        <v>Moderado</v>
      </c>
      <c r="Y210" s="616">
        <f t="shared" ref="Y210" si="259">+IF(T210="",W210,IF(W210="",T210,IF(T210&gt;W210,T210,W210)))</f>
        <v>0.6</v>
      </c>
      <c r="Z210" s="621" t="str">
        <f t="shared" ref="Z210" si="260">IF(OR(AND(P210="Muy Baja",X210="Leve"),AND(P210="Muy Baja",X210="Menor"),AND(P210="Baja",X210="Leve")),"Bajo",IF(OR(AND(P210="Muy baja",X210="Moderado"),AND(P210="Baja",X210="Menor"),AND(P210="Baja",X210="Moderado"),AND(P210="Media",X210="Leve"),AND(P210="Media",X210="Menor"),AND(P210="Media",X210="Moderado"),AND(P210="Alta",X210="Leve"),AND(P210="Alta",X210="Menor")),"Moderado",IF(OR(AND(P210="Muy Baja",X210="Mayor"),AND(P210="Baja",X210="Mayor"),AND(P210="Media",X210="Mayor"),AND(P210="Alta",X210="Moderado"),AND(P210="Alta",X210="Mayor"),AND(P210="Muy Alta",X210="Leve"),AND(P210="Muy Alta",X210="Menor"),AND(P210="Muy Alta",X210="Moderado"),AND(P210="Muy Alta",X210="Mayor")),"Alto",IF(OR(AND(P210="Muy Baja",X210="Catastrófico"),AND(P210="Baja",X210="Catastrófico"),AND(P210="Media",X210="Catastrófico"),AND(P210="Alta",X210="Catastrófico"),AND(P210="Muy Alta",X210="Catastrófico")),"Extremo",""))))</f>
        <v>Moderado</v>
      </c>
      <c r="AA210" s="617"/>
      <c r="AB210" s="326">
        <v>1</v>
      </c>
      <c r="AC210" s="521" t="s">
        <v>971</v>
      </c>
      <c r="AD210" s="387"/>
      <c r="AE210" s="315" t="s">
        <v>123</v>
      </c>
      <c r="AF210" s="521" t="s">
        <v>883</v>
      </c>
      <c r="AG210" s="315" t="str">
        <f t="shared" si="254"/>
        <v>Probabilidad</v>
      </c>
      <c r="AH210" s="316" t="s">
        <v>74</v>
      </c>
      <c r="AI210" s="316" t="s">
        <v>109</v>
      </c>
      <c r="AJ210" s="317" t="str">
        <f t="shared" si="237"/>
        <v>40%</v>
      </c>
      <c r="AK210" s="316" t="s">
        <v>115</v>
      </c>
      <c r="AL210" s="316" t="s">
        <v>133</v>
      </c>
      <c r="AM210" s="316" t="s">
        <v>277</v>
      </c>
      <c r="AN210" s="300">
        <f>IFERROR(IF(AG210="Probabilidad",(Q210-(+Q210*AJ210)),IF(AG210="Impacto",Q210,"")),"")</f>
        <v>0.36</v>
      </c>
      <c r="AO210" s="132" t="str">
        <f t="shared" ref="AO210" si="261">IFERROR(IF(AN210="","",IF(AN210&lt;=0.2,"Muy Baja",IF(AN210&lt;=0.4,"Baja",IF(AN210&lt;=0.6,"Media",IF(AN210&lt;=0.8,"Alta","Muy Alta"))))),"")</f>
        <v>Baja</v>
      </c>
      <c r="AP210" s="123">
        <f>+AN210</f>
        <v>0.36</v>
      </c>
      <c r="AQ210" s="132" t="str">
        <f t="shared" ref="AQ210" si="262">IFERROR(IF(AR210="","",IF(AR210&lt;=0.2,"Leve",IF(AR210&lt;=0.4,"Menor",IF(AR210&lt;=0.6,"Moderado",IF(AR210&lt;=0.8,"Mayor","Catastrófico"))))),"")</f>
        <v>Moderado</v>
      </c>
      <c r="AR210" s="123">
        <f>IFERROR(IF(AG210="Impacto",(Y210-(+Y210*AJ210)),IF(AG210="Probabilidad",Y210,"")),"")</f>
        <v>0.6</v>
      </c>
      <c r="AS210" s="301" t="str">
        <f t="shared" ref="AS210" si="263">IFERROR(IF(OR(AND(AO210="Muy Baja",AQ210="Leve"),AND(AO210="Muy Baja",AQ210="Menor"),AND(AO210="Baja",AQ210="Leve")),"Bajo",IF(OR(AND(AO210="Muy baja",AQ210="Moderado"),AND(AO210="Baja",AQ210="Menor"),AND(AO210="Baja",AQ210="Moderado"),AND(AO210="Media",AQ210="Leve"),AND(AO210="Media",AQ210="Menor"),AND(AO210="Media",AQ210="Moderado"),AND(AO210="Alta",AQ210="Leve"),AND(AO210="Alta",AQ210="Menor")),"Moderado",IF(OR(AND(AO210="Muy Baja",AQ210="Mayor"),AND(AO210="Baja",AQ210="Mayor"),AND(AO210="Media",AQ210="Mayor"),AND(AO210="Alta",AQ210="Moderado"),AND(AO210="Alta",AQ210="Mayor"),AND(AO210="Muy Alta",AQ210="Leve"),AND(AO210="Muy Alta",AQ210="Menor"),AND(AO210="Muy Alta",AQ210="Moderado"),AND(AO210="Muy Alta",AQ210="Mayor")),"Alto",IF(OR(AND(AO210="Muy Baja",AQ210="Catastrófico"),AND(AO210="Baja",AQ210="Catastrófico"),AND(AO210="Media",AQ210="Catastrófico"),AND(AO210="Alta",AQ210="Catastrófico"),AND(AO210="Muy Alta",AQ210="Catastrófico")),"Extremo","")))),"")</f>
        <v>Moderado</v>
      </c>
      <c r="AT210" s="367">
        <f>+AP210</f>
        <v>0.36</v>
      </c>
      <c r="AU210" s="367">
        <f>+AR210</f>
        <v>0.6</v>
      </c>
      <c r="AV210" s="369" t="s">
        <v>278</v>
      </c>
      <c r="AW210" s="305"/>
      <c r="AX210" s="305"/>
      <c r="AY210" s="319">
        <v>0</v>
      </c>
      <c r="AZ210" s="315">
        <v>3</v>
      </c>
      <c r="BA210" s="315">
        <v>0</v>
      </c>
      <c r="BB210" s="315">
        <v>0</v>
      </c>
      <c r="BC210" s="315">
        <v>0</v>
      </c>
      <c r="BJ210" s="327"/>
      <c r="BK210" s="313"/>
      <c r="BL210" s="313"/>
      <c r="BM210" s="313"/>
      <c r="BN210" s="313"/>
      <c r="BO210" s="313"/>
      <c r="BP210" s="313"/>
      <c r="BQ210" s="313"/>
      <c r="BR210" s="313"/>
      <c r="BS210" s="313"/>
      <c r="BT210" s="313"/>
      <c r="BU210" s="313"/>
      <c r="BV210" s="313"/>
      <c r="BW210" s="313"/>
      <c r="BX210" s="313"/>
      <c r="BY210" s="313"/>
      <c r="BZ210" s="313"/>
      <c r="CA210" s="313"/>
      <c r="CB210" s="313"/>
      <c r="CC210" s="313"/>
      <c r="CD210" s="313"/>
      <c r="CE210" s="313"/>
      <c r="CF210" s="313"/>
      <c r="CG210" s="313"/>
      <c r="CH210" s="313"/>
      <c r="CL210" s="313"/>
    </row>
    <row r="211" spans="1:90" s="1" customFormat="1" ht="13.9" hidden="1" customHeight="1" x14ac:dyDescent="0.3">
      <c r="A211" s="706"/>
      <c r="B211" s="624" t="s">
        <v>473</v>
      </c>
      <c r="C211" s="626" t="s">
        <v>130</v>
      </c>
      <c r="D211" s="626" t="s">
        <v>474</v>
      </c>
      <c r="E211" s="624" t="s">
        <v>482</v>
      </c>
      <c r="F211" s="625"/>
      <c r="G211" s="625"/>
      <c r="H211" s="625"/>
      <c r="I211" s="625"/>
      <c r="J211" s="624" t="s">
        <v>272</v>
      </c>
      <c r="K211" s="627" t="s">
        <v>481</v>
      </c>
      <c r="L211" s="627"/>
      <c r="M211" s="627" t="str">
        <f t="shared" si="228"/>
        <v xml:space="preserve">Posibilidad de pérdida Económica y Reputacional por  el incumplimiento de los requisitos mínimos para la vinculación de los funcionarios. </v>
      </c>
      <c r="N211" s="624"/>
      <c r="O211" s="617">
        <v>286</v>
      </c>
      <c r="P211" s="615"/>
      <c r="Q211" s="616"/>
      <c r="R211" s="632"/>
      <c r="S211" s="615"/>
      <c r="T211" s="616"/>
      <c r="U211" s="632"/>
      <c r="V211" s="615"/>
      <c r="W211" s="616"/>
      <c r="X211" s="621"/>
      <c r="Y211" s="616"/>
      <c r="Z211" s="621"/>
      <c r="AA211" s="617"/>
      <c r="AB211" s="326"/>
      <c r="AC211" s="494"/>
      <c r="AD211" s="387"/>
      <c r="AE211" s="315"/>
      <c r="AF211" s="494"/>
      <c r="AG211" s="315" t="str">
        <f t="shared" si="254"/>
        <v/>
      </c>
      <c r="AH211" s="316"/>
      <c r="AI211" s="316"/>
      <c r="AJ211" s="317" t="str">
        <f t="shared" si="237"/>
        <v/>
      </c>
      <c r="AK211" s="316"/>
      <c r="AL211" s="316"/>
      <c r="AM211" s="316"/>
      <c r="AN211" s="122"/>
      <c r="AO211" s="132" t="str">
        <f t="shared" si="245"/>
        <v/>
      </c>
      <c r="AP211" s="123"/>
      <c r="AQ211" s="132" t="str">
        <f t="shared" si="246"/>
        <v/>
      </c>
      <c r="AR211" s="123" t="str">
        <f t="shared" si="247"/>
        <v/>
      </c>
      <c r="AS211" s="301" t="str">
        <f t="shared" si="248"/>
        <v/>
      </c>
      <c r="AT211" s="301"/>
      <c r="AU211" s="301"/>
      <c r="AV211" s="369"/>
      <c r="AW211" s="305"/>
      <c r="AX211" s="305"/>
      <c r="AY211" s="489"/>
      <c r="AZ211" s="490"/>
      <c r="BA211" s="490"/>
      <c r="BB211" s="490"/>
      <c r="BC211" s="490"/>
      <c r="BJ211" s="327"/>
      <c r="BK211" s="313"/>
      <c r="BL211" s="313"/>
      <c r="BM211" s="313"/>
      <c r="BN211" s="313"/>
      <c r="BO211" s="313"/>
      <c r="BP211" s="313"/>
      <c r="BQ211" s="313"/>
      <c r="BR211" s="313"/>
      <c r="BS211" s="313"/>
      <c r="BT211" s="313"/>
      <c r="BU211" s="313"/>
      <c r="BV211" s="313"/>
      <c r="BW211" s="313"/>
      <c r="BX211" s="313"/>
      <c r="BY211" s="313"/>
      <c r="BZ211" s="313"/>
      <c r="CA211" s="313"/>
      <c r="CB211" s="313"/>
      <c r="CC211" s="313"/>
      <c r="CD211" s="313"/>
      <c r="CE211" s="313"/>
      <c r="CF211" s="313"/>
      <c r="CG211" s="313"/>
      <c r="CH211" s="313"/>
      <c r="CL211" s="313"/>
    </row>
    <row r="212" spans="1:90" s="1" customFormat="1" ht="13.9" hidden="1" customHeight="1" x14ac:dyDescent="0.3">
      <c r="A212" s="706"/>
      <c r="B212" s="624" t="s">
        <v>473</v>
      </c>
      <c r="C212" s="626" t="s">
        <v>130</v>
      </c>
      <c r="D212" s="626" t="s">
        <v>474</v>
      </c>
      <c r="E212" s="624" t="s">
        <v>482</v>
      </c>
      <c r="F212" s="625"/>
      <c r="G212" s="625"/>
      <c r="H212" s="625"/>
      <c r="I212" s="625"/>
      <c r="J212" s="624" t="s">
        <v>272</v>
      </c>
      <c r="K212" s="627" t="s">
        <v>481</v>
      </c>
      <c r="L212" s="627"/>
      <c r="M212" s="627" t="str">
        <f t="shared" si="228"/>
        <v xml:space="preserve">Posibilidad de pérdida Económica y Reputacional por  el incumplimiento de los requisitos mínimos para la vinculación de los funcionarios. </v>
      </c>
      <c r="N212" s="624"/>
      <c r="O212" s="617">
        <v>286</v>
      </c>
      <c r="P212" s="615"/>
      <c r="Q212" s="616"/>
      <c r="R212" s="632"/>
      <c r="S212" s="615"/>
      <c r="T212" s="616"/>
      <c r="U212" s="632"/>
      <c r="V212" s="615"/>
      <c r="W212" s="616"/>
      <c r="X212" s="621"/>
      <c r="Y212" s="616"/>
      <c r="Z212" s="621"/>
      <c r="AA212" s="617"/>
      <c r="AB212" s="326"/>
      <c r="AC212" s="494"/>
      <c r="AD212" s="387"/>
      <c r="AE212" s="315"/>
      <c r="AF212" s="494"/>
      <c r="AG212" s="315" t="str">
        <f t="shared" si="254"/>
        <v/>
      </c>
      <c r="AH212" s="316"/>
      <c r="AI212" s="316"/>
      <c r="AJ212" s="317" t="str">
        <f t="shared" si="237"/>
        <v/>
      </c>
      <c r="AK212" s="316"/>
      <c r="AL212" s="316"/>
      <c r="AM212" s="316"/>
      <c r="AN212" s="122"/>
      <c r="AO212" s="132" t="str">
        <f t="shared" si="245"/>
        <v/>
      </c>
      <c r="AP212" s="123"/>
      <c r="AQ212" s="132" t="str">
        <f t="shared" si="246"/>
        <v/>
      </c>
      <c r="AR212" s="123" t="str">
        <f t="shared" si="247"/>
        <v/>
      </c>
      <c r="AS212" s="301" t="str">
        <f t="shared" si="248"/>
        <v/>
      </c>
      <c r="AT212" s="301"/>
      <c r="AU212" s="301"/>
      <c r="AV212" s="369"/>
      <c r="AW212" s="305"/>
      <c r="AX212" s="305"/>
      <c r="AY212" s="489"/>
      <c r="AZ212" s="490"/>
      <c r="BA212" s="490"/>
      <c r="BB212" s="490"/>
      <c r="BC212" s="490"/>
      <c r="BJ212" s="327"/>
      <c r="BK212" s="313"/>
      <c r="BL212" s="313"/>
      <c r="BM212" s="313"/>
      <c r="BN212" s="313"/>
      <c r="BO212" s="313"/>
      <c r="BP212" s="313"/>
      <c r="BQ212" s="313"/>
      <c r="BR212" s="313"/>
      <c r="BS212" s="313"/>
      <c r="BT212" s="313"/>
      <c r="BU212" s="313"/>
      <c r="BV212" s="313"/>
      <c r="BW212" s="313"/>
      <c r="BX212" s="313"/>
      <c r="BY212" s="313"/>
      <c r="BZ212" s="313"/>
      <c r="CA212" s="313"/>
      <c r="CB212" s="313"/>
      <c r="CC212" s="313"/>
      <c r="CD212" s="313"/>
      <c r="CE212" s="313"/>
      <c r="CF212" s="313"/>
      <c r="CG212" s="313"/>
      <c r="CH212" s="313"/>
      <c r="CL212" s="313"/>
    </row>
    <row r="213" spans="1:90" s="1" customFormat="1" ht="13.9" hidden="1" customHeight="1" x14ac:dyDescent="0.3">
      <c r="A213" s="706"/>
      <c r="B213" s="624" t="s">
        <v>473</v>
      </c>
      <c r="C213" s="626" t="s">
        <v>130</v>
      </c>
      <c r="D213" s="626" t="s">
        <v>474</v>
      </c>
      <c r="E213" s="624" t="s">
        <v>482</v>
      </c>
      <c r="F213" s="625"/>
      <c r="G213" s="625"/>
      <c r="H213" s="625"/>
      <c r="I213" s="625"/>
      <c r="J213" s="624" t="s">
        <v>272</v>
      </c>
      <c r="K213" s="627" t="s">
        <v>481</v>
      </c>
      <c r="L213" s="627"/>
      <c r="M213" s="627" t="str">
        <f t="shared" si="228"/>
        <v xml:space="preserve">Posibilidad de pérdida Económica y Reputacional por  el incumplimiento de los requisitos mínimos para la vinculación de los funcionarios. </v>
      </c>
      <c r="N213" s="624"/>
      <c r="O213" s="617">
        <v>286</v>
      </c>
      <c r="P213" s="615"/>
      <c r="Q213" s="616"/>
      <c r="R213" s="632"/>
      <c r="S213" s="615"/>
      <c r="T213" s="616"/>
      <c r="U213" s="632"/>
      <c r="V213" s="615"/>
      <c r="W213" s="616"/>
      <c r="X213" s="621"/>
      <c r="Y213" s="616"/>
      <c r="Z213" s="621"/>
      <c r="AA213" s="617"/>
      <c r="AB213" s="326"/>
      <c r="AC213" s="494"/>
      <c r="AD213" s="387"/>
      <c r="AE213" s="315"/>
      <c r="AF213" s="494"/>
      <c r="AG213" s="315" t="str">
        <f t="shared" si="254"/>
        <v/>
      </c>
      <c r="AH213" s="316"/>
      <c r="AI213" s="316"/>
      <c r="AJ213" s="317" t="str">
        <f t="shared" si="237"/>
        <v/>
      </c>
      <c r="AK213" s="316"/>
      <c r="AL213" s="316"/>
      <c r="AM213" s="316"/>
      <c r="AN213" s="122"/>
      <c r="AO213" s="132" t="str">
        <f t="shared" si="245"/>
        <v/>
      </c>
      <c r="AP213" s="123"/>
      <c r="AQ213" s="132" t="str">
        <f t="shared" si="246"/>
        <v/>
      </c>
      <c r="AR213" s="123" t="str">
        <f t="shared" si="247"/>
        <v/>
      </c>
      <c r="AS213" s="301" t="str">
        <f t="shared" si="248"/>
        <v/>
      </c>
      <c r="AT213" s="301"/>
      <c r="AU213" s="301"/>
      <c r="AV213" s="369"/>
      <c r="AW213" s="305"/>
      <c r="AX213" s="305"/>
      <c r="AY213" s="489"/>
      <c r="AZ213" s="490"/>
      <c r="BA213" s="490"/>
      <c r="BB213" s="490"/>
      <c r="BC213" s="490"/>
      <c r="BJ213" s="327"/>
      <c r="BK213" s="313"/>
      <c r="BL213" s="313"/>
      <c r="BM213" s="313"/>
      <c r="BN213" s="313"/>
      <c r="BO213" s="313"/>
      <c r="BP213" s="313"/>
      <c r="BQ213" s="313"/>
      <c r="BR213" s="313"/>
      <c r="BS213" s="313"/>
      <c r="BT213" s="313"/>
      <c r="BU213" s="313"/>
      <c r="BV213" s="313"/>
      <c r="BW213" s="313"/>
      <c r="BX213" s="313"/>
      <c r="BY213" s="313"/>
      <c r="BZ213" s="313"/>
      <c r="CA213" s="313"/>
      <c r="CB213" s="313"/>
      <c r="CC213" s="313"/>
      <c r="CD213" s="313"/>
      <c r="CE213" s="313"/>
      <c r="CF213" s="313"/>
      <c r="CG213" s="313"/>
      <c r="CH213" s="313"/>
      <c r="CL213" s="313"/>
    </row>
    <row r="214" spans="1:90" s="1" customFormat="1" ht="13.9" hidden="1" customHeight="1" x14ac:dyDescent="0.3">
      <c r="A214" s="706"/>
      <c r="B214" s="624" t="s">
        <v>473</v>
      </c>
      <c r="C214" s="626" t="s">
        <v>130</v>
      </c>
      <c r="D214" s="626" t="s">
        <v>474</v>
      </c>
      <c r="E214" s="624" t="s">
        <v>482</v>
      </c>
      <c r="F214" s="625"/>
      <c r="G214" s="625"/>
      <c r="H214" s="625"/>
      <c r="I214" s="625"/>
      <c r="J214" s="624" t="s">
        <v>272</v>
      </c>
      <c r="K214" s="627" t="s">
        <v>481</v>
      </c>
      <c r="L214" s="627"/>
      <c r="M214" s="627" t="str">
        <f t="shared" si="228"/>
        <v xml:space="preserve">Posibilidad de pérdida Económica y Reputacional por  el incumplimiento de los requisitos mínimos para la vinculación de los funcionarios. </v>
      </c>
      <c r="N214" s="624"/>
      <c r="O214" s="617">
        <v>286</v>
      </c>
      <c r="P214" s="615"/>
      <c r="Q214" s="616"/>
      <c r="R214" s="632"/>
      <c r="S214" s="615"/>
      <c r="T214" s="616"/>
      <c r="U214" s="632"/>
      <c r="V214" s="615"/>
      <c r="W214" s="616"/>
      <c r="X214" s="621"/>
      <c r="Y214" s="616"/>
      <c r="Z214" s="621"/>
      <c r="AA214" s="617"/>
      <c r="AB214" s="326"/>
      <c r="AC214" s="494"/>
      <c r="AD214" s="387"/>
      <c r="AE214" s="315"/>
      <c r="AF214" s="494"/>
      <c r="AG214" s="315" t="str">
        <f t="shared" si="254"/>
        <v/>
      </c>
      <c r="AH214" s="316"/>
      <c r="AI214" s="316"/>
      <c r="AJ214" s="317" t="str">
        <f t="shared" si="237"/>
        <v/>
      </c>
      <c r="AK214" s="316"/>
      <c r="AL214" s="316"/>
      <c r="AM214" s="316"/>
      <c r="AN214" s="122"/>
      <c r="AO214" s="132" t="str">
        <f t="shared" si="245"/>
        <v/>
      </c>
      <c r="AP214" s="123"/>
      <c r="AQ214" s="132" t="str">
        <f t="shared" si="246"/>
        <v/>
      </c>
      <c r="AR214" s="123" t="str">
        <f t="shared" si="247"/>
        <v/>
      </c>
      <c r="AS214" s="301" t="str">
        <f t="shared" si="248"/>
        <v/>
      </c>
      <c r="AT214" s="301"/>
      <c r="AU214" s="301"/>
      <c r="AV214" s="369"/>
      <c r="AW214" s="305"/>
      <c r="AX214" s="305"/>
      <c r="AY214" s="489"/>
      <c r="AZ214" s="490"/>
      <c r="BA214" s="490"/>
      <c r="BB214" s="490"/>
      <c r="BC214" s="490"/>
      <c r="BJ214" s="327"/>
      <c r="BK214" s="313"/>
      <c r="BL214" s="313"/>
      <c r="BM214" s="313"/>
      <c r="BN214" s="313"/>
      <c r="BO214" s="313"/>
      <c r="BP214" s="313"/>
      <c r="BQ214" s="313"/>
      <c r="BR214" s="313"/>
      <c r="BS214" s="313"/>
      <c r="BT214" s="313"/>
      <c r="BU214" s="313"/>
      <c r="BV214" s="313"/>
      <c r="BW214" s="313"/>
      <c r="BX214" s="313"/>
      <c r="BY214" s="313"/>
      <c r="BZ214" s="313"/>
      <c r="CA214" s="313"/>
      <c r="CB214" s="313"/>
      <c r="CC214" s="313"/>
      <c r="CD214" s="313"/>
      <c r="CE214" s="313"/>
      <c r="CF214" s="313"/>
      <c r="CG214" s="313"/>
      <c r="CH214" s="313"/>
      <c r="CL214" s="313"/>
    </row>
    <row r="215" spans="1:90" s="1" customFormat="1" ht="13.9" hidden="1" customHeight="1" x14ac:dyDescent="0.3">
      <c r="A215" s="706"/>
      <c r="B215" s="624" t="s">
        <v>473</v>
      </c>
      <c r="C215" s="626" t="s">
        <v>130</v>
      </c>
      <c r="D215" s="626" t="s">
        <v>474</v>
      </c>
      <c r="E215" s="624" t="s">
        <v>482</v>
      </c>
      <c r="F215" s="625"/>
      <c r="G215" s="625"/>
      <c r="H215" s="625"/>
      <c r="I215" s="625"/>
      <c r="J215" s="624" t="s">
        <v>272</v>
      </c>
      <c r="K215" s="627" t="s">
        <v>481</v>
      </c>
      <c r="L215" s="627"/>
      <c r="M215" s="627" t="str">
        <f t="shared" si="228"/>
        <v xml:space="preserve">Posibilidad de pérdida Económica y Reputacional por  el incumplimiento de los requisitos mínimos para la vinculación de los funcionarios. </v>
      </c>
      <c r="N215" s="624"/>
      <c r="O215" s="617">
        <v>286</v>
      </c>
      <c r="P215" s="615"/>
      <c r="Q215" s="616"/>
      <c r="R215" s="632"/>
      <c r="S215" s="615"/>
      <c r="T215" s="616"/>
      <c r="U215" s="632"/>
      <c r="V215" s="615"/>
      <c r="W215" s="616"/>
      <c r="X215" s="621"/>
      <c r="Y215" s="616"/>
      <c r="Z215" s="621"/>
      <c r="AA215" s="617"/>
      <c r="AB215" s="326"/>
      <c r="AC215" s="494"/>
      <c r="AD215" s="387"/>
      <c r="AE215" s="315"/>
      <c r="AF215" s="494"/>
      <c r="AG215" s="315" t="str">
        <f t="shared" si="254"/>
        <v/>
      </c>
      <c r="AH215" s="316"/>
      <c r="AI215" s="316"/>
      <c r="AJ215" s="317" t="str">
        <f t="shared" si="237"/>
        <v/>
      </c>
      <c r="AK215" s="316"/>
      <c r="AL215" s="316"/>
      <c r="AM215" s="316"/>
      <c r="AN215" s="122"/>
      <c r="AO215" s="132" t="str">
        <f t="shared" si="245"/>
        <v/>
      </c>
      <c r="AP215" s="123"/>
      <c r="AQ215" s="132" t="str">
        <f t="shared" si="246"/>
        <v/>
      </c>
      <c r="AR215" s="123" t="str">
        <f t="shared" si="247"/>
        <v/>
      </c>
      <c r="AS215" s="301" t="str">
        <f t="shared" si="248"/>
        <v/>
      </c>
      <c r="AT215" s="301"/>
      <c r="AU215" s="301"/>
      <c r="AV215" s="369"/>
      <c r="AW215" s="305"/>
      <c r="AX215" s="305"/>
      <c r="AY215" s="489"/>
      <c r="AZ215" s="490"/>
      <c r="BA215" s="490"/>
      <c r="BB215" s="490"/>
      <c r="BC215" s="490"/>
      <c r="BJ215" s="327"/>
      <c r="BK215" s="313"/>
      <c r="BL215" s="313"/>
      <c r="BM215" s="313"/>
      <c r="BN215" s="313"/>
      <c r="BO215" s="313"/>
      <c r="BP215" s="313"/>
      <c r="BQ215" s="313"/>
      <c r="BR215" s="313"/>
      <c r="BS215" s="313"/>
      <c r="BT215" s="313"/>
      <c r="BU215" s="313"/>
      <c r="BV215" s="313"/>
      <c r="BW215" s="313"/>
      <c r="BX215" s="313"/>
      <c r="BY215" s="313"/>
      <c r="BZ215" s="313"/>
      <c r="CA215" s="313"/>
      <c r="CB215" s="313"/>
      <c r="CC215" s="313"/>
      <c r="CD215" s="313"/>
      <c r="CE215" s="313"/>
      <c r="CF215" s="313"/>
      <c r="CG215" s="313"/>
      <c r="CH215" s="313"/>
      <c r="CL215" s="313"/>
    </row>
    <row r="216" spans="1:90" s="1" customFormat="1" ht="218.45" customHeight="1" x14ac:dyDescent="0.3">
      <c r="A216" s="706" t="s">
        <v>483</v>
      </c>
      <c r="B216" s="624" t="s">
        <v>484</v>
      </c>
      <c r="C216" s="626" t="s">
        <v>130</v>
      </c>
      <c r="D216" s="626" t="s">
        <v>485</v>
      </c>
      <c r="E216" s="624" t="s">
        <v>113</v>
      </c>
      <c r="F216" s="625" t="s">
        <v>295</v>
      </c>
      <c r="G216" s="625" t="s">
        <v>283</v>
      </c>
      <c r="H216" s="625" t="s">
        <v>346</v>
      </c>
      <c r="I216" s="625" t="s">
        <v>304</v>
      </c>
      <c r="J216" s="626" t="s">
        <v>286</v>
      </c>
      <c r="K216" s="627" t="s">
        <v>838</v>
      </c>
      <c r="L216" s="627" t="s">
        <v>925</v>
      </c>
      <c r="M216" s="627" t="str">
        <f t="shared" si="228"/>
        <v>Posibilidad de pérdida Reputacional por interrupción de las actividades desarrolladas en los procesos ocasionado por el retiro de funcionarios de la Entidad sin que haya realizado la respectiva transferencia del conocimiento, debido a:
1. Incumplimiento del  procedimiento de transferencia de conocimiento de pre-pensionados
2. Ausencia de un procedimiento que establezca la metodología para la transferencia de conocimientos de funcionarios diferentes a pre-pensionables
3. No diligenciamiento del registro de transferencia de conocimiento en el paz y salvo al momento del retiro del funcionario público
4. Situaciones de retiro que se producen sin preparación o aviso, las cuales no son controlables por el funcionario ni por la Subdirección de Talento Humano
5. Falta de voluntad por parte del funcionario para realizar la transferencia de conocimiento</v>
      </c>
      <c r="N216" s="624" t="s">
        <v>274</v>
      </c>
      <c r="O216" s="617">
        <v>4</v>
      </c>
      <c r="P216" s="615" t="str">
        <f t="shared" si="205"/>
        <v>Baja</v>
      </c>
      <c r="Q216" s="616">
        <f t="shared" ref="Q216" si="264">IF(P216="","",IF(P216="Muy Baja",0.2,IF(P216="Baja",0.4,IF(P216="Media",0.6,IF(P216="Alta",0.8,IF(P216="Muy Alta",1,))))))</f>
        <v>0.4</v>
      </c>
      <c r="R216" s="632"/>
      <c r="S216" s="615" t="str">
        <f>IF(OR(R216='Tabla Impacto'!$C$11,R216='Tabla Impacto'!$D$11),"Leve",IF(OR(R216='Tabla Impacto'!$C$12,R216='Tabla Impacto'!$D$12),"Menor",IF(OR(R216='Tabla Impacto'!$C$13,R216='Tabla Impacto'!$D$13),"Moderado",IF(OR(R216='Tabla Impacto'!$C$14,R216='Tabla Impacto'!$D$14),"Mayor",IF(OR(R216='Tabla Impacto'!$C$15,R216='Tabla Impacto'!$D$15),"Catastrófico","")))))</f>
        <v/>
      </c>
      <c r="T216" s="616" t="str">
        <f t="shared" ref="T216" si="265">IF(S216="","",IF(S216="Leve",0.2,IF(S216="Menor",0.4,IF(S216="Moderado",0.6,IF(S216="Mayor",0.8,IF(S216="Catastrófico",1,))))))</f>
        <v/>
      </c>
      <c r="U216" s="632" t="s">
        <v>491</v>
      </c>
      <c r="V216" s="615" t="str">
        <f>IF(OR(U216='Tabla Impacto'!$C$11,U216='Tabla Impacto'!$D$11),"Leve",IF(OR(U216='Tabla Impacto'!$C$12,U216='Tabla Impacto'!$D$12),"Menor",IF(OR(U216='Tabla Impacto'!$C$13,U216='Tabla Impacto'!$D$13),"Moderado",IF(OR(U216='Tabla Impacto'!$C$14,U216='Tabla Impacto'!$D$14),"Mayor",IF(OR(U216='Tabla Impacto'!$C$15,U216='Tabla Impacto'!$D$15),"Catastrófico","")))))</f>
        <v>Leve</v>
      </c>
      <c r="W216" s="616">
        <f t="shared" ref="W216" si="266">IF(V216="","",IF(V216="Leve",0.2,IF(V216="Menor",0.4,IF(V216="Moderado",0.6,IF(V216="Mayor",0.8,IF(V216="Catastrófico",1,))))))</f>
        <v>0.2</v>
      </c>
      <c r="X216" s="621" t="str">
        <f>IF(Y216="","",IF(Y216='Tabla Impacto'!$G$4,'Tabla Impacto'!$F$4,IF(Y216='Tabla Impacto'!$G$5,'Tabla Impacto'!$F$5,IF(Y216='Tabla Impacto'!$G$6,'Tabla Impacto'!$F$6,IF(Y216='Tabla Impacto'!$G$7,'Tabla Impacto'!$F$7,IF(Y216='Tabla Impacto'!$G$8,'Tabla Impacto'!$F$8))))))</f>
        <v>Leve</v>
      </c>
      <c r="Y216" s="616">
        <f t="shared" ref="Y216" si="267">+IF(T216="",W216,IF(W216="",T216,IF(T216&gt;W216,T216,W216)))</f>
        <v>0.2</v>
      </c>
      <c r="Z216" s="621" t="str">
        <f t="shared" ref="Z216" si="268">IF(OR(AND(P216="Muy Baja",X216="Leve"),AND(P216="Muy Baja",X216="Menor"),AND(P216="Baja",X216="Leve")),"Bajo",IF(OR(AND(P216="Muy baja",X216="Moderado"),AND(P216="Baja",X216="Menor"),AND(P216="Baja",X216="Moderado"),AND(P216="Media",X216="Leve"),AND(P216="Media",X216="Menor"),AND(P216="Media",X216="Moderado"),AND(P216="Alta",X216="Leve"),AND(P216="Alta",X216="Menor")),"Moderado",IF(OR(AND(P216="Muy Baja",X216="Mayor"),AND(P216="Baja",X216="Mayor"),AND(P216="Media",X216="Mayor"),AND(P216="Alta",X216="Moderado"),AND(P216="Alta",X216="Mayor"),AND(P216="Muy Alta",X216="Leve"),AND(P216="Muy Alta",X216="Menor"),AND(P216="Muy Alta",X216="Moderado"),AND(P216="Muy Alta",X216="Mayor")),"Alto",IF(OR(AND(P216="Muy Baja",X216="Catastrófico"),AND(P216="Baja",X216="Catastrófico"),AND(P216="Media",X216="Catastrófico"),AND(P216="Alta",X216="Catastrófico"),AND(P216="Muy Alta",X216="Catastrófico")),"Extremo",""))))</f>
        <v>Bajo</v>
      </c>
      <c r="AA216" s="617"/>
      <c r="AB216" s="326">
        <v>1</v>
      </c>
      <c r="AC216" s="521" t="s">
        <v>839</v>
      </c>
      <c r="AD216" s="387"/>
      <c r="AE216" s="315" t="s">
        <v>123</v>
      </c>
      <c r="AF216" s="521" t="s">
        <v>840</v>
      </c>
      <c r="AG216" s="315" t="str">
        <f t="shared" si="254"/>
        <v>Probabilidad</v>
      </c>
      <c r="AH216" s="316" t="s">
        <v>74</v>
      </c>
      <c r="AI216" s="316" t="s">
        <v>109</v>
      </c>
      <c r="AJ216" s="317" t="str">
        <f t="shared" si="237"/>
        <v>40%</v>
      </c>
      <c r="AK216" s="316" t="s">
        <v>115</v>
      </c>
      <c r="AL216" s="316" t="s">
        <v>133</v>
      </c>
      <c r="AM216" s="316" t="s">
        <v>277</v>
      </c>
      <c r="AN216" s="300">
        <f>IFERROR(IF(AG216="Probabilidad",(Q216-(+Q216*AJ216)),IF(AG216="Impacto",Q216,"")),"")</f>
        <v>0.24</v>
      </c>
      <c r="AO216" s="132" t="str">
        <f t="shared" ref="AO216" si="269">IFERROR(IF(AN216="","",IF(AN216&lt;=0.2,"Muy Baja",IF(AN216&lt;=0.4,"Baja",IF(AN216&lt;=0.6,"Media",IF(AN216&lt;=0.8,"Alta","Muy Alta"))))),"")</f>
        <v>Baja</v>
      </c>
      <c r="AP216" s="123">
        <f>+AN216</f>
        <v>0.24</v>
      </c>
      <c r="AQ216" s="132" t="str">
        <f t="shared" ref="AQ216" si="270">IFERROR(IF(AR216="","",IF(AR216&lt;=0.2,"Leve",IF(AR216&lt;=0.4,"Menor",IF(AR216&lt;=0.6,"Moderado",IF(AR216&lt;=0.8,"Mayor","Catastrófico"))))),"")</f>
        <v>Leve</v>
      </c>
      <c r="AR216" s="123">
        <f>IFERROR(IF(AG216="Impacto",(Y216-(+Y216*AJ216)),IF(AG216="Probabilidad",Y216,"")),"")</f>
        <v>0.2</v>
      </c>
      <c r="AS216" s="301" t="str">
        <f t="shared" ref="AS216" si="271">IFERROR(IF(OR(AND(AO216="Muy Baja",AQ216="Leve"),AND(AO216="Muy Baja",AQ216="Menor"),AND(AO216="Baja",AQ216="Leve")),"Bajo",IF(OR(AND(AO216="Muy baja",AQ216="Moderado"),AND(AO216="Baja",AQ216="Menor"),AND(AO216="Baja",AQ216="Moderado"),AND(AO216="Media",AQ216="Leve"),AND(AO216="Media",AQ216="Menor"),AND(AO216="Media",AQ216="Moderado"),AND(AO216="Alta",AQ216="Leve"),AND(AO216="Alta",AQ216="Menor")),"Moderado",IF(OR(AND(AO216="Muy Baja",AQ216="Mayor"),AND(AO216="Baja",AQ216="Mayor"),AND(AO216="Media",AQ216="Mayor"),AND(AO216="Alta",AQ216="Moderado"),AND(AO216="Alta",AQ216="Mayor"),AND(AO216="Muy Alta",AQ216="Leve"),AND(AO216="Muy Alta",AQ216="Menor"),AND(AO216="Muy Alta",AQ216="Moderado"),AND(AO216="Muy Alta",AQ216="Mayor")),"Alto",IF(OR(AND(AO216="Muy Baja",AQ216="Catastrófico"),AND(AO216="Baja",AQ216="Catastrófico"),AND(AO216="Media",AQ216="Catastrófico"),AND(AO216="Alta",AQ216="Catastrófico"),AND(AO216="Muy Alta",AQ216="Catastrófico")),"Extremo","")))),"")</f>
        <v>Bajo</v>
      </c>
      <c r="AT216" s="367">
        <f>+AP216</f>
        <v>0.24</v>
      </c>
      <c r="AU216" s="367">
        <f>+AR216</f>
        <v>0.2</v>
      </c>
      <c r="AV216" s="369" t="s">
        <v>278</v>
      </c>
      <c r="AW216" s="305"/>
      <c r="AX216" s="305"/>
      <c r="AY216" s="319">
        <v>4</v>
      </c>
      <c r="AZ216" s="315">
        <v>1</v>
      </c>
      <c r="BA216" s="315">
        <v>1</v>
      </c>
      <c r="BB216" s="315">
        <v>1</v>
      </c>
      <c r="BC216" s="315">
        <v>1</v>
      </c>
      <c r="BJ216" s="327"/>
      <c r="BK216" s="313"/>
      <c r="BL216" s="313"/>
      <c r="BM216" s="313"/>
      <c r="BN216" s="313"/>
      <c r="BO216" s="313"/>
      <c r="BP216" s="313"/>
      <c r="BQ216" s="313"/>
      <c r="BR216" s="313"/>
      <c r="BS216" s="313"/>
      <c r="BT216" s="313"/>
      <c r="BU216" s="313"/>
      <c r="BV216" s="313"/>
      <c r="BW216" s="313"/>
      <c r="BX216" s="313"/>
      <c r="BY216" s="313"/>
      <c r="BZ216" s="313"/>
      <c r="CA216" s="313"/>
      <c r="CB216" s="313"/>
      <c r="CC216" s="313"/>
      <c r="CD216" s="313"/>
      <c r="CE216" s="313"/>
      <c r="CF216" s="313"/>
      <c r="CG216" s="313"/>
      <c r="CH216" s="313"/>
      <c r="CL216" s="313"/>
    </row>
    <row r="217" spans="1:90" s="1" customFormat="1" ht="13.9" hidden="1" customHeight="1" x14ac:dyDescent="0.3">
      <c r="A217" s="706"/>
      <c r="B217" s="624" t="s">
        <v>478</v>
      </c>
      <c r="C217" s="626" t="s">
        <v>130</v>
      </c>
      <c r="D217" s="626" t="s">
        <v>486</v>
      </c>
      <c r="E217" s="624" t="s">
        <v>113</v>
      </c>
      <c r="F217" s="625"/>
      <c r="G217" s="625"/>
      <c r="H217" s="625"/>
      <c r="I217" s="625"/>
      <c r="J217" s="626" t="s">
        <v>272</v>
      </c>
      <c r="K217" s="627"/>
      <c r="L217" s="627"/>
      <c r="M217" s="627" t="str">
        <f t="shared" si="228"/>
        <v xml:space="preserve">Posibilidad de pérdida Económica y Reputacional  </v>
      </c>
      <c r="N217" s="624"/>
      <c r="O217" s="617">
        <v>4</v>
      </c>
      <c r="P217" s="615"/>
      <c r="Q217" s="616"/>
      <c r="R217" s="632"/>
      <c r="S217" s="615"/>
      <c r="T217" s="616"/>
      <c r="U217" s="632"/>
      <c r="V217" s="615"/>
      <c r="W217" s="616"/>
      <c r="X217" s="621"/>
      <c r="Y217" s="616"/>
      <c r="Z217" s="621"/>
      <c r="AA217" s="617"/>
      <c r="AB217" s="326"/>
      <c r="AC217" s="494"/>
      <c r="AD217" s="387"/>
      <c r="AE217" s="315"/>
      <c r="AF217" s="494"/>
      <c r="AG217" s="315" t="str">
        <f t="shared" si="254"/>
        <v/>
      </c>
      <c r="AH217" s="316"/>
      <c r="AI217" s="316"/>
      <c r="AJ217" s="317" t="str">
        <f t="shared" si="237"/>
        <v/>
      </c>
      <c r="AK217" s="316"/>
      <c r="AL217" s="316"/>
      <c r="AM217" s="316"/>
      <c r="AN217" s="122"/>
      <c r="AO217" s="132" t="str">
        <f t="shared" si="245"/>
        <v/>
      </c>
      <c r="AP217" s="123"/>
      <c r="AQ217" s="132" t="str">
        <f t="shared" si="246"/>
        <v/>
      </c>
      <c r="AR217" s="123" t="str">
        <f t="shared" si="247"/>
        <v/>
      </c>
      <c r="AS217" s="301" t="str">
        <f t="shared" si="248"/>
        <v/>
      </c>
      <c r="AT217" s="301"/>
      <c r="AU217" s="301"/>
      <c r="AV217" s="369"/>
      <c r="AW217" s="305"/>
      <c r="AX217" s="305"/>
      <c r="AY217" s="489"/>
      <c r="AZ217" s="490"/>
      <c r="BA217" s="490"/>
      <c r="BB217" s="490"/>
      <c r="BC217" s="490"/>
      <c r="BJ217" s="327"/>
      <c r="BK217" s="313"/>
      <c r="BL217" s="313"/>
      <c r="BM217" s="313"/>
      <c r="BN217" s="313"/>
      <c r="BO217" s="313"/>
      <c r="BP217" s="313"/>
      <c r="BQ217" s="313"/>
      <c r="BR217" s="313"/>
      <c r="BS217" s="313"/>
      <c r="BT217" s="313"/>
      <c r="BU217" s="313"/>
      <c r="BV217" s="313"/>
      <c r="BW217" s="313"/>
      <c r="BX217" s="313"/>
      <c r="BY217" s="313"/>
      <c r="BZ217" s="313"/>
      <c r="CA217" s="313"/>
      <c r="CB217" s="313"/>
      <c r="CC217" s="313"/>
      <c r="CD217" s="313"/>
      <c r="CE217" s="313"/>
      <c r="CF217" s="313"/>
      <c r="CG217" s="313"/>
      <c r="CH217" s="313"/>
      <c r="CL217" s="313"/>
    </row>
    <row r="218" spans="1:90" s="1" customFormat="1" ht="13.9" hidden="1" customHeight="1" x14ac:dyDescent="0.3">
      <c r="A218" s="706"/>
      <c r="B218" s="624" t="s">
        <v>478</v>
      </c>
      <c r="C218" s="626" t="s">
        <v>130</v>
      </c>
      <c r="D218" s="626" t="s">
        <v>486</v>
      </c>
      <c r="E218" s="624" t="s">
        <v>113</v>
      </c>
      <c r="F218" s="625"/>
      <c r="G218" s="625"/>
      <c r="H218" s="625"/>
      <c r="I218" s="625"/>
      <c r="J218" s="626" t="s">
        <v>272</v>
      </c>
      <c r="K218" s="627"/>
      <c r="L218" s="627"/>
      <c r="M218" s="627" t="str">
        <f t="shared" si="228"/>
        <v xml:space="preserve">Posibilidad de pérdida Económica y Reputacional  </v>
      </c>
      <c r="N218" s="624"/>
      <c r="O218" s="617">
        <v>4</v>
      </c>
      <c r="P218" s="615"/>
      <c r="Q218" s="616"/>
      <c r="R218" s="632"/>
      <c r="S218" s="615"/>
      <c r="T218" s="616"/>
      <c r="U218" s="632"/>
      <c r="V218" s="615"/>
      <c r="W218" s="616"/>
      <c r="X218" s="621"/>
      <c r="Y218" s="616"/>
      <c r="Z218" s="621"/>
      <c r="AA218" s="617"/>
      <c r="AB218" s="326"/>
      <c r="AC218" s="494"/>
      <c r="AD218" s="387"/>
      <c r="AE218" s="315"/>
      <c r="AF218" s="494"/>
      <c r="AG218" s="315" t="str">
        <f t="shared" si="254"/>
        <v/>
      </c>
      <c r="AH218" s="316"/>
      <c r="AI218" s="316"/>
      <c r="AJ218" s="317" t="str">
        <f t="shared" si="237"/>
        <v/>
      </c>
      <c r="AK218" s="316"/>
      <c r="AL218" s="316"/>
      <c r="AM218" s="316"/>
      <c r="AN218" s="122"/>
      <c r="AO218" s="132" t="str">
        <f t="shared" si="245"/>
        <v/>
      </c>
      <c r="AP218" s="123"/>
      <c r="AQ218" s="132" t="str">
        <f t="shared" si="246"/>
        <v/>
      </c>
      <c r="AR218" s="123" t="str">
        <f t="shared" si="247"/>
        <v/>
      </c>
      <c r="AS218" s="301" t="str">
        <f t="shared" si="248"/>
        <v/>
      </c>
      <c r="AT218" s="301"/>
      <c r="AU218" s="301"/>
      <c r="AV218" s="369"/>
      <c r="AW218" s="305"/>
      <c r="AX218" s="305"/>
      <c r="AY218" s="489"/>
      <c r="AZ218" s="490"/>
      <c r="BA218" s="490"/>
      <c r="BB218" s="490"/>
      <c r="BC218" s="490"/>
      <c r="BJ218" s="327"/>
      <c r="BK218" s="313"/>
      <c r="BL218" s="313"/>
      <c r="BM218" s="313"/>
      <c r="BN218" s="313"/>
      <c r="BO218" s="313"/>
      <c r="BP218" s="313"/>
      <c r="BQ218" s="313"/>
      <c r="BR218" s="313"/>
      <c r="BS218" s="313"/>
      <c r="BT218" s="313"/>
      <c r="BU218" s="313"/>
      <c r="BV218" s="313"/>
      <c r="BW218" s="313"/>
      <c r="BX218" s="313"/>
      <c r="BY218" s="313"/>
      <c r="BZ218" s="313"/>
      <c r="CA218" s="313"/>
      <c r="CB218" s="313"/>
      <c r="CC218" s="313"/>
      <c r="CD218" s="313"/>
      <c r="CE218" s="313"/>
      <c r="CF218" s="313"/>
      <c r="CG218" s="313"/>
      <c r="CH218" s="313"/>
      <c r="CL218" s="313"/>
    </row>
    <row r="219" spans="1:90" s="1" customFormat="1" ht="13.9" hidden="1" customHeight="1" x14ac:dyDescent="0.3">
      <c r="A219" s="706"/>
      <c r="B219" s="624" t="s">
        <v>478</v>
      </c>
      <c r="C219" s="626" t="s">
        <v>130</v>
      </c>
      <c r="D219" s="626" t="s">
        <v>486</v>
      </c>
      <c r="E219" s="624" t="s">
        <v>113</v>
      </c>
      <c r="F219" s="625"/>
      <c r="G219" s="625"/>
      <c r="H219" s="625"/>
      <c r="I219" s="625"/>
      <c r="J219" s="626" t="s">
        <v>272</v>
      </c>
      <c r="K219" s="627"/>
      <c r="L219" s="627"/>
      <c r="M219" s="627" t="str">
        <f t="shared" si="228"/>
        <v xml:space="preserve">Posibilidad de pérdida Económica y Reputacional  </v>
      </c>
      <c r="N219" s="624"/>
      <c r="O219" s="617">
        <v>4</v>
      </c>
      <c r="P219" s="615"/>
      <c r="Q219" s="616"/>
      <c r="R219" s="632"/>
      <c r="S219" s="615"/>
      <c r="T219" s="616"/>
      <c r="U219" s="632"/>
      <c r="V219" s="615"/>
      <c r="W219" s="616"/>
      <c r="X219" s="621"/>
      <c r="Y219" s="616"/>
      <c r="Z219" s="621"/>
      <c r="AA219" s="617"/>
      <c r="AB219" s="326"/>
      <c r="AC219" s="494"/>
      <c r="AD219" s="387"/>
      <c r="AE219" s="315"/>
      <c r="AF219" s="494"/>
      <c r="AG219" s="315" t="str">
        <f t="shared" si="254"/>
        <v/>
      </c>
      <c r="AH219" s="316"/>
      <c r="AI219" s="316"/>
      <c r="AJ219" s="317" t="str">
        <f t="shared" si="237"/>
        <v/>
      </c>
      <c r="AK219" s="316"/>
      <c r="AL219" s="316"/>
      <c r="AM219" s="316"/>
      <c r="AN219" s="122"/>
      <c r="AO219" s="132" t="str">
        <f t="shared" si="245"/>
        <v/>
      </c>
      <c r="AP219" s="123"/>
      <c r="AQ219" s="132" t="str">
        <f t="shared" si="246"/>
        <v/>
      </c>
      <c r="AR219" s="123" t="str">
        <f t="shared" si="247"/>
        <v/>
      </c>
      <c r="AS219" s="301" t="str">
        <f t="shared" si="248"/>
        <v/>
      </c>
      <c r="AT219" s="301"/>
      <c r="AU219" s="301"/>
      <c r="AV219" s="369"/>
      <c r="AW219" s="305"/>
      <c r="AX219" s="305"/>
      <c r="AY219" s="489"/>
      <c r="AZ219" s="490"/>
      <c r="BA219" s="490"/>
      <c r="BB219" s="490"/>
      <c r="BC219" s="490"/>
      <c r="BJ219" s="327"/>
      <c r="BK219" s="313"/>
      <c r="BL219" s="313"/>
      <c r="BM219" s="313"/>
      <c r="BN219" s="313"/>
      <c r="BO219" s="313"/>
      <c r="BP219" s="313"/>
      <c r="BQ219" s="313"/>
      <c r="BR219" s="313"/>
      <c r="BS219" s="313"/>
      <c r="BT219" s="313"/>
      <c r="BU219" s="313"/>
      <c r="BV219" s="313"/>
      <c r="BW219" s="313"/>
      <c r="BX219" s="313"/>
      <c r="BY219" s="313"/>
      <c r="BZ219" s="313"/>
      <c r="CA219" s="313"/>
      <c r="CB219" s="313"/>
      <c r="CC219" s="313"/>
      <c r="CD219" s="313"/>
      <c r="CE219" s="313"/>
      <c r="CF219" s="313"/>
      <c r="CG219" s="313"/>
      <c r="CH219" s="313"/>
      <c r="CL219" s="313"/>
    </row>
    <row r="220" spans="1:90" s="1" customFormat="1" ht="13.9" hidden="1" customHeight="1" x14ac:dyDescent="0.3">
      <c r="A220" s="706"/>
      <c r="B220" s="624" t="s">
        <v>478</v>
      </c>
      <c r="C220" s="626" t="s">
        <v>130</v>
      </c>
      <c r="D220" s="626" t="s">
        <v>486</v>
      </c>
      <c r="E220" s="624" t="s">
        <v>113</v>
      </c>
      <c r="F220" s="625"/>
      <c r="G220" s="625"/>
      <c r="H220" s="625"/>
      <c r="I220" s="625"/>
      <c r="J220" s="626" t="s">
        <v>272</v>
      </c>
      <c r="K220" s="627"/>
      <c r="L220" s="627"/>
      <c r="M220" s="627" t="str">
        <f t="shared" si="228"/>
        <v xml:space="preserve">Posibilidad de pérdida Económica y Reputacional  </v>
      </c>
      <c r="N220" s="624"/>
      <c r="O220" s="617">
        <v>4</v>
      </c>
      <c r="P220" s="615"/>
      <c r="Q220" s="616"/>
      <c r="R220" s="632"/>
      <c r="S220" s="615"/>
      <c r="T220" s="616"/>
      <c r="U220" s="632"/>
      <c r="V220" s="615"/>
      <c r="W220" s="616"/>
      <c r="X220" s="621"/>
      <c r="Y220" s="616"/>
      <c r="Z220" s="621"/>
      <c r="AA220" s="617"/>
      <c r="AB220" s="326"/>
      <c r="AC220" s="494"/>
      <c r="AD220" s="387"/>
      <c r="AE220" s="315"/>
      <c r="AF220" s="494"/>
      <c r="AG220" s="315" t="str">
        <f t="shared" si="254"/>
        <v/>
      </c>
      <c r="AH220" s="316"/>
      <c r="AI220" s="316"/>
      <c r="AJ220" s="317" t="str">
        <f t="shared" si="237"/>
        <v/>
      </c>
      <c r="AK220" s="316"/>
      <c r="AL220" s="316"/>
      <c r="AM220" s="316"/>
      <c r="AN220" s="122"/>
      <c r="AO220" s="132" t="str">
        <f t="shared" si="245"/>
        <v/>
      </c>
      <c r="AP220" s="123"/>
      <c r="AQ220" s="132" t="str">
        <f t="shared" si="246"/>
        <v/>
      </c>
      <c r="AR220" s="123" t="str">
        <f t="shared" si="247"/>
        <v/>
      </c>
      <c r="AS220" s="301" t="str">
        <f t="shared" si="248"/>
        <v/>
      </c>
      <c r="AT220" s="301"/>
      <c r="AU220" s="301"/>
      <c r="AV220" s="369"/>
      <c r="AW220" s="305"/>
      <c r="AX220" s="305"/>
      <c r="AY220" s="489"/>
      <c r="AZ220" s="490"/>
      <c r="BA220" s="490"/>
      <c r="BB220" s="490"/>
      <c r="BC220" s="490"/>
      <c r="BJ220" s="327"/>
      <c r="BK220" s="313"/>
      <c r="BL220" s="313"/>
      <c r="BM220" s="313"/>
      <c r="BN220" s="313"/>
      <c r="BO220" s="313"/>
      <c r="BP220" s="313"/>
      <c r="BQ220" s="313"/>
      <c r="BR220" s="313"/>
      <c r="BS220" s="313"/>
      <c r="BT220" s="313"/>
      <c r="BU220" s="313"/>
      <c r="BV220" s="313"/>
      <c r="BW220" s="313"/>
      <c r="BX220" s="313"/>
      <c r="BY220" s="313"/>
      <c r="BZ220" s="313"/>
      <c r="CA220" s="313"/>
      <c r="CB220" s="313"/>
      <c r="CC220" s="313"/>
      <c r="CD220" s="313"/>
      <c r="CE220" s="313"/>
      <c r="CF220" s="313"/>
      <c r="CG220" s="313"/>
      <c r="CH220" s="313"/>
      <c r="CL220" s="313"/>
    </row>
    <row r="221" spans="1:90" s="1" customFormat="1" ht="13.9" hidden="1" customHeight="1" x14ac:dyDescent="0.3">
      <c r="A221" s="706"/>
      <c r="B221" s="624" t="s">
        <v>478</v>
      </c>
      <c r="C221" s="626" t="s">
        <v>130</v>
      </c>
      <c r="D221" s="626" t="s">
        <v>486</v>
      </c>
      <c r="E221" s="624" t="s">
        <v>113</v>
      </c>
      <c r="F221" s="625"/>
      <c r="G221" s="625"/>
      <c r="H221" s="625"/>
      <c r="I221" s="625"/>
      <c r="J221" s="626" t="s">
        <v>272</v>
      </c>
      <c r="K221" s="627"/>
      <c r="L221" s="627"/>
      <c r="M221" s="627" t="str">
        <f t="shared" si="228"/>
        <v xml:space="preserve">Posibilidad de pérdida Económica y Reputacional  </v>
      </c>
      <c r="N221" s="624"/>
      <c r="O221" s="617">
        <v>4</v>
      </c>
      <c r="P221" s="615"/>
      <c r="Q221" s="616"/>
      <c r="R221" s="632"/>
      <c r="S221" s="615"/>
      <c r="T221" s="616"/>
      <c r="U221" s="632"/>
      <c r="V221" s="615"/>
      <c r="W221" s="616"/>
      <c r="X221" s="621"/>
      <c r="Y221" s="616"/>
      <c r="Z221" s="621"/>
      <c r="AA221" s="617"/>
      <c r="AB221" s="326"/>
      <c r="AC221" s="494"/>
      <c r="AD221" s="387"/>
      <c r="AE221" s="315"/>
      <c r="AF221" s="494"/>
      <c r="AG221" s="315" t="str">
        <f t="shared" si="254"/>
        <v/>
      </c>
      <c r="AH221" s="316"/>
      <c r="AI221" s="316"/>
      <c r="AJ221" s="317" t="str">
        <f t="shared" si="237"/>
        <v/>
      </c>
      <c r="AK221" s="316"/>
      <c r="AL221" s="316"/>
      <c r="AM221" s="316"/>
      <c r="AN221" s="122"/>
      <c r="AO221" s="132" t="str">
        <f t="shared" si="245"/>
        <v/>
      </c>
      <c r="AP221" s="123"/>
      <c r="AQ221" s="132" t="str">
        <f t="shared" si="246"/>
        <v/>
      </c>
      <c r="AR221" s="123" t="str">
        <f t="shared" si="247"/>
        <v/>
      </c>
      <c r="AS221" s="301" t="str">
        <f t="shared" si="248"/>
        <v/>
      </c>
      <c r="AT221" s="301"/>
      <c r="AU221" s="301"/>
      <c r="AV221" s="369"/>
      <c r="AW221" s="305"/>
      <c r="AX221" s="305"/>
      <c r="AY221" s="489"/>
      <c r="AZ221" s="490"/>
      <c r="BA221" s="490"/>
      <c r="BB221" s="490"/>
      <c r="BC221" s="490"/>
      <c r="BJ221" s="327"/>
      <c r="BK221" s="313"/>
      <c r="BL221" s="313"/>
      <c r="BM221" s="313"/>
      <c r="BN221" s="313"/>
      <c r="BO221" s="313"/>
      <c r="BP221" s="313"/>
      <c r="BQ221" s="313"/>
      <c r="BR221" s="313"/>
      <c r="BS221" s="313"/>
      <c r="BT221" s="313"/>
      <c r="BU221" s="313"/>
      <c r="BV221" s="313"/>
      <c r="BW221" s="313"/>
      <c r="BX221" s="313"/>
      <c r="BY221" s="313"/>
      <c r="BZ221" s="313"/>
      <c r="CA221" s="313"/>
      <c r="CB221" s="313"/>
      <c r="CC221" s="313"/>
      <c r="CD221" s="313"/>
      <c r="CE221" s="313"/>
      <c r="CF221" s="313"/>
      <c r="CG221" s="313"/>
      <c r="CH221" s="313"/>
      <c r="CL221" s="313"/>
    </row>
    <row r="222" spans="1:90" s="1" customFormat="1" ht="168" customHeight="1" x14ac:dyDescent="0.3">
      <c r="A222" s="706" t="s">
        <v>487</v>
      </c>
      <c r="B222" s="624" t="s">
        <v>488</v>
      </c>
      <c r="C222" s="626" t="s">
        <v>151</v>
      </c>
      <c r="D222" s="626" t="s">
        <v>479</v>
      </c>
      <c r="E222" s="624" t="s">
        <v>190</v>
      </c>
      <c r="F222" s="625" t="s">
        <v>337</v>
      </c>
      <c r="G222" s="625" t="s">
        <v>283</v>
      </c>
      <c r="H222" s="625" t="s">
        <v>284</v>
      </c>
      <c r="I222" s="625" t="s">
        <v>430</v>
      </c>
      <c r="J222" s="624" t="s">
        <v>272</v>
      </c>
      <c r="K222" s="627" t="s">
        <v>748</v>
      </c>
      <c r="L222" s="627" t="s">
        <v>868</v>
      </c>
      <c r="M222" s="627" t="str">
        <f t="shared" si="228"/>
        <v xml:space="preserve">Posibilidad de pérdida Económica y Reputacional por registros presupuestales, contables y de tesorería generados inoportunamente, debido a:
1. Desconocimiento de las dependencias ordenadoras de los procedimientos del proceso de gestión financiera.
</v>
      </c>
      <c r="N222" s="624" t="s">
        <v>274</v>
      </c>
      <c r="O222" s="617">
        <f>170*12</f>
        <v>2040</v>
      </c>
      <c r="P222" s="615" t="str">
        <f t="shared" si="212"/>
        <v>Alta</v>
      </c>
      <c r="Q222" s="616">
        <f t="shared" ref="Q222" si="272">IF(P222="","",IF(P222="Muy Baja",0.2,IF(P222="Baja",0.4,IF(P222="Media",0.6,IF(P222="Alta",0.8,IF(P222="Muy Alta",1,))))))</f>
        <v>0.8</v>
      </c>
      <c r="R222" s="632" t="s">
        <v>327</v>
      </c>
      <c r="S222" s="615" t="str">
        <f>IF(OR(R222='Tabla Impacto'!$C$11,R222='Tabla Impacto'!$D$11),"Leve",IF(OR(R222='Tabla Impacto'!$C$12,R222='Tabla Impacto'!$D$12),"Menor",IF(OR(R222='Tabla Impacto'!$C$13,R222='Tabla Impacto'!$D$13),"Moderado",IF(OR(R222='Tabla Impacto'!$C$14,R222='Tabla Impacto'!$D$14),"Mayor",IF(OR(R222='Tabla Impacto'!$C$15,R222='Tabla Impacto'!$D$15),"Catastrófico","")))))</f>
        <v>Leve</v>
      </c>
      <c r="T222" s="616">
        <f t="shared" ref="T222" si="273">IF(S222="","",IF(S222="Leve",0.2,IF(S222="Menor",0.4,IF(S222="Moderado",0.6,IF(S222="Mayor",0.8,IF(S222="Catastrófico",1,))))))</f>
        <v>0.2</v>
      </c>
      <c r="U222" s="632" t="s">
        <v>491</v>
      </c>
      <c r="V222" s="615" t="str">
        <f>IF(OR(U222='Tabla Impacto'!$C$11,U222='Tabla Impacto'!$D$11),"Leve",IF(OR(U222='Tabla Impacto'!$C$12,U222='Tabla Impacto'!$D$12),"Menor",IF(OR(U222='Tabla Impacto'!$C$13,U222='Tabla Impacto'!$D$13),"Moderado",IF(OR(U222='Tabla Impacto'!$C$14,U222='Tabla Impacto'!$D$14),"Mayor",IF(OR(U222='Tabla Impacto'!$C$15,U222='Tabla Impacto'!$D$15),"Catastrófico","")))))</f>
        <v>Leve</v>
      </c>
      <c r="W222" s="616">
        <f t="shared" ref="W222" si="274">IF(V222="","",IF(V222="Leve",0.2,IF(V222="Menor",0.4,IF(V222="Moderado",0.6,IF(V222="Mayor",0.8,IF(V222="Catastrófico",1,))))))</f>
        <v>0.2</v>
      </c>
      <c r="X222" s="621" t="str">
        <f>IF(Y222="","",IF(Y222='Tabla Impacto'!$G$4,'Tabla Impacto'!$F$4,IF(Y222='Tabla Impacto'!$G$5,'Tabla Impacto'!$F$5,IF(Y222='Tabla Impacto'!$G$6,'Tabla Impacto'!$F$6,IF(Y222='Tabla Impacto'!$G$7,'Tabla Impacto'!$F$7,IF(Y222='Tabla Impacto'!$G$8,'Tabla Impacto'!$F$8))))))</f>
        <v>Leve</v>
      </c>
      <c r="Y222" s="616">
        <f t="shared" ref="Y222" si="275">+IF(T222="",W222,IF(W222="",T222,IF(T222&gt;W222,T222,W222)))</f>
        <v>0.2</v>
      </c>
      <c r="Z222" s="621" t="str">
        <f t="shared" ref="Z222" si="276">IF(OR(AND(P222="Muy Baja",X222="Leve"),AND(P222="Muy Baja",X222="Menor"),AND(P222="Baja",X222="Leve")),"Bajo",IF(OR(AND(P222="Muy baja",X222="Moderado"),AND(P222="Baja",X222="Menor"),AND(P222="Baja",X222="Moderado"),AND(P222="Media",X222="Leve"),AND(P222="Media",X222="Menor"),AND(P222="Media",X222="Moderado"),AND(P222="Alta",X222="Leve"),AND(P222="Alta",X222="Menor")),"Moderado",IF(OR(AND(P222="Muy Baja",X222="Mayor"),AND(P222="Baja",X222="Mayor"),AND(P222="Media",X222="Mayor"),AND(P222="Alta",X222="Moderado"),AND(P222="Alta",X222="Mayor"),AND(P222="Muy Alta",X222="Leve"),AND(P222="Muy Alta",X222="Menor"),AND(P222="Muy Alta",X222="Moderado"),AND(P222="Muy Alta",X222="Mayor")),"Alto",IF(OR(AND(P222="Muy Baja",X222="Catastrófico"),AND(P222="Baja",X222="Catastrófico"),AND(P222="Media",X222="Catastrófico"),AND(P222="Alta",X222="Catastrófico"),AND(P222="Muy Alta",X222="Catastrófico")),"Extremo",""))))</f>
        <v>Moderado</v>
      </c>
      <c r="AA222" s="617"/>
      <c r="AB222" s="326">
        <v>1</v>
      </c>
      <c r="AC222" s="526" t="s">
        <v>948</v>
      </c>
      <c r="AD222" s="387"/>
      <c r="AE222" s="470" t="s">
        <v>116</v>
      </c>
      <c r="AF222" s="526" t="s">
        <v>752</v>
      </c>
      <c r="AG222" s="315" t="str">
        <f t="shared" si="254"/>
        <v>Probabilidad</v>
      </c>
      <c r="AH222" s="316" t="s">
        <v>74</v>
      </c>
      <c r="AI222" s="316" t="s">
        <v>109</v>
      </c>
      <c r="AJ222" s="317" t="str">
        <f t="shared" si="237"/>
        <v>40%</v>
      </c>
      <c r="AK222" s="316" t="s">
        <v>115</v>
      </c>
      <c r="AL222" s="316" t="s">
        <v>133</v>
      </c>
      <c r="AM222" s="316" t="s">
        <v>277</v>
      </c>
      <c r="AN222" s="300">
        <f>IFERROR(IF(AG222="Probabilidad",(Q222-(+Q222*AJ222)),IF(AG222="Impacto",Q222,"")),"")</f>
        <v>0.48</v>
      </c>
      <c r="AO222" s="132" t="str">
        <f t="shared" si="245"/>
        <v>Media</v>
      </c>
      <c r="AP222" s="123">
        <f>+AN222</f>
        <v>0.48</v>
      </c>
      <c r="AQ222" s="132" t="str">
        <f t="shared" si="246"/>
        <v>Leve</v>
      </c>
      <c r="AR222" s="123">
        <f>IFERROR(IF(AG222="Impacto",(Y222-(+Y222*AJ222)),IF(AG222="Probabilidad",Y222,"")),"")</f>
        <v>0.2</v>
      </c>
      <c r="AS222" s="301" t="str">
        <f t="shared" si="248"/>
        <v>Moderado</v>
      </c>
      <c r="AT222" s="734">
        <f>+AP223</f>
        <v>0.28799999999999998</v>
      </c>
      <c r="AU222" s="734">
        <f>+AR223</f>
        <v>0.2</v>
      </c>
      <c r="AV222" s="735" t="s">
        <v>278</v>
      </c>
      <c r="AW222" s="305"/>
      <c r="AX222" s="305"/>
      <c r="AY222" s="319">
        <v>0</v>
      </c>
      <c r="AZ222" s="315">
        <v>0</v>
      </c>
      <c r="BA222" s="315">
        <v>0</v>
      </c>
      <c r="BB222" s="315">
        <v>0</v>
      </c>
      <c r="BC222" s="315">
        <v>0</v>
      </c>
      <c r="BJ222" s="327"/>
      <c r="BK222" s="313"/>
      <c r="BL222" s="313"/>
      <c r="BM222" s="313"/>
      <c r="BN222" s="313"/>
      <c r="BO222" s="313"/>
      <c r="BP222" s="313"/>
      <c r="BQ222" s="313"/>
      <c r="BR222" s="313"/>
      <c r="BS222" s="313"/>
      <c r="BT222" s="313"/>
      <c r="BU222" s="313"/>
      <c r="BV222" s="313"/>
      <c r="BW222" s="313"/>
      <c r="BX222" s="313"/>
      <c r="BY222" s="313"/>
      <c r="BZ222" s="313"/>
      <c r="CA222" s="313"/>
      <c r="CB222" s="313"/>
      <c r="CC222" s="313"/>
      <c r="CD222" s="313"/>
      <c r="CE222" s="313"/>
      <c r="CF222" s="313"/>
      <c r="CG222" s="313"/>
      <c r="CH222" s="313"/>
      <c r="CL222" s="313"/>
    </row>
    <row r="223" spans="1:90" s="1" customFormat="1" ht="260.45" customHeight="1" x14ac:dyDescent="0.3">
      <c r="A223" s="706"/>
      <c r="B223" s="624"/>
      <c r="C223" s="626"/>
      <c r="D223" s="626"/>
      <c r="E223" s="617"/>
      <c r="F223" s="625"/>
      <c r="G223" s="625"/>
      <c r="H223" s="625"/>
      <c r="I223" s="625"/>
      <c r="J223" s="624"/>
      <c r="K223" s="627"/>
      <c r="L223" s="627"/>
      <c r="M223" s="627"/>
      <c r="N223" s="624"/>
      <c r="O223" s="617"/>
      <c r="P223" s="615"/>
      <c r="Q223" s="616"/>
      <c r="R223" s="632"/>
      <c r="S223" s="615"/>
      <c r="T223" s="616"/>
      <c r="U223" s="632"/>
      <c r="V223" s="615"/>
      <c r="W223" s="616"/>
      <c r="X223" s="621"/>
      <c r="Y223" s="616"/>
      <c r="Z223" s="621"/>
      <c r="AA223" s="617"/>
      <c r="AB223" s="326">
        <v>2</v>
      </c>
      <c r="AC223" s="526" t="s">
        <v>753</v>
      </c>
      <c r="AD223" s="387"/>
      <c r="AE223" s="470" t="s">
        <v>116</v>
      </c>
      <c r="AF223" s="526" t="s">
        <v>949</v>
      </c>
      <c r="AG223" s="315" t="str">
        <f t="shared" si="254"/>
        <v>Probabilidad</v>
      </c>
      <c r="AH223" s="316" t="s">
        <v>74</v>
      </c>
      <c r="AI223" s="316" t="s">
        <v>109</v>
      </c>
      <c r="AJ223" s="317" t="str">
        <f t="shared" si="237"/>
        <v>40%</v>
      </c>
      <c r="AK223" s="316" t="s">
        <v>115</v>
      </c>
      <c r="AL223" s="316" t="s">
        <v>133</v>
      </c>
      <c r="AM223" s="316" t="s">
        <v>277</v>
      </c>
      <c r="AN223" s="299">
        <f>IFERROR(IF(AND(AG222="Probabilidad",AG223="Probabilidad"),(AP222-(+AP222*AJ223)),IF(AG223="Probabilidad",(Q222-(+Q222*AJ223)),IF(AG223="Impacto",AP222,""))),"")</f>
        <v>0.28799999999999998</v>
      </c>
      <c r="AO223" s="132" t="str">
        <f t="shared" si="245"/>
        <v>Baja</v>
      </c>
      <c r="AP223" s="123">
        <f>+AN223</f>
        <v>0.28799999999999998</v>
      </c>
      <c r="AQ223" s="132" t="str">
        <f t="shared" si="246"/>
        <v>Leve</v>
      </c>
      <c r="AR223" s="123">
        <f>IFERROR(IF(AND(AG222="Impacto",AG223="Impacto"),(AR222-(+AR222*AJ223)),IF(AG223="Impacto",(Y222-(+Y222*AJ223)),IF(AG223="Probabilidad",AR222,""))),"")</f>
        <v>0.2</v>
      </c>
      <c r="AS223" s="301" t="str">
        <f t="shared" si="248"/>
        <v>Bajo</v>
      </c>
      <c r="AT223" s="734"/>
      <c r="AU223" s="734"/>
      <c r="AV223" s="735"/>
      <c r="AW223" s="305"/>
      <c r="AX223" s="305"/>
      <c r="AY223" s="319">
        <v>3</v>
      </c>
      <c r="AZ223" s="315">
        <v>0</v>
      </c>
      <c r="BA223" s="315">
        <v>1</v>
      </c>
      <c r="BB223" s="315">
        <v>1</v>
      </c>
      <c r="BC223" s="315">
        <v>1</v>
      </c>
      <c r="BJ223" s="327"/>
      <c r="BK223" s="313"/>
      <c r="BL223" s="313"/>
      <c r="BM223" s="313"/>
      <c r="BN223" s="313"/>
      <c r="BO223" s="313"/>
      <c r="BP223" s="313"/>
      <c r="BQ223" s="313"/>
      <c r="BR223" s="313"/>
      <c r="BS223" s="313"/>
      <c r="BT223" s="313"/>
      <c r="BU223" s="313"/>
      <c r="BV223" s="313"/>
      <c r="BW223" s="313"/>
      <c r="BX223" s="313"/>
      <c r="BY223" s="313"/>
      <c r="BZ223" s="313"/>
      <c r="CA223" s="313"/>
      <c r="CB223" s="313"/>
      <c r="CC223" s="313"/>
      <c r="CD223" s="313"/>
      <c r="CE223" s="313"/>
      <c r="CF223" s="313"/>
      <c r="CG223" s="313"/>
      <c r="CH223" s="313"/>
      <c r="CL223" s="313"/>
    </row>
    <row r="224" spans="1:90" s="1" customFormat="1" ht="13.9" hidden="1" customHeight="1" x14ac:dyDescent="0.3">
      <c r="A224" s="706"/>
      <c r="B224" s="624" t="s">
        <v>484</v>
      </c>
      <c r="C224" s="626" t="s">
        <v>151</v>
      </c>
      <c r="D224" s="626" t="s">
        <v>492</v>
      </c>
      <c r="E224" s="624" t="s">
        <v>190</v>
      </c>
      <c r="F224" s="625"/>
      <c r="G224" s="625"/>
      <c r="H224" s="625"/>
      <c r="I224" s="625"/>
      <c r="J224" s="624" t="s">
        <v>272</v>
      </c>
      <c r="K224" s="627" t="s">
        <v>489</v>
      </c>
      <c r="L224" s="627" t="s">
        <v>490</v>
      </c>
      <c r="M224" s="627" t="str">
        <f>+CONCATENATE(J224," ",K224," ",L224)</f>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
      <c r="N224" s="624"/>
      <c r="O224" s="617">
        <f>170*12</f>
        <v>2040</v>
      </c>
      <c r="P224" s="615"/>
      <c r="Q224" s="616"/>
      <c r="R224" s="632"/>
      <c r="S224" s="615"/>
      <c r="T224" s="616"/>
      <c r="U224" s="632"/>
      <c r="V224" s="615"/>
      <c r="W224" s="616"/>
      <c r="X224" s="621"/>
      <c r="Y224" s="616"/>
      <c r="Z224" s="621"/>
      <c r="AA224" s="617"/>
      <c r="AB224" s="326"/>
      <c r="AC224" s="494"/>
      <c r="AD224" s="387"/>
      <c r="AE224" s="315"/>
      <c r="AF224" s="494"/>
      <c r="AG224" s="315" t="str">
        <f t="shared" si="254"/>
        <v/>
      </c>
      <c r="AH224" s="316"/>
      <c r="AI224" s="316"/>
      <c r="AJ224" s="317" t="str">
        <f t="shared" si="237"/>
        <v/>
      </c>
      <c r="AK224" s="316"/>
      <c r="AL224" s="316"/>
      <c r="AM224" s="316"/>
      <c r="AN224" s="122"/>
      <c r="AO224" s="132" t="str">
        <f t="shared" si="245"/>
        <v/>
      </c>
      <c r="AP224" s="123"/>
      <c r="AQ224" s="132" t="str">
        <f t="shared" si="246"/>
        <v/>
      </c>
      <c r="AR224" s="123" t="str">
        <f t="shared" si="247"/>
        <v/>
      </c>
      <c r="AS224" s="301" t="str">
        <f t="shared" si="248"/>
        <v/>
      </c>
      <c r="AT224" s="301"/>
      <c r="AU224" s="301"/>
      <c r="AV224" s="369"/>
      <c r="AW224" s="305"/>
      <c r="AX224" s="305"/>
      <c r="AY224" s="489"/>
      <c r="AZ224" s="490"/>
      <c r="BA224" s="490"/>
      <c r="BB224" s="490"/>
      <c r="BC224" s="490"/>
      <c r="BJ224" s="327"/>
      <c r="BK224" s="313"/>
      <c r="BL224" s="313"/>
      <c r="BM224" s="313"/>
      <c r="BN224" s="313"/>
      <c r="BO224" s="313"/>
      <c r="BP224" s="313"/>
      <c r="BQ224" s="313"/>
      <c r="BR224" s="313"/>
      <c r="BS224" s="313"/>
      <c r="BT224" s="313"/>
      <c r="BU224" s="313"/>
      <c r="BV224" s="313"/>
      <c r="BW224" s="313"/>
      <c r="BX224" s="313"/>
      <c r="BY224" s="313"/>
      <c r="BZ224" s="313"/>
      <c r="CA224" s="313"/>
      <c r="CB224" s="313"/>
      <c r="CC224" s="313"/>
      <c r="CD224" s="313"/>
      <c r="CE224" s="313"/>
      <c r="CF224" s="313"/>
      <c r="CG224" s="313"/>
      <c r="CH224" s="313"/>
      <c r="CL224" s="313"/>
    </row>
    <row r="225" spans="1:90" s="1" customFormat="1" ht="13.9" hidden="1" customHeight="1" x14ac:dyDescent="0.3">
      <c r="A225" s="706"/>
      <c r="B225" s="624"/>
      <c r="C225" s="626"/>
      <c r="D225" s="626"/>
      <c r="E225" s="617"/>
      <c r="F225" s="625"/>
      <c r="G225" s="625"/>
      <c r="H225" s="625"/>
      <c r="I225" s="625"/>
      <c r="J225" s="624"/>
      <c r="K225" s="627"/>
      <c r="L225" s="627"/>
      <c r="M225" s="627"/>
      <c r="N225" s="624"/>
      <c r="O225" s="617"/>
      <c r="P225" s="615"/>
      <c r="Q225" s="616"/>
      <c r="R225" s="632"/>
      <c r="S225" s="615"/>
      <c r="T225" s="616"/>
      <c r="U225" s="632"/>
      <c r="V225" s="615"/>
      <c r="W225" s="616"/>
      <c r="X225" s="621"/>
      <c r="Y225" s="616"/>
      <c r="Z225" s="621"/>
      <c r="AA225" s="617"/>
      <c r="AB225" s="326"/>
      <c r="AC225" s="494"/>
      <c r="AD225" s="387"/>
      <c r="AE225" s="315"/>
      <c r="AF225" s="494"/>
      <c r="AG225" s="315" t="str">
        <f t="shared" si="254"/>
        <v/>
      </c>
      <c r="AH225" s="316"/>
      <c r="AI225" s="316"/>
      <c r="AJ225" s="317" t="str">
        <f t="shared" si="237"/>
        <v/>
      </c>
      <c r="AK225" s="316"/>
      <c r="AL225" s="316"/>
      <c r="AM225" s="316"/>
      <c r="AN225" s="122"/>
      <c r="AO225" s="132" t="str">
        <f t="shared" si="245"/>
        <v/>
      </c>
      <c r="AP225" s="123"/>
      <c r="AQ225" s="132" t="str">
        <f t="shared" si="246"/>
        <v/>
      </c>
      <c r="AR225" s="123" t="str">
        <f t="shared" si="247"/>
        <v/>
      </c>
      <c r="AS225" s="301" t="str">
        <f t="shared" si="248"/>
        <v/>
      </c>
      <c r="AT225" s="301"/>
      <c r="AU225" s="301"/>
      <c r="AV225" s="369"/>
      <c r="AW225" s="305"/>
      <c r="AX225" s="305"/>
      <c r="AY225" s="489"/>
      <c r="AZ225" s="490"/>
      <c r="BA225" s="490"/>
      <c r="BB225" s="490"/>
      <c r="BC225" s="490"/>
      <c r="BJ225" s="327"/>
      <c r="BK225" s="313"/>
      <c r="BL225" s="313"/>
      <c r="BM225" s="313"/>
      <c r="BN225" s="313"/>
      <c r="BO225" s="313"/>
      <c r="BP225" s="313"/>
      <c r="BQ225" s="313"/>
      <c r="BR225" s="313"/>
      <c r="BS225" s="313"/>
      <c r="BT225" s="313"/>
      <c r="BU225" s="313"/>
      <c r="BV225" s="313"/>
      <c r="BW225" s="313"/>
      <c r="BX225" s="313"/>
      <c r="BY225" s="313"/>
      <c r="BZ225" s="313"/>
      <c r="CA225" s="313"/>
      <c r="CB225" s="313"/>
      <c r="CC225" s="313"/>
      <c r="CD225" s="313"/>
      <c r="CE225" s="313"/>
      <c r="CF225" s="313"/>
      <c r="CG225" s="313"/>
      <c r="CH225" s="313"/>
      <c r="CL225" s="313"/>
    </row>
    <row r="226" spans="1:90" s="1" customFormat="1" ht="13.9" hidden="1" customHeight="1" x14ac:dyDescent="0.3">
      <c r="A226" s="706"/>
      <c r="B226" s="624" t="s">
        <v>484</v>
      </c>
      <c r="C226" s="626" t="s">
        <v>151</v>
      </c>
      <c r="D226" s="626" t="s">
        <v>492</v>
      </c>
      <c r="E226" s="624" t="s">
        <v>190</v>
      </c>
      <c r="F226" s="625"/>
      <c r="G226" s="625"/>
      <c r="H226" s="625"/>
      <c r="I226" s="625"/>
      <c r="J226" s="624" t="s">
        <v>272</v>
      </c>
      <c r="K226" s="627" t="s">
        <v>489</v>
      </c>
      <c r="L226" s="627" t="s">
        <v>490</v>
      </c>
      <c r="M226" s="627" t="str">
        <f>+CONCATENATE(J226," ",K226," ",L226)</f>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
      <c r="N226" s="624"/>
      <c r="O226" s="617">
        <f>170*12</f>
        <v>2040</v>
      </c>
      <c r="P226" s="615"/>
      <c r="Q226" s="616"/>
      <c r="R226" s="632"/>
      <c r="S226" s="615"/>
      <c r="T226" s="616"/>
      <c r="U226" s="632"/>
      <c r="V226" s="615"/>
      <c r="W226" s="616"/>
      <c r="X226" s="621"/>
      <c r="Y226" s="616"/>
      <c r="Z226" s="621"/>
      <c r="AA226" s="617"/>
      <c r="AB226" s="326"/>
      <c r="AC226" s="494"/>
      <c r="AD226" s="387"/>
      <c r="AE226" s="315"/>
      <c r="AF226" s="494"/>
      <c r="AG226" s="315" t="str">
        <f t="shared" si="254"/>
        <v/>
      </c>
      <c r="AH226" s="316"/>
      <c r="AI226" s="316"/>
      <c r="AJ226" s="317" t="str">
        <f t="shared" si="237"/>
        <v/>
      </c>
      <c r="AK226" s="316"/>
      <c r="AL226" s="316"/>
      <c r="AM226" s="316"/>
      <c r="AN226" s="122"/>
      <c r="AO226" s="132" t="str">
        <f t="shared" si="245"/>
        <v/>
      </c>
      <c r="AP226" s="123"/>
      <c r="AQ226" s="132" t="str">
        <f t="shared" si="246"/>
        <v/>
      </c>
      <c r="AR226" s="123" t="str">
        <f t="shared" si="247"/>
        <v/>
      </c>
      <c r="AS226" s="301" t="str">
        <f t="shared" si="248"/>
        <v/>
      </c>
      <c r="AT226" s="301"/>
      <c r="AU226" s="301"/>
      <c r="AV226" s="369"/>
      <c r="AW226" s="305"/>
      <c r="AX226" s="305"/>
      <c r="AY226" s="489"/>
      <c r="AZ226" s="490"/>
      <c r="BA226" s="490"/>
      <c r="BB226" s="490"/>
      <c r="BC226" s="490"/>
      <c r="BJ226" s="327"/>
      <c r="BK226" s="313"/>
      <c r="BL226" s="313"/>
      <c r="BM226" s="313"/>
      <c r="BN226" s="313"/>
      <c r="BO226" s="313"/>
      <c r="BP226" s="313"/>
      <c r="BQ226" s="313"/>
      <c r="BR226" s="313"/>
      <c r="BS226" s="313"/>
      <c r="BT226" s="313"/>
      <c r="BU226" s="313"/>
      <c r="BV226" s="313"/>
      <c r="BW226" s="313"/>
      <c r="BX226" s="313"/>
      <c r="BY226" s="313"/>
      <c r="BZ226" s="313"/>
      <c r="CA226" s="313"/>
      <c r="CB226" s="313"/>
      <c r="CC226" s="313"/>
      <c r="CD226" s="313"/>
      <c r="CE226" s="313"/>
      <c r="CF226" s="313"/>
      <c r="CG226" s="313"/>
      <c r="CH226" s="313"/>
      <c r="CL226" s="313"/>
    </row>
    <row r="227" spans="1:90" s="1" customFormat="1" ht="13.9" hidden="1" customHeight="1" x14ac:dyDescent="0.3">
      <c r="A227" s="706"/>
      <c r="B227" s="624"/>
      <c r="C227" s="626"/>
      <c r="D227" s="626"/>
      <c r="E227" s="617"/>
      <c r="F227" s="625"/>
      <c r="G227" s="625"/>
      <c r="H227" s="625"/>
      <c r="I227" s="625"/>
      <c r="J227" s="624"/>
      <c r="K227" s="627"/>
      <c r="L227" s="627"/>
      <c r="M227" s="627"/>
      <c r="N227" s="624"/>
      <c r="O227" s="617"/>
      <c r="P227" s="615"/>
      <c r="Q227" s="616"/>
      <c r="R227" s="632"/>
      <c r="S227" s="615"/>
      <c r="T227" s="616"/>
      <c r="U227" s="632"/>
      <c r="V227" s="615"/>
      <c r="W227" s="616"/>
      <c r="X227" s="621"/>
      <c r="Y227" s="616"/>
      <c r="Z227" s="621"/>
      <c r="AA227" s="617"/>
      <c r="AB227" s="326"/>
      <c r="AC227" s="494"/>
      <c r="AD227" s="387"/>
      <c r="AE227" s="315"/>
      <c r="AF227" s="494"/>
      <c r="AG227" s="315" t="str">
        <f t="shared" si="254"/>
        <v/>
      </c>
      <c r="AH227" s="316"/>
      <c r="AI227" s="316"/>
      <c r="AJ227" s="317" t="str">
        <f t="shared" si="237"/>
        <v/>
      </c>
      <c r="AK227" s="316"/>
      <c r="AL227" s="316"/>
      <c r="AM227" s="316"/>
      <c r="AN227" s="122"/>
      <c r="AO227" s="132" t="str">
        <f t="shared" si="245"/>
        <v/>
      </c>
      <c r="AP227" s="123"/>
      <c r="AQ227" s="132" t="str">
        <f t="shared" si="246"/>
        <v/>
      </c>
      <c r="AR227" s="123" t="str">
        <f t="shared" si="247"/>
        <v/>
      </c>
      <c r="AS227" s="301" t="str">
        <f t="shared" si="248"/>
        <v/>
      </c>
      <c r="AT227" s="301"/>
      <c r="AU227" s="301"/>
      <c r="AV227" s="369"/>
      <c r="AW227" s="305"/>
      <c r="AX227" s="305"/>
      <c r="AY227" s="489"/>
      <c r="AZ227" s="490"/>
      <c r="BA227" s="490"/>
      <c r="BB227" s="490"/>
      <c r="BC227" s="490"/>
      <c r="BJ227" s="327"/>
      <c r="BK227" s="313"/>
      <c r="BL227" s="313"/>
      <c r="BM227" s="313"/>
      <c r="BN227" s="313"/>
      <c r="BO227" s="313"/>
      <c r="BP227" s="313"/>
      <c r="BQ227" s="313"/>
      <c r="BR227" s="313"/>
      <c r="BS227" s="313"/>
      <c r="BT227" s="313"/>
      <c r="BU227" s="313"/>
      <c r="BV227" s="313"/>
      <c r="BW227" s="313"/>
      <c r="BX227" s="313"/>
      <c r="BY227" s="313"/>
      <c r="BZ227" s="313"/>
      <c r="CA227" s="313"/>
      <c r="CB227" s="313"/>
      <c r="CC227" s="313"/>
      <c r="CD227" s="313"/>
      <c r="CE227" s="313"/>
      <c r="CF227" s="313"/>
      <c r="CG227" s="313"/>
      <c r="CH227" s="313"/>
      <c r="CL227" s="313"/>
    </row>
    <row r="228" spans="1:90" s="1" customFormat="1" ht="141.75" customHeight="1" x14ac:dyDescent="0.3">
      <c r="A228" s="706" t="s">
        <v>493</v>
      </c>
      <c r="B228" s="624" t="s">
        <v>494</v>
      </c>
      <c r="C228" s="626" t="s">
        <v>151</v>
      </c>
      <c r="D228" s="626" t="s">
        <v>495</v>
      </c>
      <c r="E228" s="624" t="s">
        <v>136</v>
      </c>
      <c r="F228" s="625" t="s">
        <v>337</v>
      </c>
      <c r="G228" s="625" t="s">
        <v>283</v>
      </c>
      <c r="H228" s="625" t="s">
        <v>346</v>
      </c>
      <c r="I228" s="625" t="s">
        <v>317</v>
      </c>
      <c r="J228" s="624" t="s">
        <v>272</v>
      </c>
      <c r="K228" s="627" t="s">
        <v>496</v>
      </c>
      <c r="L228" s="627" t="s">
        <v>754</v>
      </c>
      <c r="M228" s="627" t="str">
        <f t="shared" ref="M228:M267" si="277">+CONCATENATE(J228," ",K228," ",L228)</f>
        <v>Posibilidad de pérdida Económica y Reputacional por registros presupuestales, contables y de tesorería que no coincidan con la realidad debido a: 
1. Utilización inadecuada de conceptos parametrizados por la entidad para el registro de hechos económicos en el SIIF Nación</v>
      </c>
      <c r="N228" s="624" t="s">
        <v>274</v>
      </c>
      <c r="O228" s="617">
        <v>4800</v>
      </c>
      <c r="P228" s="615" t="str">
        <f t="shared" si="205"/>
        <v>Alta</v>
      </c>
      <c r="Q228" s="616">
        <f t="shared" ref="Q228" si="278">IF(P228="","",IF(P228="Muy Baja",0.2,IF(P228="Baja",0.4,IF(P228="Media",0.6,IF(P228="Alta",0.8,IF(P228="Muy Alta",1,))))))</f>
        <v>0.8</v>
      </c>
      <c r="R228" s="632" t="s">
        <v>458</v>
      </c>
      <c r="S228" s="615" t="str">
        <f>IF(OR(R228='Tabla Impacto'!$C$11,R228='Tabla Impacto'!$D$11),"Leve",IF(OR(R228='Tabla Impacto'!$C$12,R228='Tabla Impacto'!$D$12),"Menor",IF(OR(R228='Tabla Impacto'!$C$13,R228='Tabla Impacto'!$D$13),"Moderado",IF(OR(R228='Tabla Impacto'!$C$14,R228='Tabla Impacto'!$D$14),"Mayor",IF(OR(R228='Tabla Impacto'!$C$15,R228='Tabla Impacto'!$D$15),"Catastrófico","")))))</f>
        <v>Menor</v>
      </c>
      <c r="T228" s="616">
        <f t="shared" ref="T228" si="279">IF(S228="","",IF(S228="Leve",0.2,IF(S228="Menor",0.4,IF(S228="Moderado",0.6,IF(S228="Mayor",0.8,IF(S228="Catastrófico",1,))))))</f>
        <v>0.4</v>
      </c>
      <c r="U228" s="632" t="s">
        <v>288</v>
      </c>
      <c r="V228" s="615" t="str">
        <f>IF(OR(U228='Tabla Impacto'!$C$11,U228='Tabla Impacto'!$D$11),"Leve",IF(OR(U228='Tabla Impacto'!$C$12,U228='Tabla Impacto'!$D$12),"Menor",IF(OR(U228='Tabla Impacto'!$C$13,U228='Tabla Impacto'!$D$13),"Moderado",IF(OR(U228='Tabla Impacto'!$C$14,U228='Tabla Impacto'!$D$14),"Mayor",IF(OR(U228='Tabla Impacto'!$C$15,U228='Tabla Impacto'!$D$15),"Catastrófico","")))))</f>
        <v>Moderado</v>
      </c>
      <c r="W228" s="616">
        <f t="shared" ref="W228" si="280">IF(V228="","",IF(V228="Leve",0.2,IF(V228="Menor",0.4,IF(V228="Moderado",0.6,IF(V228="Mayor",0.8,IF(V228="Catastrófico",1,))))))</f>
        <v>0.6</v>
      </c>
      <c r="X228" s="621" t="str">
        <f>IF(Y228="","",IF(Y228='Tabla Impacto'!$G$4,'Tabla Impacto'!$F$4,IF(Y228='Tabla Impacto'!$G$5,'Tabla Impacto'!$F$5,IF(Y228='Tabla Impacto'!$G$6,'Tabla Impacto'!$F$6,IF(Y228='Tabla Impacto'!$G$7,'Tabla Impacto'!$F$7,IF(Y228='Tabla Impacto'!$G$8,'Tabla Impacto'!$F$8))))))</f>
        <v>Moderado</v>
      </c>
      <c r="Y228" s="616">
        <f t="shared" ref="Y228" si="281">+IF(T228="",W228,IF(W228="",T228,IF(T228&gt;W228,T228,W228)))</f>
        <v>0.6</v>
      </c>
      <c r="Z228" s="621" t="str">
        <f t="shared" ref="Z228" si="282">IF(OR(AND(P228="Muy Baja",X228="Leve"),AND(P228="Muy Baja",X228="Menor"),AND(P228="Baja",X228="Leve")),"Bajo",IF(OR(AND(P228="Muy baja",X228="Moderado"),AND(P228="Baja",X228="Menor"),AND(P228="Baja",X228="Moderado"),AND(P228="Media",X228="Leve"),AND(P228="Media",X228="Menor"),AND(P228="Media",X228="Moderado"),AND(P228="Alta",X228="Leve"),AND(P228="Alta",X228="Menor")),"Moderado",IF(OR(AND(P228="Muy Baja",X228="Mayor"),AND(P228="Baja",X228="Mayor"),AND(P228="Media",X228="Mayor"),AND(P228="Alta",X228="Moderado"),AND(P228="Alta",X228="Mayor"),AND(P228="Muy Alta",X228="Leve"),AND(P228="Muy Alta",X228="Menor"),AND(P228="Muy Alta",X228="Moderado"),AND(P228="Muy Alta",X228="Mayor")),"Alto",IF(OR(AND(P228="Muy Baja",X228="Catastrófico"),AND(P228="Baja",X228="Catastrófico"),AND(P228="Media",X228="Catastrófico"),AND(P228="Alta",X228="Catastrófico"),AND(P228="Muy Alta",X228="Catastrófico")),"Extremo",""))))</f>
        <v>Alto</v>
      </c>
      <c r="AA228" s="617"/>
      <c r="AB228" s="326">
        <v>1</v>
      </c>
      <c r="AC228" s="494" t="s">
        <v>950</v>
      </c>
      <c r="AD228" s="387"/>
      <c r="AE228" s="315" t="s">
        <v>123</v>
      </c>
      <c r="AF228" s="494" t="s">
        <v>951</v>
      </c>
      <c r="AG228" s="315" t="str">
        <f t="shared" si="254"/>
        <v>Probabilidad</v>
      </c>
      <c r="AH228" s="316" t="s">
        <v>74</v>
      </c>
      <c r="AI228" s="316" t="s">
        <v>109</v>
      </c>
      <c r="AJ228" s="317" t="str">
        <f t="shared" si="237"/>
        <v>40%</v>
      </c>
      <c r="AK228" s="316" t="s">
        <v>115</v>
      </c>
      <c r="AL228" s="316" t="s">
        <v>133</v>
      </c>
      <c r="AM228" s="316" t="s">
        <v>277</v>
      </c>
      <c r="AN228" s="300">
        <f>IFERROR(IF(AG228="Probabilidad",(Q228-(+Q228*AJ228)),IF(AG228="Impacto",Q228,"")),"")</f>
        <v>0.48</v>
      </c>
      <c r="AO228" s="132" t="str">
        <f t="shared" ref="AO228" si="283">IFERROR(IF(AN228="","",IF(AN228&lt;=0.2,"Muy Baja",IF(AN228&lt;=0.4,"Baja",IF(AN228&lt;=0.6,"Media",IF(AN228&lt;=0.8,"Alta","Muy Alta"))))),"")</f>
        <v>Media</v>
      </c>
      <c r="AP228" s="123">
        <f>+AN228</f>
        <v>0.48</v>
      </c>
      <c r="AQ228" s="132" t="str">
        <f t="shared" ref="AQ228" si="284">IFERROR(IF(AR228="","",IF(AR228&lt;=0.2,"Leve",IF(AR228&lt;=0.4,"Menor",IF(AR228&lt;=0.6,"Moderado",IF(AR228&lt;=0.8,"Mayor","Catastrófico"))))),"")</f>
        <v>Moderado</v>
      </c>
      <c r="AR228" s="123">
        <f>IFERROR(IF(AG228="Impacto",(Y228-(+Y228*AJ228)),IF(AG228="Probabilidad",Y228,"")),"")</f>
        <v>0.6</v>
      </c>
      <c r="AS228" s="301" t="str">
        <f t="shared" ref="AS228" si="285">IFERROR(IF(OR(AND(AO228="Muy Baja",AQ228="Leve"),AND(AO228="Muy Baja",AQ228="Menor"),AND(AO228="Baja",AQ228="Leve")),"Bajo",IF(OR(AND(AO228="Muy baja",AQ228="Moderado"),AND(AO228="Baja",AQ228="Menor"),AND(AO228="Baja",AQ228="Moderado"),AND(AO228="Media",AQ228="Leve"),AND(AO228="Media",AQ228="Menor"),AND(AO228="Media",AQ228="Moderado"),AND(AO228="Alta",AQ228="Leve"),AND(AO228="Alta",AQ228="Menor")),"Moderado",IF(OR(AND(AO228="Muy Baja",AQ228="Mayor"),AND(AO228="Baja",AQ228="Mayor"),AND(AO228="Media",AQ228="Mayor"),AND(AO228="Alta",AQ228="Moderado"),AND(AO228="Alta",AQ228="Mayor"),AND(AO228="Muy Alta",AQ228="Leve"),AND(AO228="Muy Alta",AQ228="Menor"),AND(AO228="Muy Alta",AQ228="Moderado"),AND(AO228="Muy Alta",AQ228="Mayor")),"Alto",IF(OR(AND(AO228="Muy Baja",AQ228="Catastrófico"),AND(AO228="Baja",AQ228="Catastrófico"),AND(AO228="Media",AQ228="Catastrófico"),AND(AO228="Alta",AQ228="Catastrófico"),AND(AO228="Muy Alta",AQ228="Catastrófico")),"Extremo","")))),"")</f>
        <v>Moderado</v>
      </c>
      <c r="AT228" s="367">
        <f>+AP228</f>
        <v>0.48</v>
      </c>
      <c r="AU228" s="367">
        <f>+AR228</f>
        <v>0.6</v>
      </c>
      <c r="AV228" s="369" t="s">
        <v>278</v>
      </c>
      <c r="AW228" s="305"/>
      <c r="AX228" s="305"/>
      <c r="AY228" s="319">
        <v>3</v>
      </c>
      <c r="AZ228" s="315">
        <v>0</v>
      </c>
      <c r="BA228" s="315">
        <v>1</v>
      </c>
      <c r="BB228" s="315">
        <v>1</v>
      </c>
      <c r="BC228" s="315">
        <v>1</v>
      </c>
      <c r="BJ228" s="327"/>
      <c r="BK228" s="313"/>
      <c r="BL228" s="313"/>
      <c r="BM228" s="313"/>
      <c r="BN228" s="313"/>
      <c r="BO228" s="313"/>
      <c r="BP228" s="313"/>
      <c r="BQ228" s="313"/>
      <c r="BR228" s="313"/>
      <c r="BS228" s="313"/>
      <c r="BT228" s="313"/>
      <c r="BU228" s="313"/>
      <c r="BV228" s="313"/>
      <c r="BW228" s="313"/>
      <c r="BX228" s="313"/>
      <c r="BY228" s="313"/>
      <c r="BZ228" s="313"/>
      <c r="CA228" s="313"/>
      <c r="CB228" s="313"/>
      <c r="CC228" s="313"/>
      <c r="CD228" s="313"/>
      <c r="CE228" s="313"/>
      <c r="CF228" s="313"/>
      <c r="CG228" s="313"/>
      <c r="CH228" s="313"/>
      <c r="CL228" s="313"/>
    </row>
    <row r="229" spans="1:90" s="1" customFormat="1" hidden="1" x14ac:dyDescent="0.3">
      <c r="A229" s="706"/>
      <c r="B229" s="624" t="s">
        <v>488</v>
      </c>
      <c r="C229" s="626" t="s">
        <v>151</v>
      </c>
      <c r="D229" s="626"/>
      <c r="E229" s="624" t="s">
        <v>136</v>
      </c>
      <c r="F229" s="625"/>
      <c r="G229" s="625"/>
      <c r="H229" s="625"/>
      <c r="I229" s="625"/>
      <c r="J229" s="624" t="s">
        <v>272</v>
      </c>
      <c r="K229" s="627" t="s">
        <v>496</v>
      </c>
      <c r="L229" s="627" t="s">
        <v>497</v>
      </c>
      <c r="M229" s="627" t="str">
        <f t="shared" si="277"/>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N229" s="624"/>
      <c r="O229" s="617"/>
      <c r="P229" s="615"/>
      <c r="Q229" s="616"/>
      <c r="R229" s="632"/>
      <c r="S229" s="615"/>
      <c r="T229" s="616"/>
      <c r="U229" s="632"/>
      <c r="V229" s="615"/>
      <c r="W229" s="616"/>
      <c r="X229" s="621"/>
      <c r="Y229" s="616"/>
      <c r="Z229" s="621"/>
      <c r="AA229" s="617"/>
      <c r="AB229" s="326"/>
      <c r="AC229" s="494"/>
      <c r="AD229" s="387"/>
      <c r="AE229" s="315"/>
      <c r="AF229" s="494"/>
      <c r="AG229" s="315" t="str">
        <f t="shared" si="254"/>
        <v/>
      </c>
      <c r="AH229" s="316"/>
      <c r="AI229" s="316"/>
      <c r="AJ229" s="317" t="str">
        <f t="shared" si="237"/>
        <v/>
      </c>
      <c r="AK229" s="316"/>
      <c r="AL229" s="316"/>
      <c r="AM229" s="316"/>
      <c r="AN229" s="122"/>
      <c r="AO229" s="132" t="str">
        <f t="shared" si="245"/>
        <v/>
      </c>
      <c r="AP229" s="123"/>
      <c r="AQ229" s="132" t="str">
        <f t="shared" si="246"/>
        <v/>
      </c>
      <c r="AR229" s="123" t="str">
        <f t="shared" si="247"/>
        <v/>
      </c>
      <c r="AS229" s="301" t="str">
        <f t="shared" si="248"/>
        <v/>
      </c>
      <c r="AT229" s="301"/>
      <c r="AU229" s="301"/>
      <c r="AV229" s="369"/>
      <c r="AW229" s="305"/>
      <c r="AX229" s="305"/>
      <c r="AY229" s="489"/>
      <c r="AZ229" s="490"/>
      <c r="BA229" s="490"/>
      <c r="BB229" s="490"/>
      <c r="BC229" s="490"/>
      <c r="BJ229" s="327"/>
      <c r="BK229" s="313"/>
      <c r="BL229" s="313"/>
      <c r="BM229" s="313"/>
      <c r="BN229" s="313"/>
      <c r="BO229" s="313"/>
      <c r="BP229" s="313"/>
      <c r="BQ229" s="313"/>
      <c r="BR229" s="313"/>
      <c r="BS229" s="313"/>
      <c r="BT229" s="313"/>
      <c r="BU229" s="313"/>
      <c r="BV229" s="313"/>
      <c r="BW229" s="313"/>
      <c r="BX229" s="313"/>
      <c r="BY229" s="313"/>
      <c r="BZ229" s="313"/>
      <c r="CA229" s="313"/>
      <c r="CB229" s="313"/>
      <c r="CC229" s="313"/>
      <c r="CD229" s="313"/>
      <c r="CE229" s="313"/>
      <c r="CF229" s="313"/>
      <c r="CG229" s="313"/>
      <c r="CH229" s="313"/>
      <c r="CL229" s="313"/>
    </row>
    <row r="230" spans="1:90" s="1" customFormat="1" hidden="1" x14ac:dyDescent="0.3">
      <c r="A230" s="706"/>
      <c r="B230" s="624" t="s">
        <v>488</v>
      </c>
      <c r="C230" s="626" t="s">
        <v>151</v>
      </c>
      <c r="D230" s="626"/>
      <c r="E230" s="624" t="s">
        <v>136</v>
      </c>
      <c r="F230" s="625"/>
      <c r="G230" s="625"/>
      <c r="H230" s="625"/>
      <c r="I230" s="625"/>
      <c r="J230" s="624" t="s">
        <v>272</v>
      </c>
      <c r="K230" s="627" t="s">
        <v>496</v>
      </c>
      <c r="L230" s="627" t="s">
        <v>497</v>
      </c>
      <c r="M230" s="627" t="str">
        <f t="shared" si="277"/>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N230" s="624"/>
      <c r="O230" s="617"/>
      <c r="P230" s="615"/>
      <c r="Q230" s="616"/>
      <c r="R230" s="632"/>
      <c r="S230" s="615"/>
      <c r="T230" s="616"/>
      <c r="U230" s="632"/>
      <c r="V230" s="615"/>
      <c r="W230" s="616"/>
      <c r="X230" s="621"/>
      <c r="Y230" s="616"/>
      <c r="Z230" s="621"/>
      <c r="AA230" s="617"/>
      <c r="AB230" s="326"/>
      <c r="AC230" s="494"/>
      <c r="AD230" s="387"/>
      <c r="AE230" s="315"/>
      <c r="AF230" s="494"/>
      <c r="AG230" s="315" t="str">
        <f t="shared" si="254"/>
        <v/>
      </c>
      <c r="AH230" s="316"/>
      <c r="AI230" s="316"/>
      <c r="AJ230" s="317" t="str">
        <f t="shared" si="237"/>
        <v/>
      </c>
      <c r="AK230" s="316"/>
      <c r="AL230" s="316"/>
      <c r="AM230" s="316"/>
      <c r="AN230" s="122"/>
      <c r="AO230" s="132" t="str">
        <f t="shared" si="245"/>
        <v/>
      </c>
      <c r="AP230" s="123"/>
      <c r="AQ230" s="132" t="str">
        <f t="shared" si="246"/>
        <v/>
      </c>
      <c r="AR230" s="123" t="str">
        <f t="shared" si="247"/>
        <v/>
      </c>
      <c r="AS230" s="301" t="str">
        <f t="shared" si="248"/>
        <v/>
      </c>
      <c r="AT230" s="301"/>
      <c r="AU230" s="301"/>
      <c r="AV230" s="369"/>
      <c r="AW230" s="305"/>
      <c r="AX230" s="305"/>
      <c r="AY230" s="489"/>
      <c r="AZ230" s="490"/>
      <c r="BA230" s="490"/>
      <c r="BB230" s="490"/>
      <c r="BC230" s="490"/>
      <c r="BJ230" s="327"/>
      <c r="BK230" s="313"/>
      <c r="BL230" s="313"/>
      <c r="BM230" s="313"/>
      <c r="BN230" s="313"/>
      <c r="BO230" s="313"/>
      <c r="BP230" s="313"/>
      <c r="BQ230" s="313"/>
      <c r="BR230" s="313"/>
      <c r="BS230" s="313"/>
      <c r="BT230" s="313"/>
      <c r="BU230" s="313"/>
      <c r="BV230" s="313"/>
      <c r="BW230" s="313"/>
      <c r="BX230" s="313"/>
      <c r="BY230" s="313"/>
      <c r="BZ230" s="313"/>
      <c r="CA230" s="313"/>
      <c r="CB230" s="313"/>
      <c r="CC230" s="313"/>
      <c r="CD230" s="313"/>
      <c r="CE230" s="313"/>
      <c r="CF230" s="313"/>
      <c r="CG230" s="313"/>
      <c r="CH230" s="313"/>
      <c r="CL230" s="313"/>
    </row>
    <row r="231" spans="1:90" s="1" customFormat="1" hidden="1" x14ac:dyDescent="0.3">
      <c r="A231" s="706"/>
      <c r="B231" s="624" t="s">
        <v>488</v>
      </c>
      <c r="C231" s="626" t="s">
        <v>151</v>
      </c>
      <c r="D231" s="626"/>
      <c r="E231" s="624" t="s">
        <v>136</v>
      </c>
      <c r="F231" s="625"/>
      <c r="G231" s="625"/>
      <c r="H231" s="625"/>
      <c r="I231" s="625"/>
      <c r="J231" s="624" t="s">
        <v>272</v>
      </c>
      <c r="K231" s="627" t="s">
        <v>496</v>
      </c>
      <c r="L231" s="627" t="s">
        <v>497</v>
      </c>
      <c r="M231" s="627" t="str">
        <f t="shared" si="277"/>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N231" s="624"/>
      <c r="O231" s="617"/>
      <c r="P231" s="615"/>
      <c r="Q231" s="616"/>
      <c r="R231" s="632"/>
      <c r="S231" s="615"/>
      <c r="T231" s="616"/>
      <c r="U231" s="632"/>
      <c r="V231" s="615"/>
      <c r="W231" s="616"/>
      <c r="X231" s="621"/>
      <c r="Y231" s="616"/>
      <c r="Z231" s="621"/>
      <c r="AA231" s="617"/>
      <c r="AB231" s="326"/>
      <c r="AC231" s="494"/>
      <c r="AD231" s="387"/>
      <c r="AE231" s="315"/>
      <c r="AF231" s="494"/>
      <c r="AG231" s="315" t="str">
        <f t="shared" si="254"/>
        <v/>
      </c>
      <c r="AH231" s="316"/>
      <c r="AI231" s="316"/>
      <c r="AJ231" s="317" t="str">
        <f t="shared" si="237"/>
        <v/>
      </c>
      <c r="AK231" s="316"/>
      <c r="AL231" s="316"/>
      <c r="AM231" s="316"/>
      <c r="AN231" s="122"/>
      <c r="AO231" s="132" t="str">
        <f t="shared" si="245"/>
        <v/>
      </c>
      <c r="AP231" s="123"/>
      <c r="AQ231" s="132" t="str">
        <f t="shared" si="246"/>
        <v/>
      </c>
      <c r="AR231" s="123" t="str">
        <f t="shared" si="247"/>
        <v/>
      </c>
      <c r="AS231" s="301" t="str">
        <f t="shared" si="248"/>
        <v/>
      </c>
      <c r="AT231" s="301"/>
      <c r="AU231" s="301"/>
      <c r="AV231" s="369"/>
      <c r="AW231" s="305"/>
      <c r="AX231" s="305"/>
      <c r="AY231" s="489"/>
      <c r="AZ231" s="490"/>
      <c r="BA231" s="490"/>
      <c r="BB231" s="490"/>
      <c r="BC231" s="490"/>
      <c r="BJ231" s="327"/>
      <c r="BK231" s="313"/>
      <c r="BL231" s="313"/>
      <c r="BM231" s="313"/>
      <c r="BN231" s="313"/>
      <c r="BO231" s="313"/>
      <c r="BP231" s="313"/>
      <c r="BQ231" s="313"/>
      <c r="BR231" s="313"/>
      <c r="BS231" s="313"/>
      <c r="BT231" s="313"/>
      <c r="BU231" s="313"/>
      <c r="BV231" s="313"/>
      <c r="BW231" s="313"/>
      <c r="BX231" s="313"/>
      <c r="BY231" s="313"/>
      <c r="BZ231" s="313"/>
      <c r="CA231" s="313"/>
      <c r="CB231" s="313"/>
      <c r="CC231" s="313"/>
      <c r="CD231" s="313"/>
      <c r="CE231" s="313"/>
      <c r="CF231" s="313"/>
      <c r="CG231" s="313"/>
      <c r="CH231" s="313"/>
      <c r="CL231" s="313"/>
    </row>
    <row r="232" spans="1:90" s="1" customFormat="1" hidden="1" x14ac:dyDescent="0.3">
      <c r="A232" s="706"/>
      <c r="B232" s="624" t="s">
        <v>488</v>
      </c>
      <c r="C232" s="626" t="s">
        <v>151</v>
      </c>
      <c r="D232" s="626"/>
      <c r="E232" s="624" t="s">
        <v>136</v>
      </c>
      <c r="F232" s="625"/>
      <c r="G232" s="625"/>
      <c r="H232" s="625"/>
      <c r="I232" s="625"/>
      <c r="J232" s="624" t="s">
        <v>272</v>
      </c>
      <c r="K232" s="627" t="s">
        <v>496</v>
      </c>
      <c r="L232" s="627" t="s">
        <v>497</v>
      </c>
      <c r="M232" s="627" t="str">
        <f t="shared" si="277"/>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N232" s="624"/>
      <c r="O232" s="617"/>
      <c r="P232" s="615"/>
      <c r="Q232" s="616"/>
      <c r="R232" s="632"/>
      <c r="S232" s="615"/>
      <c r="T232" s="616"/>
      <c r="U232" s="632"/>
      <c r="V232" s="615"/>
      <c r="W232" s="616"/>
      <c r="X232" s="621"/>
      <c r="Y232" s="616"/>
      <c r="Z232" s="621"/>
      <c r="AA232" s="617"/>
      <c r="AB232" s="326"/>
      <c r="AC232" s="494"/>
      <c r="AD232" s="387"/>
      <c r="AE232" s="315"/>
      <c r="AF232" s="494"/>
      <c r="AG232" s="315" t="str">
        <f t="shared" si="254"/>
        <v/>
      </c>
      <c r="AH232" s="316"/>
      <c r="AI232" s="316"/>
      <c r="AJ232" s="317" t="str">
        <f t="shared" si="237"/>
        <v/>
      </c>
      <c r="AK232" s="316"/>
      <c r="AL232" s="316"/>
      <c r="AM232" s="316"/>
      <c r="AN232" s="122"/>
      <c r="AO232" s="132" t="str">
        <f t="shared" si="245"/>
        <v/>
      </c>
      <c r="AP232" s="123"/>
      <c r="AQ232" s="132" t="str">
        <f t="shared" si="246"/>
        <v/>
      </c>
      <c r="AR232" s="123" t="str">
        <f t="shared" si="247"/>
        <v/>
      </c>
      <c r="AS232" s="301" t="str">
        <f t="shared" si="248"/>
        <v/>
      </c>
      <c r="AT232" s="301"/>
      <c r="AU232" s="301"/>
      <c r="AV232" s="369"/>
      <c r="AW232" s="305"/>
      <c r="AX232" s="305"/>
      <c r="AY232" s="489"/>
      <c r="AZ232" s="490"/>
      <c r="BA232" s="490"/>
      <c r="BB232" s="490"/>
      <c r="BC232" s="490"/>
      <c r="BJ232" s="327"/>
      <c r="BK232" s="313"/>
      <c r="BL232" s="313"/>
      <c r="BM232" s="313"/>
      <c r="BN232" s="313"/>
      <c r="BO232" s="313"/>
      <c r="BP232" s="313"/>
      <c r="BQ232" s="313"/>
      <c r="BR232" s="313"/>
      <c r="BS232" s="313"/>
      <c r="BT232" s="313"/>
      <c r="BU232" s="313"/>
      <c r="BV232" s="313"/>
      <c r="BW232" s="313"/>
      <c r="BX232" s="313"/>
      <c r="BY232" s="313"/>
      <c r="BZ232" s="313"/>
      <c r="CA232" s="313"/>
      <c r="CB232" s="313"/>
      <c r="CC232" s="313"/>
      <c r="CD232" s="313"/>
      <c r="CE232" s="313"/>
      <c r="CF232" s="313"/>
      <c r="CG232" s="313"/>
      <c r="CH232" s="313"/>
      <c r="CL232" s="313"/>
    </row>
    <row r="233" spans="1:90" s="1" customFormat="1" hidden="1" x14ac:dyDescent="0.3">
      <c r="A233" s="706"/>
      <c r="B233" s="624" t="s">
        <v>488</v>
      </c>
      <c r="C233" s="626" t="s">
        <v>151</v>
      </c>
      <c r="D233" s="626"/>
      <c r="E233" s="624" t="s">
        <v>136</v>
      </c>
      <c r="F233" s="625"/>
      <c r="G233" s="625"/>
      <c r="H233" s="625"/>
      <c r="I233" s="625"/>
      <c r="J233" s="624" t="s">
        <v>272</v>
      </c>
      <c r="K233" s="627" t="s">
        <v>496</v>
      </c>
      <c r="L233" s="627" t="s">
        <v>497</v>
      </c>
      <c r="M233" s="627" t="str">
        <f t="shared" si="277"/>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N233" s="624"/>
      <c r="O233" s="617"/>
      <c r="P233" s="615"/>
      <c r="Q233" s="616"/>
      <c r="R233" s="632"/>
      <c r="S233" s="615"/>
      <c r="T233" s="616"/>
      <c r="U233" s="632"/>
      <c r="V233" s="615"/>
      <c r="W233" s="616"/>
      <c r="X233" s="621"/>
      <c r="Y233" s="616"/>
      <c r="Z233" s="621"/>
      <c r="AA233" s="617"/>
      <c r="AB233" s="326"/>
      <c r="AC233" s="494"/>
      <c r="AD233" s="387"/>
      <c r="AE233" s="315"/>
      <c r="AF233" s="494"/>
      <c r="AG233" s="315" t="str">
        <f t="shared" si="254"/>
        <v/>
      </c>
      <c r="AH233" s="316"/>
      <c r="AI233" s="316"/>
      <c r="AJ233" s="317" t="str">
        <f t="shared" si="237"/>
        <v/>
      </c>
      <c r="AK233" s="316"/>
      <c r="AL233" s="316"/>
      <c r="AM233" s="316"/>
      <c r="AN233" s="122"/>
      <c r="AO233" s="132" t="str">
        <f t="shared" si="245"/>
        <v/>
      </c>
      <c r="AP233" s="123"/>
      <c r="AQ233" s="132" t="str">
        <f t="shared" si="246"/>
        <v/>
      </c>
      <c r="AR233" s="123" t="str">
        <f t="shared" si="247"/>
        <v/>
      </c>
      <c r="AS233" s="301" t="str">
        <f t="shared" si="248"/>
        <v/>
      </c>
      <c r="AT233" s="301"/>
      <c r="AU233" s="301"/>
      <c r="AV233" s="369"/>
      <c r="AW233" s="305"/>
      <c r="AX233" s="305"/>
      <c r="AY233" s="489"/>
      <c r="AZ233" s="490"/>
      <c r="BA233" s="490"/>
      <c r="BB233" s="490"/>
      <c r="BC233" s="490"/>
      <c r="BJ233" s="327"/>
      <c r="BK233" s="313"/>
      <c r="BL233" s="313"/>
      <c r="BM233" s="313"/>
      <c r="BN233" s="313"/>
      <c r="BO233" s="313"/>
      <c r="BP233" s="313"/>
      <c r="BQ233" s="313"/>
      <c r="BR233" s="313"/>
      <c r="BS233" s="313"/>
      <c r="BT233" s="313"/>
      <c r="BU233" s="313"/>
      <c r="BV233" s="313"/>
      <c r="BW233" s="313"/>
      <c r="BX233" s="313"/>
      <c r="BY233" s="313"/>
      <c r="BZ233" s="313"/>
      <c r="CA233" s="313"/>
      <c r="CB233" s="313"/>
      <c r="CC233" s="313"/>
      <c r="CD233" s="313"/>
      <c r="CE233" s="313"/>
      <c r="CF233" s="313"/>
      <c r="CG233" s="313"/>
      <c r="CH233" s="313"/>
      <c r="CL233" s="313"/>
    </row>
    <row r="234" spans="1:90" s="1" customFormat="1" ht="225.6" customHeight="1" x14ac:dyDescent="0.3">
      <c r="A234" s="706" t="s">
        <v>498</v>
      </c>
      <c r="B234" s="624" t="s">
        <v>499</v>
      </c>
      <c r="C234" s="626" t="s">
        <v>151</v>
      </c>
      <c r="D234" s="626" t="s">
        <v>488</v>
      </c>
      <c r="E234" s="624" t="s">
        <v>926</v>
      </c>
      <c r="F234" s="625" t="s">
        <v>345</v>
      </c>
      <c r="G234" s="625" t="s">
        <v>269</v>
      </c>
      <c r="H234" s="625" t="s">
        <v>284</v>
      </c>
      <c r="I234" s="625" t="s">
        <v>317</v>
      </c>
      <c r="J234" s="624" t="s">
        <v>368</v>
      </c>
      <c r="K234" s="627" t="s">
        <v>749</v>
      </c>
      <c r="L234" s="627" t="s">
        <v>755</v>
      </c>
      <c r="M234" s="627" t="str">
        <f t="shared" si="277"/>
        <v>Posibilidad de pérdida Económica por manejo indebido de recursos financieros por parte de quienes los administran en la entidad, para beneficio propio o de terceros, debido a la manipulación de la información financiera.</v>
      </c>
      <c r="N234" s="624" t="s">
        <v>332</v>
      </c>
      <c r="O234" s="617">
        <v>4800</v>
      </c>
      <c r="P234" s="615" t="str">
        <f t="shared" si="212"/>
        <v>Alta</v>
      </c>
      <c r="Q234" s="616">
        <f t="shared" ref="Q234" si="286">IF(P234="","",IF(P234="Muy Baja",0.2,IF(P234="Baja",0.4,IF(P234="Media",0.6,IF(P234="Alta",0.8,IF(P234="Muy Alta",1,))))))</f>
        <v>0.8</v>
      </c>
      <c r="R234" s="632" t="s">
        <v>333</v>
      </c>
      <c r="S234" s="615" t="str">
        <f>IF(OR(R234='Tabla Impacto'!$C$11,R234='Tabla Impacto'!$D$11),"Leve",IF(OR(R234='Tabla Impacto'!$C$12,R234='Tabla Impacto'!$D$12),"Menor",IF(OR(R234='Tabla Impacto'!$C$13,R234='Tabla Impacto'!$D$13),"Moderado",IF(OR(R234='Tabla Impacto'!$C$14,R234='Tabla Impacto'!$D$14),"Mayor",IF(OR(R234='Tabla Impacto'!$C$15,R234='Tabla Impacto'!$D$15),"Catastrófico","")))))</f>
        <v>Mayor</v>
      </c>
      <c r="T234" s="616">
        <f t="shared" ref="T234" si="287">IF(S234="","",IF(S234="Leve",0.2,IF(S234="Menor",0.4,IF(S234="Moderado",0.6,IF(S234="Mayor",0.8,IF(S234="Catastrófico",1,))))))</f>
        <v>0.8</v>
      </c>
      <c r="U234" s="632"/>
      <c r="V234" s="615" t="str">
        <f>IF(OR(U234='Tabla Impacto'!$C$11,U234='Tabla Impacto'!$D$11),"Leve",IF(OR(U234='Tabla Impacto'!$C$12,U234='Tabla Impacto'!$D$12),"Menor",IF(OR(U234='Tabla Impacto'!$C$13,U234='Tabla Impacto'!$D$13),"Moderado",IF(OR(U234='Tabla Impacto'!$C$14,U234='Tabla Impacto'!$D$14),"Mayor",IF(OR(U234='Tabla Impacto'!$C$15,U234='Tabla Impacto'!$D$15),"Catastrófico","")))))</f>
        <v/>
      </c>
      <c r="W234" s="616" t="str">
        <f t="shared" ref="W234" si="288">IF(V234="","",IF(V234="Leve",0.2,IF(V234="Menor",0.4,IF(V234="Moderado",0.6,IF(V234="Mayor",0.8,IF(V234="Catastrófico",1,))))))</f>
        <v/>
      </c>
      <c r="X234" s="621" t="str">
        <f>IF(Y234="","",IF(Y234='Tabla Impacto'!$G$4,'Tabla Impacto'!$F$4,IF(Y234='Tabla Impacto'!$G$5,'Tabla Impacto'!$F$5,IF(Y234='Tabla Impacto'!$G$6,'Tabla Impacto'!$F$6,IF(Y234='Tabla Impacto'!$G$7,'Tabla Impacto'!$F$7,IF(Y234='Tabla Impacto'!$G$8,'Tabla Impacto'!$F$8))))))</f>
        <v>Mayor</v>
      </c>
      <c r="Y234" s="616">
        <f t="shared" ref="Y234" si="289">+IF(T234="",W234,IF(W234="",T234,IF(T234&gt;W234,T234,W234)))</f>
        <v>0.8</v>
      </c>
      <c r="Z234" s="621" t="str">
        <f t="shared" ref="Z234" si="290">IF(OR(AND(P234="Muy Baja",X234="Leve"),AND(P234="Muy Baja",X234="Menor"),AND(P234="Baja",X234="Leve")),"Bajo",IF(OR(AND(P234="Muy baja",X234="Moderado"),AND(P234="Baja",X234="Menor"),AND(P234="Baja",X234="Moderado"),AND(P234="Media",X234="Leve"),AND(P234="Media",X234="Menor"),AND(P234="Media",X234="Moderado"),AND(P234="Alta",X234="Leve"),AND(P234="Alta",X234="Menor")),"Moderado",IF(OR(AND(P234="Muy Baja",X234="Mayor"),AND(P234="Baja",X234="Mayor"),AND(P234="Media",X234="Mayor"),AND(P234="Alta",X234="Moderado"),AND(P234="Alta",X234="Mayor"),AND(P234="Muy Alta",X234="Leve"),AND(P234="Muy Alta",X234="Menor"),AND(P234="Muy Alta",X234="Moderado"),AND(P234="Muy Alta",X234="Mayor")),"Alto",IF(OR(AND(P234="Muy Baja",X234="Catastrófico"),AND(P234="Baja",X234="Catastrófico"),AND(P234="Media",X234="Catastrófico"),AND(P234="Alta",X234="Catastrófico"),AND(P234="Muy Alta",X234="Catastrófico")),"Extremo",""))))</f>
        <v>Alto</v>
      </c>
      <c r="AA234" s="617"/>
      <c r="AB234" s="326">
        <v>1</v>
      </c>
      <c r="AC234" s="494" t="s">
        <v>756</v>
      </c>
      <c r="AD234" s="387"/>
      <c r="AE234" s="470" t="s">
        <v>116</v>
      </c>
      <c r="AF234" s="494" t="s">
        <v>952</v>
      </c>
      <c r="AG234" s="315" t="str">
        <f t="shared" si="254"/>
        <v>Probabilidad</v>
      </c>
      <c r="AH234" s="316" t="s">
        <v>74</v>
      </c>
      <c r="AI234" s="316" t="s">
        <v>109</v>
      </c>
      <c r="AJ234" s="317" t="str">
        <f t="shared" si="237"/>
        <v>40%</v>
      </c>
      <c r="AK234" s="316" t="s">
        <v>115</v>
      </c>
      <c r="AL234" s="316" t="s">
        <v>133</v>
      </c>
      <c r="AM234" s="316" t="s">
        <v>277</v>
      </c>
      <c r="AN234" s="300">
        <f>IFERROR(IF(AG234="Probabilidad",(Q234-(+Q234*AJ234)),IF(AG234="Impacto",Q234,"")),"")</f>
        <v>0.48</v>
      </c>
      <c r="AO234" s="132" t="str">
        <f t="shared" si="245"/>
        <v>Media</v>
      </c>
      <c r="AP234" s="123">
        <f>+AN234</f>
        <v>0.48</v>
      </c>
      <c r="AQ234" s="132" t="str">
        <f t="shared" si="246"/>
        <v>Mayor</v>
      </c>
      <c r="AR234" s="123">
        <f>IFERROR(IF(AG234="Impacto",(Y234-(+Y234*AJ234)),IF(AG234="Probabilidad",Y234,"")),"")</f>
        <v>0.8</v>
      </c>
      <c r="AS234" s="301" t="str">
        <f t="shared" si="248"/>
        <v>Alto</v>
      </c>
      <c r="AT234" s="734">
        <f>+AP234</f>
        <v>0.48</v>
      </c>
      <c r="AU234" s="734">
        <f>+AR234</f>
        <v>0.8</v>
      </c>
      <c r="AV234" s="735" t="s">
        <v>278</v>
      </c>
      <c r="AW234" s="305"/>
      <c r="AX234" s="305"/>
      <c r="AY234" s="319">
        <v>12</v>
      </c>
      <c r="AZ234" s="315">
        <v>3</v>
      </c>
      <c r="BA234" s="315">
        <v>3</v>
      </c>
      <c r="BB234" s="315">
        <v>3</v>
      </c>
      <c r="BC234" s="315">
        <v>3</v>
      </c>
      <c r="BJ234" s="327"/>
      <c r="BK234" s="313"/>
      <c r="BL234" s="313"/>
      <c r="BM234" s="313"/>
      <c r="BN234" s="313"/>
      <c r="BO234" s="313"/>
      <c r="BP234" s="313"/>
      <c r="BQ234" s="313"/>
      <c r="BR234" s="313"/>
      <c r="BS234" s="313"/>
      <c r="BT234" s="313"/>
      <c r="BU234" s="313"/>
      <c r="BV234" s="313"/>
      <c r="BW234" s="313"/>
      <c r="BX234" s="313"/>
      <c r="BY234" s="313"/>
      <c r="BZ234" s="313"/>
      <c r="CA234" s="313"/>
      <c r="CB234" s="313"/>
      <c r="CC234" s="313"/>
      <c r="CD234" s="313"/>
      <c r="CE234" s="313"/>
      <c r="CF234" s="313"/>
      <c r="CG234" s="313"/>
      <c r="CH234" s="313"/>
      <c r="CL234" s="313"/>
    </row>
    <row r="235" spans="1:90" s="1" customFormat="1" hidden="1" x14ac:dyDescent="0.3">
      <c r="A235" s="706"/>
      <c r="B235" s="624" t="s">
        <v>494</v>
      </c>
      <c r="C235" s="626" t="s">
        <v>151</v>
      </c>
      <c r="D235" s="626" t="s">
        <v>494</v>
      </c>
      <c r="E235" s="624" t="s">
        <v>136</v>
      </c>
      <c r="F235" s="625"/>
      <c r="G235" s="625"/>
      <c r="H235" s="625"/>
      <c r="I235" s="625"/>
      <c r="J235" s="624" t="s">
        <v>368</v>
      </c>
      <c r="K235" s="627" t="s">
        <v>500</v>
      </c>
      <c r="L235" s="627" t="s">
        <v>501</v>
      </c>
      <c r="M235" s="627" t="str">
        <f t="shared" si="277"/>
        <v>Posibilidad de pérdida Económica por manejo indebido de recursos financieros por parte de quienes los administran en la entidad, para beneficio propio o de terceros debido a manipulación de la información financiera.</v>
      </c>
      <c r="N235" s="624"/>
      <c r="O235" s="617"/>
      <c r="P235" s="615"/>
      <c r="Q235" s="616"/>
      <c r="R235" s="632"/>
      <c r="S235" s="615"/>
      <c r="T235" s="616"/>
      <c r="U235" s="632"/>
      <c r="V235" s="615"/>
      <c r="W235" s="616"/>
      <c r="X235" s="621"/>
      <c r="Y235" s="616"/>
      <c r="Z235" s="621"/>
      <c r="AA235" s="617"/>
      <c r="AB235" s="326"/>
      <c r="AC235" s="494"/>
      <c r="AD235" s="387"/>
      <c r="AE235" s="315"/>
      <c r="AF235" s="494"/>
      <c r="AG235" s="315" t="str">
        <f t="shared" si="254"/>
        <v/>
      </c>
      <c r="AH235" s="316"/>
      <c r="AI235" s="316"/>
      <c r="AJ235" s="317" t="str">
        <f t="shared" si="237"/>
        <v/>
      </c>
      <c r="AK235" s="316"/>
      <c r="AL235" s="316"/>
      <c r="AM235" s="316"/>
      <c r="AN235" s="299" t="str">
        <f>IFERROR(IF(AND(AG234="Probabilidad",AG235="Probabilidad"),(AP234-(+AP234*AJ235)),IF(AG235="Probabilidad",(Q234-(+Q234*AJ235)),IF(AG235="Impacto",AP234,""))),"")</f>
        <v/>
      </c>
      <c r="AO235" s="132" t="str">
        <f t="shared" ref="AO235:AO236" si="291">IFERROR(IF(AN235="","",IF(AN235&lt;=0.2,"Muy Baja",IF(AN235&lt;=0.4,"Baja",IF(AN235&lt;=0.6,"Media",IF(AN235&lt;=0.8,"Alta","Muy Alta"))))),"")</f>
        <v/>
      </c>
      <c r="AP235" s="123" t="str">
        <f>+AN235</f>
        <v/>
      </c>
      <c r="AQ235" s="132" t="str">
        <f t="shared" ref="AQ235:AQ236" si="292">IFERROR(IF(AR235="","",IF(AR235&lt;=0.2,"Leve",IF(AR235&lt;=0.4,"Menor",IF(AR235&lt;=0.6,"Moderado",IF(AR235&lt;=0.8,"Mayor","Catastrófico"))))),"")</f>
        <v/>
      </c>
      <c r="AR235" s="123" t="str">
        <f>IFERROR(IF(AND(AG234="Impacto",AG235="Impacto"),(AR234-(+AR234*AJ235)),IF(AG235="Impacto",(Y234-(+Y234*AJ235)),IF(AG235="Probabilidad",AR234,""))),"")</f>
        <v/>
      </c>
      <c r="AS235" s="301" t="str">
        <f t="shared" ref="AS235:AS236" si="293">IFERROR(IF(OR(AND(AO235="Muy Baja",AQ235="Leve"),AND(AO235="Muy Baja",AQ235="Menor"),AND(AO235="Baja",AQ235="Leve")),"Bajo",IF(OR(AND(AO235="Muy baja",AQ235="Moderado"),AND(AO235="Baja",AQ235="Menor"),AND(AO235="Baja",AQ235="Moderado"),AND(AO235="Media",AQ235="Leve"),AND(AO235="Media",AQ235="Menor"),AND(AO235="Media",AQ235="Moderado"),AND(AO235="Alta",AQ235="Leve"),AND(AO235="Alta",AQ235="Menor")),"Moderado",IF(OR(AND(AO235="Muy Baja",AQ235="Mayor"),AND(AO235="Baja",AQ235="Mayor"),AND(AO235="Media",AQ235="Mayor"),AND(AO235="Alta",AQ235="Moderado"),AND(AO235="Alta",AQ235="Mayor"),AND(AO235="Muy Alta",AQ235="Leve"),AND(AO235="Muy Alta",AQ235="Menor"),AND(AO235="Muy Alta",AQ235="Moderado"),AND(AO235="Muy Alta",AQ235="Mayor")),"Alto",IF(OR(AND(AO235="Muy Baja",AQ235="Catastrófico"),AND(AO235="Baja",AQ235="Catastrófico"),AND(AO235="Media",AQ235="Catastrófico"),AND(AO235="Alta",AQ235="Catastrófico"),AND(AO235="Muy Alta",AQ235="Catastrófico")),"Extremo","")))),"")</f>
        <v/>
      </c>
      <c r="AT235" s="734"/>
      <c r="AU235" s="734"/>
      <c r="AV235" s="735"/>
      <c r="AW235" s="305"/>
      <c r="AX235" s="305"/>
      <c r="AY235" s="319"/>
      <c r="AZ235" s="315"/>
      <c r="BA235" s="315"/>
      <c r="BB235" s="315"/>
      <c r="BC235" s="315"/>
      <c r="BJ235" s="327"/>
      <c r="BK235" s="313"/>
      <c r="BL235" s="313"/>
      <c r="BM235" s="313"/>
      <c r="BN235" s="313"/>
      <c r="BO235" s="313"/>
      <c r="BP235" s="313"/>
      <c r="BQ235" s="313"/>
      <c r="BR235" s="313"/>
      <c r="BS235" s="313"/>
      <c r="BT235" s="313"/>
      <c r="BU235" s="313"/>
      <c r="BV235" s="313"/>
      <c r="BW235" s="313"/>
      <c r="BX235" s="313"/>
      <c r="BY235" s="313"/>
      <c r="BZ235" s="313"/>
      <c r="CA235" s="313"/>
      <c r="CB235" s="313"/>
      <c r="CC235" s="313"/>
      <c r="CD235" s="313"/>
      <c r="CE235" s="313"/>
      <c r="CF235" s="313"/>
      <c r="CG235" s="313"/>
      <c r="CH235" s="313"/>
      <c r="CL235" s="313"/>
    </row>
    <row r="236" spans="1:90" s="1" customFormat="1" hidden="1" x14ac:dyDescent="0.3">
      <c r="A236" s="706"/>
      <c r="B236" s="624" t="s">
        <v>494</v>
      </c>
      <c r="C236" s="626" t="s">
        <v>151</v>
      </c>
      <c r="D236" s="626" t="s">
        <v>494</v>
      </c>
      <c r="E236" s="624" t="s">
        <v>136</v>
      </c>
      <c r="F236" s="625"/>
      <c r="G236" s="625"/>
      <c r="H236" s="625"/>
      <c r="I236" s="625"/>
      <c r="J236" s="624" t="s">
        <v>368</v>
      </c>
      <c r="K236" s="627" t="s">
        <v>500</v>
      </c>
      <c r="L236" s="627" t="s">
        <v>501</v>
      </c>
      <c r="M236" s="627" t="str">
        <f t="shared" si="277"/>
        <v>Posibilidad de pérdida Económica por manejo indebido de recursos financieros por parte de quienes los administran en la entidad, para beneficio propio o de terceros debido a manipulación de la información financiera.</v>
      </c>
      <c r="N236" s="624"/>
      <c r="O236" s="617"/>
      <c r="P236" s="615"/>
      <c r="Q236" s="616"/>
      <c r="R236" s="632"/>
      <c r="S236" s="615"/>
      <c r="T236" s="616"/>
      <c r="U236" s="632"/>
      <c r="V236" s="615"/>
      <c r="W236" s="616"/>
      <c r="X236" s="621"/>
      <c r="Y236" s="616"/>
      <c r="Z236" s="621"/>
      <c r="AA236" s="617"/>
      <c r="AB236" s="326"/>
      <c r="AC236" s="494"/>
      <c r="AD236" s="387"/>
      <c r="AE236" s="315"/>
      <c r="AF236" s="494"/>
      <c r="AG236" s="315" t="str">
        <f t="shared" si="254"/>
        <v/>
      </c>
      <c r="AH236" s="316"/>
      <c r="AI236" s="316"/>
      <c r="AJ236" s="317" t="str">
        <f t="shared" si="237"/>
        <v/>
      </c>
      <c r="AK236" s="316"/>
      <c r="AL236" s="316"/>
      <c r="AM236" s="316"/>
      <c r="AN236" s="299" t="str">
        <f>IFERROR(IF(AND(AG235="Probabilidad",AG236="Probabilidad"),(AP235-(+AP235*AJ236)),IF(AG236="Probabilidad",(Q235-(+Q235*AJ236)),IF(AG236="Impacto",AP235,""))),"")</f>
        <v/>
      </c>
      <c r="AO236" s="132" t="str">
        <f t="shared" si="291"/>
        <v/>
      </c>
      <c r="AP236" s="123" t="str">
        <f>+AN236</f>
        <v/>
      </c>
      <c r="AQ236" s="132" t="str">
        <f t="shared" si="292"/>
        <v/>
      </c>
      <c r="AR236" s="123" t="str">
        <f>IFERROR(IF(AND(AG235="Impacto",AG236="Impacto"),(AR235-(+AR235*AJ236)),IF(AG236="Impacto",(Y235-(+Y235*AJ236)),IF(AG236="Probabilidad",AR235,""))),"")</f>
        <v/>
      </c>
      <c r="AS236" s="301" t="str">
        <f t="shared" si="293"/>
        <v/>
      </c>
      <c r="AT236" s="734"/>
      <c r="AU236" s="734"/>
      <c r="AV236" s="735"/>
      <c r="AW236" s="305"/>
      <c r="AX236" s="305"/>
      <c r="AY236" s="319"/>
      <c r="AZ236" s="315"/>
      <c r="BA236" s="315"/>
      <c r="BB236" s="315"/>
      <c r="BC236" s="315"/>
      <c r="BJ236" s="327"/>
      <c r="BK236" s="313"/>
      <c r="BL236" s="313"/>
      <c r="BM236" s="313"/>
      <c r="BN236" s="313"/>
      <c r="BO236" s="313"/>
      <c r="BP236" s="313"/>
      <c r="BQ236" s="313"/>
      <c r="BR236" s="313"/>
      <c r="BS236" s="313"/>
      <c r="BT236" s="313"/>
      <c r="BU236" s="313"/>
      <c r="BV236" s="313"/>
      <c r="BW236" s="313"/>
      <c r="BX236" s="313"/>
      <c r="BY236" s="313"/>
      <c r="BZ236" s="313"/>
      <c r="CA236" s="313"/>
      <c r="CB236" s="313"/>
      <c r="CC236" s="313"/>
      <c r="CD236" s="313"/>
      <c r="CE236" s="313"/>
      <c r="CF236" s="313"/>
      <c r="CG236" s="313"/>
      <c r="CH236" s="313"/>
      <c r="CL236" s="313"/>
    </row>
    <row r="237" spans="1:90" s="1" customFormat="1" ht="13.9" hidden="1" customHeight="1" x14ac:dyDescent="0.3">
      <c r="A237" s="706"/>
      <c r="B237" s="624" t="s">
        <v>494</v>
      </c>
      <c r="C237" s="626" t="s">
        <v>151</v>
      </c>
      <c r="D237" s="626" t="s">
        <v>494</v>
      </c>
      <c r="E237" s="624" t="s">
        <v>136</v>
      </c>
      <c r="F237" s="625"/>
      <c r="G237" s="625"/>
      <c r="H237" s="625"/>
      <c r="I237" s="625"/>
      <c r="J237" s="624" t="s">
        <v>368</v>
      </c>
      <c r="K237" s="627" t="s">
        <v>500</v>
      </c>
      <c r="L237" s="627" t="s">
        <v>501</v>
      </c>
      <c r="M237" s="627" t="str">
        <f t="shared" si="277"/>
        <v>Posibilidad de pérdida Económica por manejo indebido de recursos financieros por parte de quienes los administran en la entidad, para beneficio propio o de terceros debido a manipulación de la información financiera.</v>
      </c>
      <c r="N237" s="624"/>
      <c r="O237" s="617"/>
      <c r="P237" s="615"/>
      <c r="Q237" s="616"/>
      <c r="R237" s="632"/>
      <c r="S237" s="615"/>
      <c r="T237" s="616"/>
      <c r="U237" s="632"/>
      <c r="V237" s="615"/>
      <c r="W237" s="616"/>
      <c r="X237" s="621"/>
      <c r="Y237" s="616"/>
      <c r="Z237" s="621"/>
      <c r="AA237" s="617"/>
      <c r="AB237" s="326"/>
      <c r="AC237" s="494"/>
      <c r="AD237" s="387"/>
      <c r="AE237" s="315"/>
      <c r="AF237" s="494"/>
      <c r="AG237" s="315" t="str">
        <f t="shared" si="254"/>
        <v/>
      </c>
      <c r="AH237" s="316"/>
      <c r="AI237" s="316"/>
      <c r="AJ237" s="317" t="str">
        <f t="shared" si="237"/>
        <v/>
      </c>
      <c r="AK237" s="316"/>
      <c r="AL237" s="316"/>
      <c r="AM237" s="316"/>
      <c r="AN237" s="122"/>
      <c r="AO237" s="132" t="str">
        <f t="shared" si="245"/>
        <v/>
      </c>
      <c r="AP237" s="123"/>
      <c r="AQ237" s="132" t="str">
        <f t="shared" si="246"/>
        <v/>
      </c>
      <c r="AR237" s="123" t="str">
        <f t="shared" si="247"/>
        <v/>
      </c>
      <c r="AS237" s="301" t="str">
        <f t="shared" si="248"/>
        <v/>
      </c>
      <c r="AT237" s="301"/>
      <c r="AU237" s="301"/>
      <c r="AV237" s="369"/>
      <c r="AW237" s="305"/>
      <c r="AX237" s="305"/>
      <c r="AY237" s="489"/>
      <c r="AZ237" s="490"/>
      <c r="BA237" s="490"/>
      <c r="BB237" s="490"/>
      <c r="BC237" s="490"/>
      <c r="BJ237" s="327"/>
      <c r="BK237" s="313"/>
      <c r="BL237" s="313"/>
      <c r="BM237" s="313"/>
      <c r="BN237" s="313"/>
      <c r="BO237" s="313"/>
      <c r="BP237" s="313"/>
      <c r="BQ237" s="313"/>
      <c r="BR237" s="313"/>
      <c r="BS237" s="313"/>
      <c r="BT237" s="313"/>
      <c r="BU237" s="313"/>
      <c r="BV237" s="313"/>
      <c r="BW237" s="313"/>
      <c r="BX237" s="313"/>
      <c r="BY237" s="313"/>
      <c r="BZ237" s="313"/>
      <c r="CA237" s="313"/>
      <c r="CB237" s="313"/>
      <c r="CC237" s="313"/>
      <c r="CD237" s="313"/>
      <c r="CE237" s="313"/>
      <c r="CF237" s="313"/>
      <c r="CG237" s="313"/>
      <c r="CH237" s="313"/>
      <c r="CL237" s="313"/>
    </row>
    <row r="238" spans="1:90" s="1" customFormat="1" ht="13.9" hidden="1" customHeight="1" x14ac:dyDescent="0.3">
      <c r="A238" s="706"/>
      <c r="B238" s="624" t="s">
        <v>494</v>
      </c>
      <c r="C238" s="626" t="s">
        <v>151</v>
      </c>
      <c r="D238" s="626" t="s">
        <v>494</v>
      </c>
      <c r="E238" s="624" t="s">
        <v>136</v>
      </c>
      <c r="F238" s="625"/>
      <c r="G238" s="625"/>
      <c r="H238" s="625"/>
      <c r="I238" s="625"/>
      <c r="J238" s="624" t="s">
        <v>368</v>
      </c>
      <c r="K238" s="627" t="s">
        <v>500</v>
      </c>
      <c r="L238" s="627" t="s">
        <v>501</v>
      </c>
      <c r="M238" s="627" t="str">
        <f t="shared" si="277"/>
        <v>Posibilidad de pérdida Económica por manejo indebido de recursos financieros por parte de quienes los administran en la entidad, para beneficio propio o de terceros debido a manipulación de la información financiera.</v>
      </c>
      <c r="N238" s="624"/>
      <c r="O238" s="617"/>
      <c r="P238" s="615"/>
      <c r="Q238" s="616"/>
      <c r="R238" s="632"/>
      <c r="S238" s="615"/>
      <c r="T238" s="616"/>
      <c r="U238" s="632"/>
      <c r="V238" s="615"/>
      <c r="W238" s="616"/>
      <c r="X238" s="621"/>
      <c r="Y238" s="616"/>
      <c r="Z238" s="621"/>
      <c r="AA238" s="617"/>
      <c r="AB238" s="326"/>
      <c r="AC238" s="494"/>
      <c r="AD238" s="387"/>
      <c r="AE238" s="315"/>
      <c r="AF238" s="494"/>
      <c r="AG238" s="315" t="str">
        <f t="shared" si="254"/>
        <v/>
      </c>
      <c r="AH238" s="316"/>
      <c r="AI238" s="316"/>
      <c r="AJ238" s="317" t="str">
        <f t="shared" si="237"/>
        <v/>
      </c>
      <c r="AK238" s="316"/>
      <c r="AL238" s="316"/>
      <c r="AM238" s="316"/>
      <c r="AN238" s="122"/>
      <c r="AO238" s="132" t="str">
        <f t="shared" si="245"/>
        <v/>
      </c>
      <c r="AP238" s="123"/>
      <c r="AQ238" s="132" t="str">
        <f t="shared" si="246"/>
        <v/>
      </c>
      <c r="AR238" s="123" t="str">
        <f t="shared" si="247"/>
        <v/>
      </c>
      <c r="AS238" s="301" t="str">
        <f t="shared" si="248"/>
        <v/>
      </c>
      <c r="AT238" s="301"/>
      <c r="AU238" s="301"/>
      <c r="AV238" s="369"/>
      <c r="AW238" s="305"/>
      <c r="AX238" s="305"/>
      <c r="AY238" s="489"/>
      <c r="AZ238" s="490"/>
      <c r="BA238" s="490"/>
      <c r="BB238" s="490"/>
      <c r="BC238" s="490"/>
      <c r="BJ238" s="327"/>
      <c r="BK238" s="313"/>
      <c r="BL238" s="313"/>
      <c r="BM238" s="313"/>
      <c r="BN238" s="313"/>
      <c r="BO238" s="313"/>
      <c r="BP238" s="313"/>
      <c r="BQ238" s="313"/>
      <c r="BR238" s="313"/>
      <c r="BS238" s="313"/>
      <c r="BT238" s="313"/>
      <c r="BU238" s="313"/>
      <c r="BV238" s="313"/>
      <c r="BW238" s="313"/>
      <c r="BX238" s="313"/>
      <c r="BY238" s="313"/>
      <c r="BZ238" s="313"/>
      <c r="CA238" s="313"/>
      <c r="CB238" s="313"/>
      <c r="CC238" s="313"/>
      <c r="CD238" s="313"/>
      <c r="CE238" s="313"/>
      <c r="CF238" s="313"/>
      <c r="CG238" s="313"/>
      <c r="CH238" s="313"/>
      <c r="CL238" s="313"/>
    </row>
    <row r="239" spans="1:90" s="1" customFormat="1" ht="13.9" hidden="1" customHeight="1" x14ac:dyDescent="0.3">
      <c r="A239" s="706"/>
      <c r="B239" s="624" t="s">
        <v>494</v>
      </c>
      <c r="C239" s="626" t="s">
        <v>151</v>
      </c>
      <c r="D239" s="626" t="s">
        <v>494</v>
      </c>
      <c r="E239" s="624" t="s">
        <v>136</v>
      </c>
      <c r="F239" s="625"/>
      <c r="G239" s="625"/>
      <c r="H239" s="625"/>
      <c r="I239" s="625"/>
      <c r="J239" s="624" t="s">
        <v>368</v>
      </c>
      <c r="K239" s="627" t="s">
        <v>500</v>
      </c>
      <c r="L239" s="627" t="s">
        <v>501</v>
      </c>
      <c r="M239" s="627" t="str">
        <f t="shared" si="277"/>
        <v>Posibilidad de pérdida Económica por manejo indebido de recursos financieros por parte de quienes los administran en la entidad, para beneficio propio o de terceros debido a manipulación de la información financiera.</v>
      </c>
      <c r="N239" s="624"/>
      <c r="O239" s="617"/>
      <c r="P239" s="615"/>
      <c r="Q239" s="616"/>
      <c r="R239" s="632"/>
      <c r="S239" s="615"/>
      <c r="T239" s="616"/>
      <c r="U239" s="632"/>
      <c r="V239" s="615"/>
      <c r="W239" s="616"/>
      <c r="X239" s="621"/>
      <c r="Y239" s="616"/>
      <c r="Z239" s="621"/>
      <c r="AA239" s="617"/>
      <c r="AB239" s="326"/>
      <c r="AC239" s="494"/>
      <c r="AD239" s="387"/>
      <c r="AE239" s="315"/>
      <c r="AF239" s="494"/>
      <c r="AG239" s="315" t="str">
        <f t="shared" si="254"/>
        <v/>
      </c>
      <c r="AH239" s="316"/>
      <c r="AI239" s="316"/>
      <c r="AJ239" s="317" t="str">
        <f t="shared" si="237"/>
        <v/>
      </c>
      <c r="AK239" s="316"/>
      <c r="AL239" s="316"/>
      <c r="AM239" s="316"/>
      <c r="AN239" s="122"/>
      <c r="AO239" s="132" t="str">
        <f t="shared" si="245"/>
        <v/>
      </c>
      <c r="AP239" s="123"/>
      <c r="AQ239" s="132" t="str">
        <f t="shared" si="246"/>
        <v/>
      </c>
      <c r="AR239" s="123" t="str">
        <f t="shared" si="247"/>
        <v/>
      </c>
      <c r="AS239" s="301" t="str">
        <f t="shared" si="248"/>
        <v/>
      </c>
      <c r="AT239" s="301"/>
      <c r="AU239" s="301"/>
      <c r="AV239" s="369"/>
      <c r="AW239" s="305"/>
      <c r="AX239" s="305"/>
      <c r="AY239" s="489"/>
      <c r="AZ239" s="490"/>
      <c r="BA239" s="490"/>
      <c r="BB239" s="490"/>
      <c r="BC239" s="490"/>
      <c r="BJ239" s="327"/>
      <c r="BK239" s="313"/>
      <c r="BL239" s="313"/>
      <c r="BM239" s="313"/>
      <c r="BN239" s="313"/>
      <c r="BO239" s="313"/>
      <c r="BP239" s="313"/>
      <c r="BQ239" s="313"/>
      <c r="BR239" s="313"/>
      <c r="BS239" s="313"/>
      <c r="BT239" s="313"/>
      <c r="BU239" s="313"/>
      <c r="BV239" s="313"/>
      <c r="BW239" s="313"/>
      <c r="BX239" s="313"/>
      <c r="BY239" s="313"/>
      <c r="BZ239" s="313"/>
      <c r="CA239" s="313"/>
      <c r="CB239" s="313"/>
      <c r="CC239" s="313"/>
      <c r="CD239" s="313"/>
      <c r="CE239" s="313"/>
      <c r="CF239" s="313"/>
      <c r="CG239" s="313"/>
      <c r="CH239" s="313"/>
      <c r="CL239" s="313"/>
    </row>
    <row r="240" spans="1:90" s="1" customFormat="1" ht="159" customHeight="1" x14ac:dyDescent="0.3">
      <c r="A240" s="594" t="s">
        <v>502</v>
      </c>
      <c r="B240" s="597" t="s">
        <v>503</v>
      </c>
      <c r="C240" s="636" t="s">
        <v>156</v>
      </c>
      <c r="D240" s="636" t="s">
        <v>504</v>
      </c>
      <c r="E240" s="597" t="s">
        <v>197</v>
      </c>
      <c r="F240" s="606" t="s">
        <v>337</v>
      </c>
      <c r="G240" s="606" t="s">
        <v>283</v>
      </c>
      <c r="H240" s="606" t="s">
        <v>346</v>
      </c>
      <c r="I240" s="606" t="s">
        <v>304</v>
      </c>
      <c r="J240" s="597" t="s">
        <v>272</v>
      </c>
      <c r="K240" s="960" t="s">
        <v>1050</v>
      </c>
      <c r="L240" s="960" t="s">
        <v>1051</v>
      </c>
      <c r="M240" s="960" t="s">
        <v>1057</v>
      </c>
      <c r="N240" s="597" t="s">
        <v>274</v>
      </c>
      <c r="O240" s="603">
        <v>284</v>
      </c>
      <c r="P240" s="766" t="str">
        <f t="shared" si="205"/>
        <v>Media</v>
      </c>
      <c r="Q240" s="728">
        <f t="shared" ref="Q240" si="294">IF(P240="","",IF(P240="Muy Baja",0.2,IF(P240="Baja",0.4,IF(P240="Media",0.6,IF(P240="Alta",0.8,IF(P240="Muy Alta",1,))))))</f>
        <v>0.6</v>
      </c>
      <c r="R240" s="764" t="s">
        <v>458</v>
      </c>
      <c r="S240" s="766" t="str">
        <f>IF(OR(R240='Tabla Impacto'!$C$11,R240='Tabla Impacto'!$D$11),"Leve",IF(OR(R240='Tabla Impacto'!$C$12,R240='Tabla Impacto'!$D$12),"Menor",IF(OR(R240='Tabla Impacto'!$C$13,R240='Tabla Impacto'!$D$13),"Moderado",IF(OR(R240='Tabla Impacto'!$C$14,R240='Tabla Impacto'!$D$14),"Mayor",IF(OR(R240='Tabla Impacto'!$C$15,R240='Tabla Impacto'!$D$15),"Catastrófico","")))))</f>
        <v>Menor</v>
      </c>
      <c r="T240" s="728">
        <f t="shared" ref="T240" si="295">IF(S240="","",IF(S240="Leve",0.2,IF(S240="Menor",0.4,IF(S240="Moderado",0.6,IF(S240="Mayor",0.8,IF(S240="Catastrófico",1,))))))</f>
        <v>0.4</v>
      </c>
      <c r="U240" s="764" t="s">
        <v>1052</v>
      </c>
      <c r="V240" s="766" t="str">
        <f>IF(OR(U240='Tabla Impacto'!$C$11,U240='Tabla Impacto'!$D$11),"Leve",IF(OR(U240='Tabla Impacto'!$C$12,U240='Tabla Impacto'!$D$12),"Menor",IF(OR(U240='Tabla Impacto'!$C$13,U240='Tabla Impacto'!$D$13),"Moderado",IF(OR(U240='Tabla Impacto'!$C$14,U240='Tabla Impacto'!$D$14),"Mayor",IF(OR(U240='Tabla Impacto'!$C$15,U240='Tabla Impacto'!$D$15),"Catastrófico","")))))</f>
        <v/>
      </c>
      <c r="W240" s="728" t="str">
        <f t="shared" ref="W240" si="296">IF(V240="","",IF(V240="Leve",0.2,IF(V240="Menor",0.4,IF(V240="Moderado",0.6,IF(V240="Mayor",0.8,IF(V240="Catastrófico",1,))))))</f>
        <v/>
      </c>
      <c r="X240" s="731" t="str">
        <f>IF(Y240="","",IF(Y240='Tabla Impacto'!$G$4,'Tabla Impacto'!$F$4,IF(Y240='Tabla Impacto'!$G$5,'Tabla Impacto'!$F$5,IF(Y240='Tabla Impacto'!$G$6,'Tabla Impacto'!$F$6,IF(Y240='Tabla Impacto'!$G$7,'Tabla Impacto'!$F$7,IF(Y240='Tabla Impacto'!$G$8,'Tabla Impacto'!$F$8))))))</f>
        <v>Menor</v>
      </c>
      <c r="Y240" s="728">
        <f t="shared" ref="Y240" si="297">+IF(T240="",W240,IF(W240="",T240,IF(T240&gt;W240,T240,W240)))</f>
        <v>0.4</v>
      </c>
      <c r="Z240" s="731" t="str">
        <f t="shared" ref="Z240" si="298">IF(OR(AND(P240="Muy Baja",X240="Leve"),AND(P240="Muy Baja",X240="Menor"),AND(P240="Baja",X240="Leve")),"Bajo",IF(OR(AND(P240="Muy baja",X240="Moderado"),AND(P240="Baja",X240="Menor"),AND(P240="Baja",X240="Moderado"),AND(P240="Media",X240="Leve"),AND(P240="Media",X240="Menor"),AND(P240="Media",X240="Moderado"),AND(P240="Alta",X240="Leve"),AND(P240="Alta",X240="Menor")),"Moderado",IF(OR(AND(P240="Muy Baja",X240="Mayor"),AND(P240="Baja",X240="Mayor"),AND(P240="Media",X240="Mayor"),AND(P240="Alta",X240="Moderado"),AND(P240="Alta",X240="Mayor"),AND(P240="Muy Alta",X240="Leve"),AND(P240="Muy Alta",X240="Menor"),AND(P240="Muy Alta",X240="Moderado"),AND(P240="Muy Alta",X240="Mayor")),"Alto",IF(OR(AND(P240="Muy Baja",X240="Catastrófico"),AND(P240="Baja",X240="Catastrófico"),AND(P240="Media",X240="Catastrófico"),AND(P240="Alta",X240="Catastrófico"),AND(P240="Muy Alta",X240="Catastrófico")),"Extremo",""))))</f>
        <v>Moderado</v>
      </c>
      <c r="AA240" s="603"/>
      <c r="AB240" s="527">
        <v>1</v>
      </c>
      <c r="AC240" s="959" t="s">
        <v>1020</v>
      </c>
      <c r="AD240" s="387"/>
      <c r="AE240" s="470" t="s">
        <v>116</v>
      </c>
      <c r="AF240" s="959" t="s">
        <v>834</v>
      </c>
      <c r="AG240" s="315" t="str">
        <f t="shared" si="254"/>
        <v>Probabilidad</v>
      </c>
      <c r="AH240" s="316" t="s">
        <v>74</v>
      </c>
      <c r="AI240" s="316" t="s">
        <v>109</v>
      </c>
      <c r="AJ240" s="317" t="str">
        <f t="shared" si="237"/>
        <v>40%</v>
      </c>
      <c r="AK240" s="316" t="s">
        <v>115</v>
      </c>
      <c r="AL240" s="316" t="s">
        <v>133</v>
      </c>
      <c r="AM240" s="316" t="s">
        <v>277</v>
      </c>
      <c r="AN240" s="300">
        <f>IFERROR(IF(AG240="Probabilidad",(Q240-(+Q240*AJ240)),IF(AG240="Impacto",Q240,"")),"")</f>
        <v>0.36</v>
      </c>
      <c r="AO240" s="132" t="str">
        <f t="shared" ref="AO240:AO242" si="299">IFERROR(IF(AN240="","",IF(AN240&lt;=0.2,"Muy Baja",IF(AN240&lt;=0.4,"Baja",IF(AN240&lt;=0.6,"Media",IF(AN240&lt;=0.8,"Alta","Muy Alta"))))),"")</f>
        <v>Baja</v>
      </c>
      <c r="AP240" s="123">
        <f>+AN240</f>
        <v>0.36</v>
      </c>
      <c r="AQ240" s="132" t="str">
        <f t="shared" ref="AQ240:AQ242" si="300">IFERROR(IF(AR240="","",IF(AR240&lt;=0.2,"Leve",IF(AR240&lt;=0.4,"Menor",IF(AR240&lt;=0.6,"Moderado",IF(AR240&lt;=0.8,"Mayor","Catastrófico"))))),"")</f>
        <v>Menor</v>
      </c>
      <c r="AR240" s="123">
        <f>IFERROR(IF(AG240="Impacto",(Y240-(+Y240*AJ240)),IF(AG240="Probabilidad",Y240,"")),"")</f>
        <v>0.4</v>
      </c>
      <c r="AS240" s="301" t="str">
        <f t="shared" ref="AS240:AS242" si="301">IFERROR(IF(OR(AND(AO240="Muy Baja",AQ240="Leve"),AND(AO240="Muy Baja",AQ240="Menor"),AND(AO240="Baja",AQ240="Leve")),"Bajo",IF(OR(AND(AO240="Muy baja",AQ240="Moderado"),AND(AO240="Baja",AQ240="Menor"),AND(AO240="Baja",AQ240="Moderado"),AND(AO240="Media",AQ240="Leve"),AND(AO240="Media",AQ240="Menor"),AND(AO240="Media",AQ240="Moderado"),AND(AO240="Alta",AQ240="Leve"),AND(AO240="Alta",AQ240="Menor")),"Moderado",IF(OR(AND(AO240="Muy Baja",AQ240="Mayor"),AND(AO240="Baja",AQ240="Mayor"),AND(AO240="Media",AQ240="Mayor"),AND(AO240="Alta",AQ240="Moderado"),AND(AO240="Alta",AQ240="Mayor"),AND(AO240="Muy Alta",AQ240="Leve"),AND(AO240="Muy Alta",AQ240="Menor"),AND(AO240="Muy Alta",AQ240="Moderado"),AND(AO240="Muy Alta",AQ240="Mayor")),"Alto",IF(OR(AND(AO240="Muy Baja",AQ240="Catastrófico"),AND(AO240="Baja",AQ240="Catastrófico"),AND(AO240="Media",AQ240="Catastrófico"),AND(AO240="Alta",AQ240="Catastrófico"),AND(AO240="Muy Alta",AQ240="Catastrófico")),"Extremo","")))),"")</f>
        <v>Moderado</v>
      </c>
      <c r="AT240" s="407">
        <f>+AP240</f>
        <v>0.36</v>
      </c>
      <c r="AU240" s="407">
        <f>+AR240</f>
        <v>0.4</v>
      </c>
      <c r="AV240" s="408" t="s">
        <v>278</v>
      </c>
      <c r="AW240" s="305"/>
      <c r="AX240" s="305"/>
      <c r="AY240" s="319">
        <v>27</v>
      </c>
      <c r="AZ240" s="315">
        <v>24</v>
      </c>
      <c r="BA240" s="315">
        <v>1</v>
      </c>
      <c r="BB240" s="315">
        <v>1</v>
      </c>
      <c r="BC240" s="315">
        <v>1</v>
      </c>
      <c r="BJ240" s="327"/>
      <c r="BK240" s="313"/>
      <c r="BL240" s="313"/>
      <c r="BM240" s="313"/>
      <c r="BN240" s="313"/>
      <c r="BO240" s="313"/>
      <c r="BP240" s="313"/>
      <c r="BQ240" s="313"/>
      <c r="BR240" s="313"/>
      <c r="BS240" s="313"/>
      <c r="BT240" s="313"/>
      <c r="BU240" s="313"/>
      <c r="BV240" s="313"/>
      <c r="BW240" s="313"/>
      <c r="BX240" s="313"/>
      <c r="BY240" s="313"/>
      <c r="BZ240" s="313"/>
      <c r="CA240" s="313"/>
      <c r="CB240" s="313"/>
      <c r="CC240" s="313"/>
      <c r="CD240" s="313"/>
      <c r="CE240" s="313"/>
      <c r="CF240" s="313"/>
      <c r="CG240" s="313"/>
      <c r="CH240" s="313"/>
      <c r="CL240" s="313"/>
    </row>
    <row r="241" spans="1:90" s="1" customFormat="1" ht="114" x14ac:dyDescent="0.3">
      <c r="A241" s="595"/>
      <c r="B241" s="598"/>
      <c r="C241" s="637"/>
      <c r="D241" s="637"/>
      <c r="E241" s="598"/>
      <c r="F241" s="607"/>
      <c r="G241" s="607"/>
      <c r="H241" s="607"/>
      <c r="I241" s="607"/>
      <c r="J241" s="598"/>
      <c r="K241" s="961"/>
      <c r="L241" s="961"/>
      <c r="M241" s="961"/>
      <c r="N241" s="598"/>
      <c r="O241" s="604"/>
      <c r="P241" s="767"/>
      <c r="Q241" s="733"/>
      <c r="R241" s="765"/>
      <c r="S241" s="767"/>
      <c r="T241" s="733"/>
      <c r="U241" s="765"/>
      <c r="V241" s="767"/>
      <c r="W241" s="733"/>
      <c r="X241" s="732"/>
      <c r="Y241" s="733"/>
      <c r="Z241" s="732"/>
      <c r="AA241" s="604"/>
      <c r="AB241" s="527">
        <v>2</v>
      </c>
      <c r="AC241" s="959" t="s">
        <v>1053</v>
      </c>
      <c r="AD241" s="387"/>
      <c r="AE241" s="315" t="s">
        <v>123</v>
      </c>
      <c r="AF241" s="959" t="s">
        <v>1054</v>
      </c>
      <c r="AG241" s="315" t="str">
        <f t="shared" si="254"/>
        <v>Probabilidad</v>
      </c>
      <c r="AH241" s="316" t="s">
        <v>74</v>
      </c>
      <c r="AI241" s="316" t="s">
        <v>109</v>
      </c>
      <c r="AJ241" s="317" t="str">
        <f t="shared" si="237"/>
        <v>40%</v>
      </c>
      <c r="AK241" s="316" t="s">
        <v>115</v>
      </c>
      <c r="AL241" s="316" t="s">
        <v>133</v>
      </c>
      <c r="AM241" s="316" t="s">
        <v>277</v>
      </c>
      <c r="AN241" s="299">
        <f>IFERROR(IF(AND(AG240="Probabilidad",AG241="Probabilidad"),(AP240-(+AP240*AJ241)),IF(AG241="Probabilidad",(Q240-(+Q240*AJ241)),IF(AG241="Impacto",AP240,""))),"")</f>
        <v>0.216</v>
      </c>
      <c r="AO241" s="132" t="str">
        <f t="shared" si="299"/>
        <v>Baja</v>
      </c>
      <c r="AP241" s="123">
        <f>+AN241</f>
        <v>0.216</v>
      </c>
      <c r="AQ241" s="132" t="str">
        <f t="shared" si="300"/>
        <v>Menor</v>
      </c>
      <c r="AR241" s="123">
        <f>IFERROR(IF(AND(AG240="Impacto",AG241="Impacto"),(AR240-(+AR240*AJ241)),IF(AG241="Impacto",(Y240-(+Y240*AJ241)),IF(AG241="Probabilidad",AR240,""))),"")</f>
        <v>0.4</v>
      </c>
      <c r="AS241" s="301" t="str">
        <f t="shared" si="301"/>
        <v>Moderado</v>
      </c>
      <c r="AT241" s="528">
        <f t="shared" ref="AT241:AT242" si="302">+AP241</f>
        <v>0.216</v>
      </c>
      <c r="AU241" s="528">
        <f t="shared" ref="AU241:AU242" si="303">+AR241</f>
        <v>0.4</v>
      </c>
      <c r="AV241" s="529" t="s">
        <v>278</v>
      </c>
      <c r="AW241" s="305"/>
      <c r="AX241" s="305"/>
      <c r="AY241" s="319">
        <v>2</v>
      </c>
      <c r="AZ241" s="315">
        <v>0</v>
      </c>
      <c r="BA241" s="315">
        <v>0</v>
      </c>
      <c r="BB241" s="315">
        <v>1</v>
      </c>
      <c r="BC241" s="315">
        <v>1</v>
      </c>
      <c r="BJ241" s="327"/>
      <c r="BK241" s="313"/>
      <c r="BL241" s="313"/>
      <c r="BM241" s="313"/>
      <c r="BN241" s="313"/>
      <c r="BO241" s="313"/>
      <c r="BP241" s="313"/>
      <c r="BQ241" s="313"/>
      <c r="BR241" s="313"/>
      <c r="BS241" s="313"/>
      <c r="BT241" s="313"/>
      <c r="BU241" s="313"/>
      <c r="BV241" s="313"/>
      <c r="BW241" s="313"/>
      <c r="BX241" s="313"/>
      <c r="BY241" s="313"/>
      <c r="BZ241" s="313"/>
      <c r="CA241" s="313"/>
      <c r="CB241" s="313"/>
      <c r="CC241" s="313"/>
      <c r="CD241" s="313"/>
      <c r="CE241" s="313"/>
      <c r="CF241" s="313"/>
      <c r="CG241" s="313"/>
      <c r="CH241" s="313"/>
      <c r="CL241" s="313"/>
    </row>
    <row r="242" spans="1:90" s="1" customFormat="1" ht="171" x14ac:dyDescent="0.3">
      <c r="A242" s="596"/>
      <c r="B242" s="599"/>
      <c r="C242" s="638"/>
      <c r="D242" s="638"/>
      <c r="E242" s="599"/>
      <c r="F242" s="608"/>
      <c r="G242" s="608"/>
      <c r="H242" s="608"/>
      <c r="I242" s="608"/>
      <c r="J242" s="599"/>
      <c r="K242" s="962"/>
      <c r="L242" s="962"/>
      <c r="M242" s="962"/>
      <c r="N242" s="599"/>
      <c r="O242" s="605"/>
      <c r="P242" s="633"/>
      <c r="Q242" s="634"/>
      <c r="R242" s="631"/>
      <c r="S242" s="633"/>
      <c r="T242" s="634"/>
      <c r="U242" s="631"/>
      <c r="V242" s="633"/>
      <c r="W242" s="634"/>
      <c r="X242" s="635"/>
      <c r="Y242" s="634"/>
      <c r="Z242" s="635"/>
      <c r="AA242" s="604"/>
      <c r="AB242" s="527">
        <v>3</v>
      </c>
      <c r="AC242" s="959" t="s">
        <v>1055</v>
      </c>
      <c r="AD242" s="387"/>
      <c r="AE242" s="470" t="s">
        <v>116</v>
      </c>
      <c r="AF242" s="959" t="s">
        <v>1056</v>
      </c>
      <c r="AG242" s="315" t="str">
        <f t="shared" si="254"/>
        <v>Probabilidad</v>
      </c>
      <c r="AH242" s="316" t="s">
        <v>74</v>
      </c>
      <c r="AI242" s="316" t="s">
        <v>109</v>
      </c>
      <c r="AJ242" s="317" t="str">
        <f t="shared" si="237"/>
        <v>40%</v>
      </c>
      <c r="AK242" s="316" t="s">
        <v>115</v>
      </c>
      <c r="AL242" s="316" t="s">
        <v>133</v>
      </c>
      <c r="AM242" s="316" t="s">
        <v>277</v>
      </c>
      <c r="AN242" s="299">
        <f>IFERROR(IF(AND(AG241="Probabilidad",AG242="Probabilidad"),(AP241-(+AP241*AJ242)),IF(AG242="Probabilidad",(Q241-(+Q241*AJ242)),IF(AG242="Impacto",AP241,""))),"")</f>
        <v>0.12959999999999999</v>
      </c>
      <c r="AO242" s="132" t="str">
        <f t="shared" si="299"/>
        <v>Muy Baja</v>
      </c>
      <c r="AP242" s="123">
        <f>+AN242</f>
        <v>0.12959999999999999</v>
      </c>
      <c r="AQ242" s="132" t="str">
        <f t="shared" si="300"/>
        <v>Menor</v>
      </c>
      <c r="AR242" s="123">
        <f>IFERROR(IF(AND(AG241="Impacto",AG242="Impacto"),(AR241-(+AR241*AJ242)),IF(AG242="Impacto",(Y241-(+Y241*AJ242)),IF(AG242="Probabilidad",AR241,""))),"")</f>
        <v>0.4</v>
      </c>
      <c r="AS242" s="301" t="str">
        <f t="shared" si="301"/>
        <v>Bajo</v>
      </c>
      <c r="AT242" s="528">
        <f t="shared" si="302"/>
        <v>0.12959999999999999</v>
      </c>
      <c r="AU242" s="528">
        <f t="shared" si="303"/>
        <v>0.4</v>
      </c>
      <c r="AV242" s="529" t="s">
        <v>278</v>
      </c>
      <c r="AW242" s="305"/>
      <c r="AX242" s="305"/>
      <c r="AY242" s="319">
        <v>1</v>
      </c>
      <c r="AZ242" s="315">
        <v>0</v>
      </c>
      <c r="BA242" s="315">
        <v>0</v>
      </c>
      <c r="BB242" s="315">
        <v>0</v>
      </c>
      <c r="BC242" s="315">
        <v>1</v>
      </c>
      <c r="BJ242" s="327"/>
      <c r="BK242" s="313"/>
      <c r="BL242" s="313"/>
      <c r="BM242" s="313"/>
      <c r="BN242" s="313"/>
      <c r="BO242" s="313"/>
      <c r="BP242" s="313"/>
      <c r="BQ242" s="313"/>
      <c r="BR242" s="313"/>
      <c r="BS242" s="313"/>
      <c r="BT242" s="313"/>
      <c r="BU242" s="313"/>
      <c r="BV242" s="313"/>
      <c r="BW242" s="313"/>
      <c r="BX242" s="313"/>
      <c r="BY242" s="313"/>
      <c r="BZ242" s="313"/>
      <c r="CA242" s="313"/>
      <c r="CB242" s="313"/>
      <c r="CC242" s="313"/>
      <c r="CD242" s="313"/>
      <c r="CE242" s="313"/>
      <c r="CF242" s="313"/>
      <c r="CG242" s="313"/>
      <c r="CH242" s="313"/>
      <c r="CL242" s="313"/>
    </row>
    <row r="243" spans="1:90" s="1" customFormat="1" ht="160.9" customHeight="1" x14ac:dyDescent="0.3">
      <c r="A243" s="411" t="s">
        <v>505</v>
      </c>
      <c r="B243" s="461" t="s">
        <v>506</v>
      </c>
      <c r="C243" s="468" t="s">
        <v>156</v>
      </c>
      <c r="D243" s="468" t="s">
        <v>507</v>
      </c>
      <c r="E243" s="461" t="s">
        <v>197</v>
      </c>
      <c r="F243" s="464" t="s">
        <v>345</v>
      </c>
      <c r="G243" s="464" t="s">
        <v>508</v>
      </c>
      <c r="H243" s="464" t="s">
        <v>346</v>
      </c>
      <c r="I243" s="464" t="s">
        <v>317</v>
      </c>
      <c r="J243" s="461" t="s">
        <v>286</v>
      </c>
      <c r="K243" s="496" t="s">
        <v>509</v>
      </c>
      <c r="L243" s="504" t="s">
        <v>1040</v>
      </c>
      <c r="M243" s="496" t="str">
        <f t="shared" si="277"/>
        <v>Posibilidad de pérdida Reputacional por respuesta indebida o fuera de los términos legales a los  procesos judiciales, para beneficiar los intereses de un tercero debido a:
1. No manifestación de conflictos de interés, inhabilidad o incompatibilidad por parte de los abogados en procesos que les sean asignados.</v>
      </c>
      <c r="N243" s="413" t="s">
        <v>332</v>
      </c>
      <c r="O243" s="412">
        <v>284</v>
      </c>
      <c r="P243" s="414" t="str">
        <f t="shared" si="212"/>
        <v>Media</v>
      </c>
      <c r="Q243" s="409">
        <f t="shared" ref="Q243" si="304">IF(P243="","",IF(P243="Muy Baja",0.2,IF(P243="Baja",0.4,IF(P243="Media",0.6,IF(P243="Alta",0.8,IF(P243="Muy Alta",1,))))))</f>
        <v>0.6</v>
      </c>
      <c r="R243" s="415"/>
      <c r="S243" s="414" t="str">
        <f>IF(OR(R243='Tabla Impacto'!$C$11,R243='Tabla Impacto'!$D$11),"Leve",IF(OR(R243='Tabla Impacto'!$C$12,R243='Tabla Impacto'!$D$12),"Menor",IF(OR(R243='Tabla Impacto'!$C$13,R243='Tabla Impacto'!$D$13),"Moderado",IF(OR(R243='Tabla Impacto'!$C$14,R243='Tabla Impacto'!$D$14),"Mayor",IF(OR(R243='Tabla Impacto'!$C$15,R243='Tabla Impacto'!$D$15),"Catastrófico","")))))</f>
        <v/>
      </c>
      <c r="T243" s="409" t="str">
        <f t="shared" ref="T243" si="305">IF(S243="","",IF(S243="Leve",0.2,IF(S243="Menor",0.4,IF(S243="Moderado",0.6,IF(S243="Mayor",0.8,IF(S243="Catastrófico",1,))))))</f>
        <v/>
      </c>
      <c r="U243" s="415" t="s">
        <v>276</v>
      </c>
      <c r="V243" s="414" t="str">
        <f>IF(OR(U243='Tabla Impacto'!$C$11,U243='Tabla Impacto'!$D$11),"Leve",IF(OR(U243='Tabla Impacto'!$C$12,U243='Tabla Impacto'!$D$12),"Menor",IF(OR(U243='Tabla Impacto'!$C$13,U243='Tabla Impacto'!$D$13),"Moderado",IF(OR(U243='Tabla Impacto'!$C$14,U243='Tabla Impacto'!$D$14),"Mayor",IF(OR(U243='Tabla Impacto'!$C$15,U243='Tabla Impacto'!$D$15),"Catastrófico","")))))</f>
        <v>Catastrófico</v>
      </c>
      <c r="W243" s="409">
        <f t="shared" ref="W243" si="306">IF(V243="","",IF(V243="Leve",0.2,IF(V243="Menor",0.4,IF(V243="Moderado",0.6,IF(V243="Mayor",0.8,IF(V243="Catastrófico",1,))))))</f>
        <v>1</v>
      </c>
      <c r="X243" s="410" t="str">
        <f>IF(Y243="","",IF(Y243='Tabla Impacto'!$G$4,'Tabla Impacto'!$F$4,IF(Y243='Tabla Impacto'!$G$5,'Tabla Impacto'!$F$5,IF(Y243='Tabla Impacto'!$G$6,'Tabla Impacto'!$F$6,IF(Y243='Tabla Impacto'!$G$7,'Tabla Impacto'!$F$7,IF(Y243='Tabla Impacto'!$G$8,'Tabla Impacto'!$F$8))))))</f>
        <v>Catastrófico</v>
      </c>
      <c r="Y243" s="409">
        <f t="shared" ref="Y243" si="307">+IF(T243="",W243,IF(W243="",T243,IF(T243&gt;W243,T243,W243)))</f>
        <v>1</v>
      </c>
      <c r="Z243" s="410" t="str">
        <f t="shared" ref="Z243" si="308">IF(OR(AND(P243="Muy Baja",X243="Leve"),AND(P243="Muy Baja",X243="Menor"),AND(P243="Baja",X243="Leve")),"Bajo",IF(OR(AND(P243="Muy baja",X243="Moderado"),AND(P243="Baja",X243="Menor"),AND(P243="Baja",X243="Moderado"),AND(P243="Media",X243="Leve"),AND(P243="Media",X243="Menor"),AND(P243="Media",X243="Moderado"),AND(P243="Alta",X243="Leve"),AND(P243="Alta",X243="Menor")),"Moderado",IF(OR(AND(P243="Muy Baja",X243="Mayor"),AND(P243="Baja",X243="Mayor"),AND(P243="Media",X243="Mayor"),AND(P243="Alta",X243="Moderado"),AND(P243="Alta",X243="Mayor"),AND(P243="Muy Alta",X243="Leve"),AND(P243="Muy Alta",X243="Menor"),AND(P243="Muy Alta",X243="Moderado"),AND(P243="Muy Alta",X243="Mayor")),"Alto",IF(OR(AND(P243="Muy Baja",X243="Catastrófico"),AND(P243="Baja",X243="Catastrófico"),AND(P243="Media",X243="Catastrófico"),AND(P243="Alta",X243="Catastrófico"),AND(P243="Muy Alta",X243="Catastrófico")),"Extremo",""))))</f>
        <v>Extremo</v>
      </c>
      <c r="AA243" s="617"/>
      <c r="AB243" s="326">
        <v>1</v>
      </c>
      <c r="AC243" s="494" t="s">
        <v>1021</v>
      </c>
      <c r="AD243" s="387"/>
      <c r="AE243" s="315" t="s">
        <v>123</v>
      </c>
      <c r="AF243" s="494" t="s">
        <v>792</v>
      </c>
      <c r="AG243" s="315" t="str">
        <f t="shared" si="254"/>
        <v>Probabilidad</v>
      </c>
      <c r="AH243" s="316" t="s">
        <v>74</v>
      </c>
      <c r="AI243" s="316" t="s">
        <v>109</v>
      </c>
      <c r="AJ243" s="317" t="str">
        <f t="shared" si="237"/>
        <v>40%</v>
      </c>
      <c r="AK243" s="316" t="s">
        <v>115</v>
      </c>
      <c r="AL243" s="316" t="s">
        <v>133</v>
      </c>
      <c r="AM243" s="316" t="s">
        <v>277</v>
      </c>
      <c r="AN243" s="300">
        <f>IFERROR(IF(AG243="Probabilidad",(Q243-(+Q243*AJ243)),IF(AG243="Impacto",Q243,"")),"")</f>
        <v>0.36</v>
      </c>
      <c r="AO243" s="132" t="str">
        <f t="shared" si="245"/>
        <v>Baja</v>
      </c>
      <c r="AP243" s="123">
        <f>+AN243</f>
        <v>0.36</v>
      </c>
      <c r="AQ243" s="132" t="str">
        <f t="shared" si="246"/>
        <v>Catastrófico</v>
      </c>
      <c r="AR243" s="123">
        <f>IFERROR(IF(AG243="Impacto",(Y243-(+Y243*AJ243)),IF(AG243="Probabilidad",Y243,"")),"")</f>
        <v>1</v>
      </c>
      <c r="AS243" s="301" t="str">
        <f t="shared" si="248"/>
        <v>Extremo</v>
      </c>
      <c r="AT243" s="407">
        <f>+AP243</f>
        <v>0.36</v>
      </c>
      <c r="AU243" s="407">
        <f>+AR243</f>
        <v>1</v>
      </c>
      <c r="AV243" s="408" t="s">
        <v>278</v>
      </c>
      <c r="AW243" s="305"/>
      <c r="AX243" s="305"/>
      <c r="AY243" s="319">
        <v>0</v>
      </c>
      <c r="AZ243" s="315">
        <v>0</v>
      </c>
      <c r="BA243" s="315">
        <v>0</v>
      </c>
      <c r="BB243" s="315">
        <v>0</v>
      </c>
      <c r="BC243" s="315">
        <v>0</v>
      </c>
      <c r="BJ243" s="327"/>
      <c r="BK243" s="313"/>
      <c r="BL243" s="313"/>
      <c r="BM243" s="313"/>
      <c r="BN243" s="313"/>
      <c r="BO243" s="313"/>
      <c r="BP243" s="313"/>
      <c r="BQ243" s="313"/>
      <c r="BR243" s="313"/>
      <c r="BS243" s="313"/>
      <c r="BT243" s="313"/>
      <c r="BU243" s="313"/>
      <c r="BV243" s="313"/>
      <c r="BW243" s="313"/>
      <c r="BX243" s="313"/>
      <c r="BY243" s="313"/>
      <c r="BZ243" s="313"/>
      <c r="CA243" s="313"/>
      <c r="CB243" s="313"/>
      <c r="CC243" s="313"/>
      <c r="CD243" s="313"/>
      <c r="CE243" s="313"/>
      <c r="CF243" s="313"/>
      <c r="CG243" s="313"/>
      <c r="CH243" s="313"/>
      <c r="CL243" s="313"/>
    </row>
    <row r="244" spans="1:90" s="1" customFormat="1" hidden="1" x14ac:dyDescent="0.3">
      <c r="A244" s="411"/>
      <c r="B244" s="461"/>
      <c r="C244" s="468"/>
      <c r="D244" s="468"/>
      <c r="E244" s="461"/>
      <c r="F244" s="464"/>
      <c r="G244" s="464"/>
      <c r="H244" s="464"/>
      <c r="I244" s="464"/>
      <c r="J244" s="461"/>
      <c r="K244" s="496"/>
      <c r="L244" s="504"/>
      <c r="M244" s="496"/>
      <c r="N244" s="413"/>
      <c r="O244" s="412"/>
      <c r="P244" s="414"/>
      <c r="Q244" s="409"/>
      <c r="R244" s="415"/>
      <c r="S244" s="414"/>
      <c r="T244" s="409"/>
      <c r="U244" s="415"/>
      <c r="V244" s="414"/>
      <c r="W244" s="409"/>
      <c r="X244" s="410"/>
      <c r="Y244" s="409"/>
      <c r="Z244" s="410"/>
      <c r="AA244" s="617"/>
      <c r="AB244" s="326"/>
      <c r="AC244" s="494"/>
      <c r="AD244" s="387"/>
      <c r="AE244" s="315"/>
      <c r="AF244" s="494"/>
      <c r="AG244" s="315" t="str">
        <f t="shared" si="254"/>
        <v/>
      </c>
      <c r="AH244" s="316"/>
      <c r="AI244" s="316"/>
      <c r="AJ244" s="317" t="str">
        <f t="shared" si="237"/>
        <v/>
      </c>
      <c r="AK244" s="316"/>
      <c r="AL244" s="316"/>
      <c r="AM244" s="316"/>
      <c r="AN244" s="299" t="str">
        <f>IFERROR(IF(AND(AG243="Probabilidad",AG244="Probabilidad"),(AP243-(+AP243*AJ244)),IF(AG244="Probabilidad",(Q243-(+Q243*AJ244)),IF(AG244="Impacto",AP243,""))),"")</f>
        <v/>
      </c>
      <c r="AO244" s="132" t="str">
        <f t="shared" si="245"/>
        <v/>
      </c>
      <c r="AP244" s="123" t="str">
        <f>+AN244</f>
        <v/>
      </c>
      <c r="AQ244" s="132" t="str">
        <f t="shared" si="246"/>
        <v/>
      </c>
      <c r="AR244" s="123" t="str">
        <f>IFERROR(IF(AND(AG243="Impacto",AG244="Impacto"),(AR243-(+AR243*AJ244)),IF(AG244="Impacto",(Y243-(+Y243*AJ244)),IF(AG244="Probabilidad",AR243,""))),"")</f>
        <v/>
      </c>
      <c r="AS244" s="301" t="str">
        <f t="shared" si="248"/>
        <v/>
      </c>
      <c r="AT244" s="407"/>
      <c r="AU244" s="407"/>
      <c r="AV244" s="408"/>
      <c r="AW244" s="305"/>
      <c r="AX244" s="305"/>
      <c r="AY244" s="319"/>
      <c r="AZ244" s="315"/>
      <c r="BA244" s="315"/>
      <c r="BB244" s="315"/>
      <c r="BC244" s="315"/>
      <c r="BJ244" s="327"/>
      <c r="BK244" s="313"/>
      <c r="BL244" s="313"/>
      <c r="BM244" s="313"/>
      <c r="BN244" s="313"/>
      <c r="BO244" s="313"/>
      <c r="BP244" s="313"/>
      <c r="BQ244" s="313"/>
      <c r="BR244" s="313"/>
      <c r="BS244" s="313"/>
      <c r="BT244" s="313"/>
      <c r="BU244" s="313"/>
      <c r="BV244" s="313"/>
      <c r="BW244" s="313"/>
      <c r="BX244" s="313"/>
      <c r="BY244" s="313"/>
      <c r="BZ244" s="313"/>
      <c r="CA244" s="313"/>
      <c r="CB244" s="313"/>
      <c r="CC244" s="313"/>
      <c r="CD244" s="313"/>
      <c r="CE244" s="313"/>
      <c r="CF244" s="313"/>
      <c r="CG244" s="313"/>
      <c r="CH244" s="313"/>
      <c r="CL244" s="313"/>
    </row>
    <row r="245" spans="1:90" s="1" customFormat="1" hidden="1" x14ac:dyDescent="0.3">
      <c r="A245" s="411"/>
      <c r="B245" s="461"/>
      <c r="C245" s="468"/>
      <c r="D245" s="468"/>
      <c r="E245" s="461"/>
      <c r="F245" s="464"/>
      <c r="G245" s="464"/>
      <c r="H245" s="464"/>
      <c r="I245" s="464"/>
      <c r="J245" s="461"/>
      <c r="K245" s="496"/>
      <c r="L245" s="504"/>
      <c r="M245" s="496"/>
      <c r="N245" s="413"/>
      <c r="O245" s="412"/>
      <c r="P245" s="414"/>
      <c r="Q245" s="409"/>
      <c r="R245" s="415"/>
      <c r="S245" s="414"/>
      <c r="T245" s="409"/>
      <c r="U245" s="415"/>
      <c r="V245" s="414"/>
      <c r="W245" s="409"/>
      <c r="X245" s="410"/>
      <c r="Y245" s="409"/>
      <c r="Z245" s="410"/>
      <c r="AA245" s="617"/>
      <c r="AB245" s="326"/>
      <c r="AC245" s="494"/>
      <c r="AD245" s="387"/>
      <c r="AE245" s="315"/>
      <c r="AF245" s="494"/>
      <c r="AG245" s="315" t="str">
        <f t="shared" si="254"/>
        <v/>
      </c>
      <c r="AH245" s="316"/>
      <c r="AI245" s="316"/>
      <c r="AJ245" s="317" t="str">
        <f t="shared" si="237"/>
        <v/>
      </c>
      <c r="AK245" s="316"/>
      <c r="AL245" s="316"/>
      <c r="AM245" s="316"/>
      <c r="AN245" s="299" t="str">
        <f>IFERROR(IF(AND(AG244="Probabilidad",AG245="Probabilidad"),(AP244-(+AP244*AJ245)),IF(AG245="Probabilidad",(Q244-(+Q244*AJ245)),IF(AG245="Impacto",AP244,""))),"")</f>
        <v/>
      </c>
      <c r="AO245" s="132" t="str">
        <f t="shared" si="245"/>
        <v/>
      </c>
      <c r="AP245" s="123" t="str">
        <f>+AN245</f>
        <v/>
      </c>
      <c r="AQ245" s="132" t="str">
        <f t="shared" si="246"/>
        <v/>
      </c>
      <c r="AR245" s="123" t="str">
        <f>IFERROR(IF(AND(AG244="Impacto",AG245="Impacto"),(AR244-(+AR244*AJ245)),IF(AG245="Impacto",(Y244-(+Y244*AJ245)),IF(AG245="Probabilidad",AR244,""))),"")</f>
        <v/>
      </c>
      <c r="AS245" s="301" t="str">
        <f t="shared" si="248"/>
        <v/>
      </c>
      <c r="AT245" s="407"/>
      <c r="AU245" s="407"/>
      <c r="AV245" s="408"/>
      <c r="AW245" s="305"/>
      <c r="AX245" s="305"/>
      <c r="AY245" s="319"/>
      <c r="AZ245" s="315"/>
      <c r="BA245" s="315"/>
      <c r="BB245" s="315"/>
      <c r="BC245" s="315"/>
      <c r="BJ245" s="327"/>
      <c r="BK245" s="313"/>
      <c r="BL245" s="313"/>
      <c r="BM245" s="313"/>
      <c r="BN245" s="313"/>
      <c r="BO245" s="313"/>
      <c r="BP245" s="313"/>
      <c r="BQ245" s="313"/>
      <c r="BR245" s="313"/>
      <c r="BS245" s="313"/>
      <c r="BT245" s="313"/>
      <c r="BU245" s="313"/>
      <c r="BV245" s="313"/>
      <c r="BW245" s="313"/>
      <c r="BX245" s="313"/>
      <c r="BY245" s="313"/>
      <c r="BZ245" s="313"/>
      <c r="CA245" s="313"/>
      <c r="CB245" s="313"/>
      <c r="CC245" s="313"/>
      <c r="CD245" s="313"/>
      <c r="CE245" s="313"/>
      <c r="CF245" s="313"/>
      <c r="CG245" s="313"/>
      <c r="CH245" s="313"/>
      <c r="CL245" s="313"/>
    </row>
    <row r="246" spans="1:90" s="1" customFormat="1" hidden="1" x14ac:dyDescent="0.3">
      <c r="A246" s="411"/>
      <c r="B246" s="461"/>
      <c r="C246" s="468"/>
      <c r="D246" s="468"/>
      <c r="E246" s="461"/>
      <c r="F246" s="464"/>
      <c r="G246" s="464"/>
      <c r="H246" s="464"/>
      <c r="I246" s="464"/>
      <c r="J246" s="461"/>
      <c r="K246" s="496"/>
      <c r="L246" s="504"/>
      <c r="M246" s="496"/>
      <c r="N246" s="413"/>
      <c r="O246" s="412"/>
      <c r="P246" s="414"/>
      <c r="Q246" s="409"/>
      <c r="R246" s="415"/>
      <c r="S246" s="414"/>
      <c r="T246" s="409"/>
      <c r="U246" s="415"/>
      <c r="V246" s="414"/>
      <c r="W246" s="409"/>
      <c r="X246" s="410"/>
      <c r="Y246" s="409"/>
      <c r="Z246" s="410"/>
      <c r="AA246" s="617"/>
      <c r="AB246" s="326"/>
      <c r="AC246" s="494"/>
      <c r="AD246" s="387"/>
      <c r="AE246" s="315"/>
      <c r="AF246" s="494"/>
      <c r="AG246" s="315" t="str">
        <f t="shared" si="254"/>
        <v/>
      </c>
      <c r="AH246" s="316"/>
      <c r="AI246" s="316"/>
      <c r="AJ246" s="317" t="str">
        <f t="shared" ref="AJ246" si="309">IF(AND(AH246="Preventivo",AI246="Automático"),"50%",IF(AND(AH246="Preventivo",AI246="Manual"),"40%",IF(AND(AH246="Detectivo",AI246="Automático"),"40%",IF(AND(AH246="Detectivo",AI246="Manual"),"30%",IF(AND(AH246="Correctivo",AI246="Automático"),"35%",IF(AND(AH246="Correctivo",AI246="Manual"),"25%",""))))))</f>
        <v/>
      </c>
      <c r="AK246" s="316"/>
      <c r="AL246" s="316"/>
      <c r="AM246" s="316"/>
      <c r="AN246" s="299" t="str">
        <f>IFERROR(IF(AND(AG245="Probabilidad",AG246="Probabilidad"),(AP245-(+AP245*AJ246)),IF(AG246="Probabilidad",(Q245-(+Q245*AJ246)),IF(AG246="Impacto",AP245,""))),"")</f>
        <v/>
      </c>
      <c r="AO246" s="132" t="str">
        <f t="shared" ref="AO246" si="310">IFERROR(IF(AN246="","",IF(AN246&lt;=0.2,"Muy Baja",IF(AN246&lt;=0.4,"Baja",IF(AN246&lt;=0.6,"Media",IF(AN246&lt;=0.8,"Alta","Muy Alta"))))),"")</f>
        <v/>
      </c>
      <c r="AP246" s="123" t="str">
        <f>+AN246</f>
        <v/>
      </c>
      <c r="AQ246" s="132" t="str">
        <f t="shared" ref="AQ246" si="311">IFERROR(IF(AR246="","",IF(AR246&lt;=0.2,"Leve",IF(AR246&lt;=0.4,"Menor",IF(AR246&lt;=0.6,"Moderado",IF(AR246&lt;=0.8,"Mayor","Catastrófico"))))),"")</f>
        <v/>
      </c>
      <c r="AR246" s="123" t="str">
        <f>IFERROR(IF(AND(AG245="Impacto",AG246="Impacto"),(AR245-(+AR245*AJ246)),IF(AG246="Impacto",(Y245-(+Y245*AJ246)),IF(AG246="Probabilidad",AR245,""))),"")</f>
        <v/>
      </c>
      <c r="AS246" s="301" t="str">
        <f t="shared" ref="AS246" si="312">IFERROR(IF(OR(AND(AO246="Muy Baja",AQ246="Leve"),AND(AO246="Muy Baja",AQ246="Menor"),AND(AO246="Baja",AQ246="Leve")),"Bajo",IF(OR(AND(AO246="Muy baja",AQ246="Moderado"),AND(AO246="Baja",AQ246="Menor"),AND(AO246="Baja",AQ246="Moderado"),AND(AO246="Media",AQ246="Leve"),AND(AO246="Media",AQ246="Menor"),AND(AO246="Media",AQ246="Moderado"),AND(AO246="Alta",AQ246="Leve"),AND(AO246="Alta",AQ246="Menor")),"Moderado",IF(OR(AND(AO246="Muy Baja",AQ246="Mayor"),AND(AO246="Baja",AQ246="Mayor"),AND(AO246="Media",AQ246="Mayor"),AND(AO246="Alta",AQ246="Moderado"),AND(AO246="Alta",AQ246="Mayor"),AND(AO246="Muy Alta",AQ246="Leve"),AND(AO246="Muy Alta",AQ246="Menor"),AND(AO246="Muy Alta",AQ246="Moderado"),AND(AO246="Muy Alta",AQ246="Mayor")),"Alto",IF(OR(AND(AO246="Muy Baja",AQ246="Catastrófico"),AND(AO246="Baja",AQ246="Catastrófico"),AND(AO246="Media",AQ246="Catastrófico"),AND(AO246="Alta",AQ246="Catastrófico"),AND(AO246="Muy Alta",AQ246="Catastrófico")),"Extremo","")))),"")</f>
        <v/>
      </c>
      <c r="AT246" s="407"/>
      <c r="AU246" s="407"/>
      <c r="AV246" s="408"/>
      <c r="AW246" s="305"/>
      <c r="AX246" s="305"/>
      <c r="AY246" s="319"/>
      <c r="AZ246" s="315"/>
      <c r="BA246" s="315"/>
      <c r="BB246" s="315"/>
      <c r="BC246" s="315"/>
      <c r="BJ246" s="327"/>
      <c r="BK246" s="313"/>
      <c r="BL246" s="313"/>
      <c r="BM246" s="313"/>
      <c r="BN246" s="313"/>
      <c r="BO246" s="313"/>
      <c r="BP246" s="313"/>
      <c r="BQ246" s="313"/>
      <c r="BR246" s="313"/>
      <c r="BS246" s="313"/>
      <c r="BT246" s="313"/>
      <c r="BU246" s="313"/>
      <c r="BV246" s="313"/>
      <c r="BW246" s="313"/>
      <c r="BX246" s="313"/>
      <c r="BY246" s="313"/>
      <c r="BZ246" s="313"/>
      <c r="CA246" s="313"/>
      <c r="CB246" s="313"/>
      <c r="CC246" s="313"/>
      <c r="CD246" s="313"/>
      <c r="CE246" s="313"/>
      <c r="CF246" s="313"/>
      <c r="CG246" s="313"/>
      <c r="CH246" s="313"/>
      <c r="CL246" s="313"/>
    </row>
    <row r="247" spans="1:90" s="1" customFormat="1" ht="13.9" hidden="1" customHeight="1" x14ac:dyDescent="0.3">
      <c r="A247" s="411"/>
      <c r="B247" s="461"/>
      <c r="C247" s="468"/>
      <c r="D247" s="468"/>
      <c r="E247" s="461"/>
      <c r="F247" s="464"/>
      <c r="G247" s="464"/>
      <c r="H247" s="464"/>
      <c r="I247" s="464"/>
      <c r="J247" s="461"/>
      <c r="K247" s="496"/>
      <c r="L247" s="504"/>
      <c r="M247" s="496"/>
      <c r="N247" s="413"/>
      <c r="O247" s="412"/>
      <c r="P247" s="414"/>
      <c r="Q247" s="409"/>
      <c r="R247" s="415"/>
      <c r="S247" s="414"/>
      <c r="T247" s="409"/>
      <c r="U247" s="415"/>
      <c r="V247" s="414"/>
      <c r="W247" s="409"/>
      <c r="X247" s="410"/>
      <c r="Y247" s="409"/>
      <c r="Z247" s="410"/>
      <c r="AA247" s="617"/>
      <c r="AB247" s="326"/>
      <c r="AC247" s="494"/>
      <c r="AD247" s="387"/>
      <c r="AE247" s="315"/>
      <c r="AF247" s="494"/>
      <c r="AG247" s="315" t="str">
        <f t="shared" si="254"/>
        <v/>
      </c>
      <c r="AH247" s="316"/>
      <c r="AI247" s="316"/>
      <c r="AJ247" s="317" t="str">
        <f t="shared" si="237"/>
        <v/>
      </c>
      <c r="AK247" s="316"/>
      <c r="AL247" s="316"/>
      <c r="AM247" s="316"/>
      <c r="AN247" s="122"/>
      <c r="AO247" s="132" t="str">
        <f t="shared" si="245"/>
        <v/>
      </c>
      <c r="AP247" s="123"/>
      <c r="AQ247" s="132" t="str">
        <f t="shared" si="246"/>
        <v/>
      </c>
      <c r="AR247" s="123" t="str">
        <f t="shared" si="247"/>
        <v/>
      </c>
      <c r="AS247" s="301" t="str">
        <f t="shared" si="248"/>
        <v/>
      </c>
      <c r="AT247" s="301"/>
      <c r="AU247" s="301"/>
      <c r="AV247" s="369"/>
      <c r="AW247" s="305"/>
      <c r="AX247" s="305"/>
      <c r="AY247" s="489"/>
      <c r="AZ247" s="490"/>
      <c r="BA247" s="490"/>
      <c r="BB247" s="490"/>
      <c r="BC247" s="490"/>
      <c r="BJ247" s="327"/>
      <c r="BK247" s="313"/>
      <c r="BL247" s="313"/>
      <c r="BM247" s="313"/>
      <c r="BN247" s="313"/>
      <c r="BO247" s="313"/>
      <c r="BP247" s="313"/>
      <c r="BQ247" s="313"/>
      <c r="BR247" s="313"/>
      <c r="BS247" s="313"/>
      <c r="BT247" s="313"/>
      <c r="BU247" s="313"/>
      <c r="BV247" s="313"/>
      <c r="BW247" s="313"/>
      <c r="BX247" s="313"/>
      <c r="BY247" s="313"/>
      <c r="BZ247" s="313"/>
      <c r="CA247" s="313"/>
      <c r="CB247" s="313"/>
      <c r="CC247" s="313"/>
      <c r="CD247" s="313"/>
      <c r="CE247" s="313"/>
      <c r="CF247" s="313"/>
      <c r="CG247" s="313"/>
      <c r="CH247" s="313"/>
      <c r="CL247" s="313"/>
    </row>
    <row r="248" spans="1:90" s="1" customFormat="1" ht="13.9" hidden="1" customHeight="1" x14ac:dyDescent="0.3">
      <c r="A248" s="411"/>
      <c r="B248" s="461"/>
      <c r="C248" s="468"/>
      <c r="D248" s="468"/>
      <c r="E248" s="461"/>
      <c r="F248" s="464"/>
      <c r="G248" s="464"/>
      <c r="H248" s="464"/>
      <c r="I248" s="464"/>
      <c r="J248" s="461"/>
      <c r="K248" s="496"/>
      <c r="L248" s="504"/>
      <c r="M248" s="496"/>
      <c r="N248" s="413"/>
      <c r="O248" s="412"/>
      <c r="P248" s="414"/>
      <c r="Q248" s="409"/>
      <c r="R248" s="415"/>
      <c r="S248" s="414"/>
      <c r="T248" s="409"/>
      <c r="U248" s="415"/>
      <c r="V248" s="414"/>
      <c r="W248" s="409"/>
      <c r="X248" s="410"/>
      <c r="Y248" s="409"/>
      <c r="Z248" s="410"/>
      <c r="AA248" s="617"/>
      <c r="AB248" s="326"/>
      <c r="AC248" s="494"/>
      <c r="AD248" s="387"/>
      <c r="AE248" s="315"/>
      <c r="AF248" s="494"/>
      <c r="AG248" s="315" t="str">
        <f t="shared" si="254"/>
        <v/>
      </c>
      <c r="AH248" s="316"/>
      <c r="AI248" s="316"/>
      <c r="AJ248" s="317" t="str">
        <f t="shared" si="237"/>
        <v/>
      </c>
      <c r="AK248" s="316"/>
      <c r="AL248" s="316"/>
      <c r="AM248" s="316"/>
      <c r="AN248" s="122"/>
      <c r="AO248" s="132" t="str">
        <f t="shared" si="245"/>
        <v/>
      </c>
      <c r="AP248" s="123"/>
      <c r="AQ248" s="132" t="str">
        <f t="shared" si="246"/>
        <v/>
      </c>
      <c r="AR248" s="123" t="str">
        <f t="shared" si="247"/>
        <v/>
      </c>
      <c r="AS248" s="301" t="str">
        <f t="shared" si="248"/>
        <v/>
      </c>
      <c r="AT248" s="301"/>
      <c r="AU248" s="301"/>
      <c r="AV248" s="369"/>
      <c r="AW248" s="305"/>
      <c r="AX248" s="305"/>
      <c r="AY248" s="489"/>
      <c r="AZ248" s="490"/>
      <c r="BA248" s="490"/>
      <c r="BB248" s="490"/>
      <c r="BC248" s="490"/>
      <c r="BJ248" s="327"/>
      <c r="BK248" s="313"/>
      <c r="BL248" s="313"/>
      <c r="BM248" s="313"/>
      <c r="BN248" s="313"/>
      <c r="BO248" s="313"/>
      <c r="BP248" s="313"/>
      <c r="BQ248" s="313"/>
      <c r="BR248" s="313"/>
      <c r="BS248" s="313"/>
      <c r="BT248" s="313"/>
      <c r="BU248" s="313"/>
      <c r="BV248" s="313"/>
      <c r="BW248" s="313"/>
      <c r="BX248" s="313"/>
      <c r="BY248" s="313"/>
      <c r="BZ248" s="313"/>
      <c r="CA248" s="313"/>
      <c r="CB248" s="313"/>
      <c r="CC248" s="313"/>
      <c r="CD248" s="313"/>
      <c r="CE248" s="313"/>
      <c r="CF248" s="313"/>
      <c r="CG248" s="313"/>
      <c r="CH248" s="313"/>
      <c r="CL248" s="313"/>
    </row>
    <row r="249" spans="1:90" s="395" customFormat="1" ht="117" customHeight="1" x14ac:dyDescent="0.3">
      <c r="A249" s="706" t="s">
        <v>510</v>
      </c>
      <c r="B249" s="624" t="s">
        <v>511</v>
      </c>
      <c r="C249" s="626" t="s">
        <v>98</v>
      </c>
      <c r="D249" s="626" t="s">
        <v>511</v>
      </c>
      <c r="E249" s="624" t="s">
        <v>98</v>
      </c>
      <c r="F249" s="625" t="s">
        <v>295</v>
      </c>
      <c r="G249" s="625" t="s">
        <v>283</v>
      </c>
      <c r="H249" s="625" t="s">
        <v>284</v>
      </c>
      <c r="I249" s="625" t="s">
        <v>317</v>
      </c>
      <c r="J249" s="624" t="s">
        <v>424</v>
      </c>
      <c r="K249" s="627" t="s">
        <v>512</v>
      </c>
      <c r="L249" s="627" t="s">
        <v>513</v>
      </c>
      <c r="M249" s="627" t="str">
        <f t="shared" si="277"/>
        <v>Posibilidad de pérdida Económica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49" s="624" t="s">
        <v>274</v>
      </c>
      <c r="O249" s="617">
        <v>1000</v>
      </c>
      <c r="P249" s="708" t="str">
        <f t="shared" ref="P249:P309" si="313">IF(O249&lt;=0,"",IF(O249&lt;=2,"Muy Baja",IF(O249&lt;=24,"Baja",IF(O249&lt;=500,"Media",IF(O249&lt;=5000,"Alta","Muy Alta")))))</f>
        <v>Alta</v>
      </c>
      <c r="Q249" s="664">
        <f t="shared" ref="Q249" si="314">IF(P249="","",IF(P249="Muy Baja",0.2,IF(P249="Baja",0.4,IF(P249="Media",0.6,IF(P249="Alta",0.8,IF(P249="Muy Alta",1,))))))</f>
        <v>0.8</v>
      </c>
      <c r="R249" s="729" t="s">
        <v>320</v>
      </c>
      <c r="S249" s="708" t="str">
        <f>IF(OR(R249='Tabla Impacto'!$C$11,R249='Tabla Impacto'!$D$11),"Leve",IF(OR(R249='Tabla Impacto'!$C$12,R249='Tabla Impacto'!$D$12),"Menor",IF(OR(R249='Tabla Impacto'!$C$13,R249='Tabla Impacto'!$D$13),"Moderado",IF(OR(R249='Tabla Impacto'!$C$14,R249='Tabla Impacto'!$D$14),"Mayor",IF(OR(R249='Tabla Impacto'!$C$15,R249='Tabla Impacto'!$D$15),"Catastrófico","")))))</f>
        <v>Moderado</v>
      </c>
      <c r="T249" s="664">
        <f t="shared" ref="T249" si="315">IF(S249="","",IF(S249="Leve",0.2,IF(S249="Menor",0.4,IF(S249="Moderado",0.6,IF(S249="Mayor",0.8,IF(S249="Catastrófico",1,))))))</f>
        <v>0.6</v>
      </c>
      <c r="U249" s="729"/>
      <c r="V249" s="708" t="str">
        <f>IF(OR(U249='Tabla Impacto'!$C$11,U249='Tabla Impacto'!$D$11),"Leve",IF(OR(U249='Tabla Impacto'!$C$12,U249='Tabla Impacto'!$D$12),"Menor",IF(OR(U249='Tabla Impacto'!$C$13,U249='Tabla Impacto'!$D$13),"Moderado",IF(OR(U249='Tabla Impacto'!$C$14,U249='Tabla Impacto'!$D$14),"Mayor",IF(OR(U249='Tabla Impacto'!$C$15,U249='Tabla Impacto'!$D$15),"Catastrófico","")))))</f>
        <v/>
      </c>
      <c r="W249" s="664" t="str">
        <f t="shared" ref="W249" si="316">IF(V249="","",IF(V249="Leve",0.2,IF(V249="Menor",0.4,IF(V249="Moderado",0.6,IF(V249="Mayor",0.8,IF(V249="Catastrófico",1,))))))</f>
        <v/>
      </c>
      <c r="X249" s="639" t="str">
        <f>IF(Y249="","",IF(Y249='Tabla Impacto'!$G$4,'Tabla Impacto'!$F$4,IF(Y249='Tabla Impacto'!$G$5,'Tabla Impacto'!$F$5,IF(Y249='Tabla Impacto'!$G$6,'Tabla Impacto'!$F$6,IF(Y249='Tabla Impacto'!$G$7,'Tabla Impacto'!$F$7,IF(Y249='Tabla Impacto'!$G$8,'Tabla Impacto'!$F$8))))))</f>
        <v>Moderado</v>
      </c>
      <c r="Y249" s="664">
        <f t="shared" ref="Y249" si="317">+IF(T249="",W249,IF(W249="",T249,IF(T249&gt;W249,T249,W249)))</f>
        <v>0.6</v>
      </c>
      <c r="Z249" s="639" t="str">
        <f t="shared" ref="Z249" si="318">IF(OR(AND(P249="Muy Baja",X249="Leve"),AND(P249="Muy Baja",X249="Menor"),AND(P249="Baja",X249="Leve")),"Bajo",IF(OR(AND(P249="Muy baja",X249="Moderado"),AND(P249="Baja",X249="Menor"),AND(P249="Baja",X249="Moderado"),AND(P249="Media",X249="Leve"),AND(P249="Media",X249="Menor"),AND(P249="Media",X249="Moderado"),AND(P249="Alta",X249="Leve"),AND(P249="Alta",X249="Menor")),"Moderado",IF(OR(AND(P249="Muy Baja",X249="Mayor"),AND(P249="Baja",X249="Mayor"),AND(P249="Media",X249="Mayor"),AND(P249="Alta",X249="Moderado"),AND(P249="Alta",X249="Mayor"),AND(P249="Muy Alta",X249="Leve"),AND(P249="Muy Alta",X249="Menor"),AND(P249="Muy Alta",X249="Moderado"),AND(P249="Muy Alta",X249="Mayor")),"Alto",IF(OR(AND(P249="Muy Baja",X249="Catastrófico"),AND(P249="Baja",X249="Catastrófico"),AND(P249="Media",X249="Catastrófico"),AND(P249="Alta",X249="Catastrófico"),AND(P249="Muy Alta",X249="Catastrófico")),"Extremo",""))))</f>
        <v>Alto</v>
      </c>
      <c r="AA249" s="763"/>
      <c r="AB249" s="326">
        <v>1</v>
      </c>
      <c r="AC249" s="526" t="s">
        <v>877</v>
      </c>
      <c r="AD249" s="387"/>
      <c r="AE249" s="315" t="s">
        <v>123</v>
      </c>
      <c r="AF249" s="526" t="s">
        <v>884</v>
      </c>
      <c r="AG249" s="315" t="str">
        <f t="shared" si="254"/>
        <v>Probabilidad</v>
      </c>
      <c r="AH249" s="388" t="s">
        <v>74</v>
      </c>
      <c r="AI249" s="388" t="s">
        <v>109</v>
      </c>
      <c r="AJ249" s="389" t="str">
        <f t="shared" si="237"/>
        <v>40%</v>
      </c>
      <c r="AK249" s="388" t="s">
        <v>115</v>
      </c>
      <c r="AL249" s="388" t="s">
        <v>133</v>
      </c>
      <c r="AM249" s="388" t="s">
        <v>277</v>
      </c>
      <c r="AN249" s="390">
        <f>IFERROR(IF(AG249="Probabilidad",(Q249-(+Q249*AJ249)),IF(AG249="Impacto",Q249,"")),"")</f>
        <v>0.48</v>
      </c>
      <c r="AO249" s="391" t="str">
        <f t="shared" ref="AO249:AO250" si="319">IFERROR(IF(AN249="","",IF(AN249&lt;=0.2,"Muy Baja",IF(AN249&lt;=0.4,"Baja",IF(AN249&lt;=0.6,"Media",IF(AN249&lt;=0.8,"Alta","Muy Alta"))))),"")</f>
        <v>Media</v>
      </c>
      <c r="AP249" s="392">
        <f>+AN249</f>
        <v>0.48</v>
      </c>
      <c r="AQ249" s="391" t="str">
        <f t="shared" ref="AQ249:AQ250" si="320">IFERROR(IF(AR249="","",IF(AR249&lt;=0.2,"Leve",IF(AR249&lt;=0.4,"Menor",IF(AR249&lt;=0.6,"Moderado",IF(AR249&lt;=0.8,"Mayor","Catastrófico"))))),"")</f>
        <v>Moderado</v>
      </c>
      <c r="AR249" s="392">
        <f>IFERROR(IF(AG249="Impacto",(Y249-(+Y249*AJ249)),IF(AG249="Probabilidad",Y249,"")),"")</f>
        <v>0.6</v>
      </c>
      <c r="AS249" s="393" t="str">
        <f t="shared" ref="AS249:AS250" si="321">IFERROR(IF(OR(AND(AO249="Muy Baja",AQ249="Leve"),AND(AO249="Muy Baja",AQ249="Menor"),AND(AO249="Baja",AQ249="Leve")),"Bajo",IF(OR(AND(AO249="Muy baja",AQ249="Moderado"),AND(AO249="Baja",AQ249="Menor"),AND(AO249="Baja",AQ249="Moderado"),AND(AO249="Media",AQ249="Leve"),AND(AO249="Media",AQ249="Menor"),AND(AO249="Media",AQ249="Moderado"),AND(AO249="Alta",AQ249="Leve"),AND(AO249="Alta",AQ249="Menor")),"Moderado",IF(OR(AND(AO249="Muy Baja",AQ249="Mayor"),AND(AO249="Baja",AQ249="Mayor"),AND(AO249="Media",AQ249="Mayor"),AND(AO249="Alta",AQ249="Moderado"),AND(AO249="Alta",AQ249="Mayor"),AND(AO249="Muy Alta",AQ249="Leve"),AND(AO249="Muy Alta",AQ249="Menor"),AND(AO249="Muy Alta",AQ249="Moderado"),AND(AO249="Muy Alta",AQ249="Mayor")),"Alto",IF(OR(AND(AO249="Muy Baja",AQ249="Catastrófico"),AND(AO249="Baja",AQ249="Catastrófico"),AND(AO249="Media",AQ249="Catastrófico"),AND(AO249="Alta",AQ249="Catastrófico"),AND(AO249="Muy Alta",AQ249="Catastrófico")),"Extremo","")))),"")</f>
        <v>Moderado</v>
      </c>
      <c r="AT249" s="774">
        <f>+AP250</f>
        <v>0.28799999999999998</v>
      </c>
      <c r="AU249" s="774">
        <f>+AR250</f>
        <v>0.6</v>
      </c>
      <c r="AV249" s="740" t="s">
        <v>278</v>
      </c>
      <c r="AW249" s="394"/>
      <c r="AX249" s="394"/>
      <c r="AY249" s="319">
        <v>4</v>
      </c>
      <c r="AZ249" s="315">
        <v>1</v>
      </c>
      <c r="BA249" s="315">
        <v>1</v>
      </c>
      <c r="BB249" s="315">
        <v>1</v>
      </c>
      <c r="BC249" s="315">
        <v>1</v>
      </c>
      <c r="BJ249" s="404"/>
      <c r="BK249" s="396"/>
      <c r="BL249" s="396"/>
      <c r="BM249" s="396"/>
      <c r="BN249" s="396"/>
      <c r="BO249" s="396"/>
      <c r="BP249" s="396"/>
      <c r="BQ249" s="396"/>
      <c r="BR249" s="396"/>
      <c r="BS249" s="396"/>
      <c r="BT249" s="396"/>
      <c r="BU249" s="396"/>
      <c r="BV249" s="396"/>
      <c r="BW249" s="396"/>
      <c r="BX249" s="396"/>
      <c r="BY249" s="396"/>
      <c r="BZ249" s="396"/>
      <c r="CA249" s="396"/>
      <c r="CB249" s="396"/>
      <c r="CC249" s="396"/>
      <c r="CD249" s="396"/>
      <c r="CE249" s="396"/>
      <c r="CF249" s="396"/>
      <c r="CG249" s="396"/>
      <c r="CH249" s="396"/>
      <c r="CL249" s="396"/>
    </row>
    <row r="250" spans="1:90" s="395" customFormat="1" ht="165" customHeight="1" x14ac:dyDescent="0.3">
      <c r="A250" s="706"/>
      <c r="B250" s="624" t="s">
        <v>506</v>
      </c>
      <c r="C250" s="626" t="s">
        <v>98</v>
      </c>
      <c r="D250" s="626"/>
      <c r="E250" s="624" t="s">
        <v>98</v>
      </c>
      <c r="F250" s="625"/>
      <c r="G250" s="625"/>
      <c r="H250" s="625"/>
      <c r="I250" s="625"/>
      <c r="J250" s="624" t="s">
        <v>272</v>
      </c>
      <c r="K250" s="627" t="s">
        <v>512</v>
      </c>
      <c r="L250" s="627" t="s">
        <v>513</v>
      </c>
      <c r="M250" s="627" t="str">
        <f t="shared" si="277"/>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0" s="624"/>
      <c r="O250" s="617">
        <v>5001</v>
      </c>
      <c r="P250" s="708"/>
      <c r="Q250" s="664"/>
      <c r="R250" s="729"/>
      <c r="S250" s="708"/>
      <c r="T250" s="664"/>
      <c r="U250" s="729"/>
      <c r="V250" s="708"/>
      <c r="W250" s="664"/>
      <c r="X250" s="639"/>
      <c r="Y250" s="664"/>
      <c r="Z250" s="639"/>
      <c r="AA250" s="763"/>
      <c r="AB250" s="326">
        <v>2</v>
      </c>
      <c r="AC250" s="526" t="s">
        <v>878</v>
      </c>
      <c r="AD250" s="387"/>
      <c r="AE250" s="475" t="s">
        <v>116</v>
      </c>
      <c r="AF250" s="526" t="s">
        <v>885</v>
      </c>
      <c r="AG250" s="315" t="str">
        <f t="shared" si="254"/>
        <v>Probabilidad</v>
      </c>
      <c r="AH250" s="388" t="s">
        <v>74</v>
      </c>
      <c r="AI250" s="388" t="s">
        <v>109</v>
      </c>
      <c r="AJ250" s="389" t="str">
        <f t="shared" ref="AJ250" si="322">IF(AND(AH250="Preventivo",AI250="Automático"),"50%",IF(AND(AH250="Preventivo",AI250="Manual"),"40%",IF(AND(AH250="Detectivo",AI250="Automático"),"40%",IF(AND(AH250="Detectivo",AI250="Manual"),"30%",IF(AND(AH250="Correctivo",AI250="Automático"),"35%",IF(AND(AH250="Correctivo",AI250="Manual"),"25%",""))))))</f>
        <v>40%</v>
      </c>
      <c r="AK250" s="388" t="s">
        <v>115</v>
      </c>
      <c r="AL250" s="388" t="s">
        <v>133</v>
      </c>
      <c r="AM250" s="388" t="s">
        <v>277</v>
      </c>
      <c r="AN250" s="397">
        <f>IFERROR(IF(AND(AG249="Probabilidad",AG250="Probabilidad"),(AP249-(+AP249*AJ250)),IF(AG250="Probabilidad",(Q249-(+Q249*AJ250)),IF(AG250="Impacto",AP249,""))),"")</f>
        <v>0.28799999999999998</v>
      </c>
      <c r="AO250" s="391" t="str">
        <f t="shared" si="319"/>
        <v>Baja</v>
      </c>
      <c r="AP250" s="392">
        <f>+AN250</f>
        <v>0.28799999999999998</v>
      </c>
      <c r="AQ250" s="391" t="str">
        <f t="shared" si="320"/>
        <v>Moderado</v>
      </c>
      <c r="AR250" s="392">
        <f>IFERROR(IF(AND(AG249="Impacto",AG250="Impacto"),(AR249-(+AR249*AJ250)),IF(AG250="Impacto",(Y249-(+Y249*AJ250)),IF(AG250="Probabilidad",AR249,""))),"")</f>
        <v>0.6</v>
      </c>
      <c r="AS250" s="393" t="str">
        <f t="shared" si="321"/>
        <v>Moderado</v>
      </c>
      <c r="AT250" s="775"/>
      <c r="AU250" s="775"/>
      <c r="AV250" s="740"/>
      <c r="AW250" s="394"/>
      <c r="AX250" s="394"/>
      <c r="AY250" s="319">
        <v>8</v>
      </c>
      <c r="AZ250" s="315">
        <v>0</v>
      </c>
      <c r="BA250" s="315">
        <v>2</v>
      </c>
      <c r="BB250" s="315">
        <v>3</v>
      </c>
      <c r="BC250" s="315">
        <v>3</v>
      </c>
      <c r="BJ250" s="404"/>
      <c r="BK250" s="396"/>
      <c r="BL250" s="396"/>
      <c r="BM250" s="396"/>
      <c r="BN250" s="396"/>
      <c r="BO250" s="396"/>
      <c r="BP250" s="396"/>
      <c r="BQ250" s="396"/>
      <c r="BR250" s="396"/>
      <c r="BS250" s="396"/>
      <c r="BT250" s="396"/>
      <c r="BU250" s="396"/>
      <c r="BV250" s="396"/>
      <c r="BW250" s="396"/>
      <c r="BX250" s="396"/>
      <c r="BY250" s="396"/>
      <c r="BZ250" s="396"/>
      <c r="CA250" s="396"/>
      <c r="CB250" s="396"/>
      <c r="CC250" s="396"/>
      <c r="CD250" s="396"/>
      <c r="CE250" s="396"/>
      <c r="CF250" s="396"/>
      <c r="CG250" s="396"/>
      <c r="CH250" s="396"/>
      <c r="CL250" s="396"/>
    </row>
    <row r="251" spans="1:90" s="383" customFormat="1" ht="13.9" hidden="1" customHeight="1" x14ac:dyDescent="0.3">
      <c r="A251" s="706"/>
      <c r="B251" s="624" t="s">
        <v>506</v>
      </c>
      <c r="C251" s="626" t="s">
        <v>98</v>
      </c>
      <c r="D251" s="626"/>
      <c r="E251" s="624" t="s">
        <v>98</v>
      </c>
      <c r="F251" s="625"/>
      <c r="G251" s="625"/>
      <c r="H251" s="625"/>
      <c r="I251" s="625"/>
      <c r="J251" s="624" t="s">
        <v>272</v>
      </c>
      <c r="K251" s="627" t="s">
        <v>512</v>
      </c>
      <c r="L251" s="627" t="s">
        <v>513</v>
      </c>
      <c r="M251" s="627" t="str">
        <f t="shared" si="277"/>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1" s="624"/>
      <c r="O251" s="617">
        <v>5001</v>
      </c>
      <c r="P251" s="708"/>
      <c r="Q251" s="664"/>
      <c r="R251" s="729"/>
      <c r="S251" s="708"/>
      <c r="T251" s="664"/>
      <c r="U251" s="729"/>
      <c r="V251" s="708"/>
      <c r="W251" s="664"/>
      <c r="X251" s="639"/>
      <c r="Y251" s="664"/>
      <c r="Z251" s="639"/>
      <c r="AA251" s="763"/>
      <c r="AB251" s="376"/>
      <c r="AC251" s="494"/>
      <c r="AD251" s="387"/>
      <c r="AE251" s="315"/>
      <c r="AF251" s="494"/>
      <c r="AG251" s="315" t="str">
        <f t="shared" si="254"/>
        <v/>
      </c>
      <c r="AH251" s="377"/>
      <c r="AI251" s="377"/>
      <c r="AJ251" s="378" t="str">
        <f t="shared" si="237"/>
        <v/>
      </c>
      <c r="AK251" s="377"/>
      <c r="AL251" s="377"/>
      <c r="AM251" s="377"/>
      <c r="AN251" s="385"/>
      <c r="AO251" s="379" t="str">
        <f t="shared" si="245"/>
        <v/>
      </c>
      <c r="AP251" s="380"/>
      <c r="AQ251" s="379" t="str">
        <f t="shared" si="246"/>
        <v/>
      </c>
      <c r="AR251" s="380" t="str">
        <f t="shared" si="247"/>
        <v/>
      </c>
      <c r="AS251" s="381" t="str">
        <f t="shared" si="248"/>
        <v/>
      </c>
      <c r="AT251" s="398"/>
      <c r="AU251" s="381"/>
      <c r="AV251" s="386"/>
      <c r="AW251" s="382"/>
      <c r="AX251" s="382"/>
      <c r="AY251" s="489"/>
      <c r="AZ251" s="490"/>
      <c r="BA251" s="490"/>
      <c r="BB251" s="490"/>
      <c r="BC251" s="490"/>
      <c r="BJ251" s="405"/>
      <c r="BK251" s="384"/>
      <c r="BL251" s="384"/>
      <c r="BM251" s="384"/>
      <c r="BN251" s="384"/>
      <c r="BO251" s="384"/>
      <c r="BP251" s="384"/>
      <c r="BQ251" s="384"/>
      <c r="BR251" s="384"/>
      <c r="BS251" s="384"/>
      <c r="BT251" s="384"/>
      <c r="BU251" s="384"/>
      <c r="BV251" s="384"/>
      <c r="BW251" s="384"/>
      <c r="BX251" s="384"/>
      <c r="BY251" s="384"/>
      <c r="BZ251" s="384"/>
      <c r="CA251" s="384"/>
      <c r="CB251" s="384"/>
      <c r="CC251" s="384"/>
      <c r="CD251" s="384"/>
      <c r="CE251" s="384"/>
      <c r="CF251" s="384"/>
      <c r="CG251" s="384"/>
      <c r="CH251" s="384"/>
      <c r="CL251" s="384"/>
    </row>
    <row r="252" spans="1:90" s="383" customFormat="1" ht="13.9" hidden="1" customHeight="1" x14ac:dyDescent="0.3">
      <c r="A252" s="706"/>
      <c r="B252" s="624" t="s">
        <v>506</v>
      </c>
      <c r="C252" s="626" t="s">
        <v>98</v>
      </c>
      <c r="D252" s="626"/>
      <c r="E252" s="624" t="s">
        <v>98</v>
      </c>
      <c r="F252" s="625"/>
      <c r="G252" s="625"/>
      <c r="H252" s="625"/>
      <c r="I252" s="625"/>
      <c r="J252" s="624" t="s">
        <v>272</v>
      </c>
      <c r="K252" s="627" t="s">
        <v>512</v>
      </c>
      <c r="L252" s="627" t="s">
        <v>513</v>
      </c>
      <c r="M252" s="627" t="str">
        <f t="shared" si="277"/>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2" s="624"/>
      <c r="O252" s="617">
        <v>5001</v>
      </c>
      <c r="P252" s="708"/>
      <c r="Q252" s="664"/>
      <c r="R252" s="729"/>
      <c r="S252" s="708"/>
      <c r="T252" s="664"/>
      <c r="U252" s="729"/>
      <c r="V252" s="708"/>
      <c r="W252" s="664"/>
      <c r="X252" s="639"/>
      <c r="Y252" s="664"/>
      <c r="Z252" s="639"/>
      <c r="AA252" s="763"/>
      <c r="AB252" s="376"/>
      <c r="AC252" s="494"/>
      <c r="AD252" s="387"/>
      <c r="AE252" s="315"/>
      <c r="AF252" s="494"/>
      <c r="AG252" s="315" t="str">
        <f t="shared" si="254"/>
        <v/>
      </c>
      <c r="AH252" s="377"/>
      <c r="AI252" s="377"/>
      <c r="AJ252" s="378" t="str">
        <f t="shared" si="237"/>
        <v/>
      </c>
      <c r="AK252" s="377"/>
      <c r="AL252" s="377"/>
      <c r="AM252" s="377"/>
      <c r="AN252" s="385"/>
      <c r="AO252" s="379" t="str">
        <f t="shared" si="245"/>
        <v/>
      </c>
      <c r="AP252" s="380"/>
      <c r="AQ252" s="379" t="str">
        <f t="shared" si="246"/>
        <v/>
      </c>
      <c r="AR252" s="380" t="str">
        <f t="shared" si="247"/>
        <v/>
      </c>
      <c r="AS252" s="381" t="str">
        <f t="shared" si="248"/>
        <v/>
      </c>
      <c r="AT252" s="381"/>
      <c r="AU252" s="381"/>
      <c r="AV252" s="386"/>
      <c r="AW252" s="382"/>
      <c r="AX252" s="382"/>
      <c r="AY252" s="489"/>
      <c r="AZ252" s="490"/>
      <c r="BA252" s="490"/>
      <c r="BB252" s="490"/>
      <c r="BC252" s="490"/>
      <c r="BJ252" s="405"/>
      <c r="BK252" s="384"/>
      <c r="BL252" s="384"/>
      <c r="BM252" s="384"/>
      <c r="BN252" s="384"/>
      <c r="BO252" s="384"/>
      <c r="BP252" s="384"/>
      <c r="BQ252" s="384"/>
      <c r="BR252" s="384"/>
      <c r="BS252" s="384"/>
      <c r="BT252" s="384"/>
      <c r="BU252" s="384"/>
      <c r="BV252" s="384"/>
      <c r="BW252" s="384"/>
      <c r="BX252" s="384"/>
      <c r="BY252" s="384"/>
      <c r="BZ252" s="384"/>
      <c r="CA252" s="384"/>
      <c r="CB252" s="384"/>
      <c r="CC252" s="384"/>
      <c r="CD252" s="384"/>
      <c r="CE252" s="384"/>
      <c r="CF252" s="384"/>
      <c r="CG252" s="384"/>
      <c r="CH252" s="384"/>
      <c r="CL252" s="384"/>
    </row>
    <row r="253" spans="1:90" s="383" customFormat="1" ht="13.9" hidden="1" customHeight="1" x14ac:dyDescent="0.3">
      <c r="A253" s="706"/>
      <c r="B253" s="624" t="s">
        <v>506</v>
      </c>
      <c r="C253" s="626" t="s">
        <v>98</v>
      </c>
      <c r="D253" s="626"/>
      <c r="E253" s="624" t="s">
        <v>98</v>
      </c>
      <c r="F253" s="625"/>
      <c r="G253" s="625"/>
      <c r="H253" s="625"/>
      <c r="I253" s="625"/>
      <c r="J253" s="624" t="s">
        <v>272</v>
      </c>
      <c r="K253" s="627" t="s">
        <v>512</v>
      </c>
      <c r="L253" s="627" t="s">
        <v>513</v>
      </c>
      <c r="M253" s="627" t="str">
        <f t="shared" si="277"/>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3" s="624"/>
      <c r="O253" s="617">
        <v>5001</v>
      </c>
      <c r="P253" s="708"/>
      <c r="Q253" s="664"/>
      <c r="R253" s="729"/>
      <c r="S253" s="708"/>
      <c r="T253" s="664"/>
      <c r="U253" s="729"/>
      <c r="V253" s="708"/>
      <c r="W253" s="664"/>
      <c r="X253" s="639"/>
      <c r="Y253" s="664"/>
      <c r="Z253" s="639"/>
      <c r="AA253" s="763"/>
      <c r="AB253" s="376"/>
      <c r="AC253" s="494"/>
      <c r="AD253" s="387"/>
      <c r="AE253" s="315"/>
      <c r="AF253" s="494"/>
      <c r="AG253" s="315" t="str">
        <f t="shared" si="254"/>
        <v/>
      </c>
      <c r="AH253" s="377"/>
      <c r="AI253" s="377"/>
      <c r="AJ253" s="378" t="str">
        <f t="shared" si="237"/>
        <v/>
      </c>
      <c r="AK253" s="377"/>
      <c r="AL253" s="377"/>
      <c r="AM253" s="377"/>
      <c r="AN253" s="385"/>
      <c r="AO253" s="379" t="str">
        <f t="shared" si="245"/>
        <v/>
      </c>
      <c r="AP253" s="380"/>
      <c r="AQ253" s="379" t="str">
        <f t="shared" si="246"/>
        <v/>
      </c>
      <c r="AR253" s="380" t="str">
        <f t="shared" si="247"/>
        <v/>
      </c>
      <c r="AS253" s="381" t="str">
        <f t="shared" si="248"/>
        <v/>
      </c>
      <c r="AT253" s="381"/>
      <c r="AU253" s="381"/>
      <c r="AV253" s="386"/>
      <c r="AW253" s="382"/>
      <c r="AX253" s="382"/>
      <c r="AY253" s="489"/>
      <c r="AZ253" s="490"/>
      <c r="BA253" s="490"/>
      <c r="BB253" s="490"/>
      <c r="BC253" s="490"/>
      <c r="BJ253" s="405"/>
      <c r="BK253" s="384"/>
      <c r="BL253" s="384"/>
      <c r="BM253" s="384"/>
      <c r="BN253" s="384"/>
      <c r="BO253" s="384"/>
      <c r="BP253" s="384"/>
      <c r="BQ253" s="384"/>
      <c r="BR253" s="384"/>
      <c r="BS253" s="384"/>
      <c r="BT253" s="384"/>
      <c r="BU253" s="384"/>
      <c r="BV253" s="384"/>
      <c r="BW253" s="384"/>
      <c r="BX253" s="384"/>
      <c r="BY253" s="384"/>
      <c r="BZ253" s="384"/>
      <c r="CA253" s="384"/>
      <c r="CB253" s="384"/>
      <c r="CC253" s="384"/>
      <c r="CD253" s="384"/>
      <c r="CE253" s="384"/>
      <c r="CF253" s="384"/>
      <c r="CG253" s="384"/>
      <c r="CH253" s="384"/>
      <c r="CL253" s="384"/>
    </row>
    <row r="254" spans="1:90" s="383" customFormat="1" ht="13.9" hidden="1" customHeight="1" x14ac:dyDescent="0.3">
      <c r="A254" s="706"/>
      <c r="B254" s="624" t="s">
        <v>506</v>
      </c>
      <c r="C254" s="626" t="s">
        <v>98</v>
      </c>
      <c r="D254" s="626"/>
      <c r="E254" s="624" t="s">
        <v>98</v>
      </c>
      <c r="F254" s="625"/>
      <c r="G254" s="625"/>
      <c r="H254" s="625"/>
      <c r="I254" s="625"/>
      <c r="J254" s="624" t="s">
        <v>272</v>
      </c>
      <c r="K254" s="627" t="s">
        <v>512</v>
      </c>
      <c r="L254" s="627" t="s">
        <v>513</v>
      </c>
      <c r="M254" s="627" t="str">
        <f t="shared" si="277"/>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4" s="624"/>
      <c r="O254" s="617">
        <v>5001</v>
      </c>
      <c r="P254" s="708"/>
      <c r="Q254" s="664"/>
      <c r="R254" s="729"/>
      <c r="S254" s="708"/>
      <c r="T254" s="664"/>
      <c r="U254" s="729"/>
      <c r="V254" s="708"/>
      <c r="W254" s="664"/>
      <c r="X254" s="639"/>
      <c r="Y254" s="664"/>
      <c r="Z254" s="639"/>
      <c r="AA254" s="763"/>
      <c r="AB254" s="376"/>
      <c r="AC254" s="494"/>
      <c r="AD254" s="387"/>
      <c r="AE254" s="315"/>
      <c r="AF254" s="494"/>
      <c r="AG254" s="315" t="str">
        <f t="shared" si="254"/>
        <v/>
      </c>
      <c r="AH254" s="377"/>
      <c r="AI254" s="377"/>
      <c r="AJ254" s="378" t="str">
        <f t="shared" si="237"/>
        <v/>
      </c>
      <c r="AK254" s="377"/>
      <c r="AL254" s="377"/>
      <c r="AM254" s="377"/>
      <c r="AN254" s="385"/>
      <c r="AO254" s="379" t="str">
        <f t="shared" si="245"/>
        <v/>
      </c>
      <c r="AP254" s="380"/>
      <c r="AQ254" s="379" t="str">
        <f t="shared" si="246"/>
        <v/>
      </c>
      <c r="AR254" s="380" t="str">
        <f t="shared" si="247"/>
        <v/>
      </c>
      <c r="AS254" s="381" t="str">
        <f t="shared" si="248"/>
        <v/>
      </c>
      <c r="AT254" s="381"/>
      <c r="AU254" s="381"/>
      <c r="AV254" s="386"/>
      <c r="AW254" s="382"/>
      <c r="AX254" s="382"/>
      <c r="AY254" s="489"/>
      <c r="AZ254" s="490"/>
      <c r="BA254" s="490"/>
      <c r="BB254" s="490"/>
      <c r="BC254" s="490"/>
      <c r="BJ254" s="405"/>
      <c r="BK254" s="384"/>
      <c r="BL254" s="384"/>
      <c r="BM254" s="384"/>
      <c r="BN254" s="384"/>
      <c r="BO254" s="384"/>
      <c r="BP254" s="384"/>
      <c r="BQ254" s="384"/>
      <c r="BR254" s="384"/>
      <c r="BS254" s="384"/>
      <c r="BT254" s="384"/>
      <c r="BU254" s="384"/>
      <c r="BV254" s="384"/>
      <c r="BW254" s="384"/>
      <c r="BX254" s="384"/>
      <c r="BY254" s="384"/>
      <c r="BZ254" s="384"/>
      <c r="CA254" s="384"/>
      <c r="CB254" s="384"/>
      <c r="CC254" s="384"/>
      <c r="CD254" s="384"/>
      <c r="CE254" s="384"/>
      <c r="CF254" s="384"/>
      <c r="CG254" s="384"/>
      <c r="CH254" s="384"/>
      <c r="CL254" s="384"/>
    </row>
    <row r="255" spans="1:90" s="383" customFormat="1" ht="151.15" customHeight="1" x14ac:dyDescent="0.3">
      <c r="A255" s="706" t="s">
        <v>514</v>
      </c>
      <c r="B255" s="624" t="s">
        <v>515</v>
      </c>
      <c r="C255" s="626" t="s">
        <v>98</v>
      </c>
      <c r="D255" s="626" t="s">
        <v>515</v>
      </c>
      <c r="E255" s="624" t="s">
        <v>98</v>
      </c>
      <c r="F255" s="625" t="s">
        <v>345</v>
      </c>
      <c r="G255" s="625" t="s">
        <v>283</v>
      </c>
      <c r="H255" s="625" t="s">
        <v>284</v>
      </c>
      <c r="I255" s="625" t="s">
        <v>317</v>
      </c>
      <c r="J255" s="624" t="s">
        <v>286</v>
      </c>
      <c r="K255" s="627" t="s">
        <v>516</v>
      </c>
      <c r="L255" s="627" t="s">
        <v>793</v>
      </c>
      <c r="M255" s="627" t="str">
        <f t="shared" si="277"/>
        <v>Posibilidad de pérdida Reputacional por manipulación del proceso contractual  para beneficio particular o de terceros en la adjudicación de un contrato debido a:
1. Aplicación inadecuada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55" s="624" t="s">
        <v>332</v>
      </c>
      <c r="O255" s="617">
        <v>1000</v>
      </c>
      <c r="P255" s="615" t="str">
        <f t="shared" ref="P255:P315" si="323">IF(O255&lt;=0,"",IF(O255&lt;=2,"Muy Baja",IF(O255&lt;=24,"Baja",IF(O255&lt;=500,"Media",IF(O255&lt;=5000,"Alta","Muy Alta")))))</f>
        <v>Alta</v>
      </c>
      <c r="Q255" s="616">
        <f t="shared" ref="Q255" si="324">IF(P255="","",IF(P255="Muy Baja",0.2,IF(P255="Baja",0.4,IF(P255="Media",0.6,IF(P255="Alta",0.8,IF(P255="Muy Alta",1,))))))</f>
        <v>0.8</v>
      </c>
      <c r="R255" s="632"/>
      <c r="S255" s="615" t="str">
        <f>IF(OR(R255='Tabla Impacto'!$C$11,R255='Tabla Impacto'!$D$11),"Leve",IF(OR(R255='Tabla Impacto'!$C$12,R255='Tabla Impacto'!$D$12),"Menor",IF(OR(R255='Tabla Impacto'!$C$13,R255='Tabla Impacto'!$D$13),"Moderado",IF(OR(R255='Tabla Impacto'!$C$14,R255='Tabla Impacto'!$D$14),"Mayor",IF(OR(R255='Tabla Impacto'!$C$15,R255='Tabla Impacto'!$D$15),"Catastrófico","")))))</f>
        <v/>
      </c>
      <c r="T255" s="616" t="str">
        <f t="shared" ref="T255" si="325">IF(S255="","",IF(S255="Leve",0.2,IF(S255="Menor",0.4,IF(S255="Moderado",0.6,IF(S255="Mayor",0.8,IF(S255="Catastrófico",1,))))))</f>
        <v/>
      </c>
      <c r="U255" s="632" t="s">
        <v>288</v>
      </c>
      <c r="V255" s="615" t="str">
        <f>IF(OR(U255='Tabla Impacto'!$C$11,U255='Tabla Impacto'!$D$11),"Leve",IF(OR(U255='Tabla Impacto'!$C$12,U255='Tabla Impacto'!$D$12),"Menor",IF(OR(U255='Tabla Impacto'!$C$13,U255='Tabla Impacto'!$D$13),"Moderado",IF(OR(U255='Tabla Impacto'!$C$14,U255='Tabla Impacto'!$D$14),"Mayor",IF(OR(U255='Tabla Impacto'!$C$15,U255='Tabla Impacto'!$D$15),"Catastrófico","")))))</f>
        <v>Moderado</v>
      </c>
      <c r="W255" s="616">
        <f t="shared" ref="W255" si="326">IF(V255="","",IF(V255="Leve",0.2,IF(V255="Menor",0.4,IF(V255="Moderado",0.6,IF(V255="Mayor",0.8,IF(V255="Catastrófico",1,))))))</f>
        <v>0.6</v>
      </c>
      <c r="X255" s="621" t="str">
        <f>IF(Y255="","",IF(Y255='Tabla Impacto'!$G$4,'Tabla Impacto'!$F$4,IF(Y255='Tabla Impacto'!$G$5,'Tabla Impacto'!$F$5,IF(Y255='Tabla Impacto'!$G$6,'Tabla Impacto'!$F$6,IF(Y255='Tabla Impacto'!$G$7,'Tabla Impacto'!$F$7,IF(Y255='Tabla Impacto'!$G$8,'Tabla Impacto'!$F$8))))))</f>
        <v>Moderado</v>
      </c>
      <c r="Y255" s="616">
        <f t="shared" ref="Y255" si="327">+IF(T255="",W255,IF(W255="",T255,IF(T255&gt;W255,T255,W255)))</f>
        <v>0.6</v>
      </c>
      <c r="Z255" s="621" t="str">
        <f t="shared" ref="Z255" si="328">IF(OR(AND(P255="Muy Baja",X255="Leve"),AND(P255="Muy Baja",X255="Menor"),AND(P255="Baja",X255="Leve")),"Bajo",IF(OR(AND(P255="Muy baja",X255="Moderado"),AND(P255="Baja",X255="Menor"),AND(P255="Baja",X255="Moderado"),AND(P255="Media",X255="Leve"),AND(P255="Media",X255="Menor"),AND(P255="Media",X255="Moderado"),AND(P255="Alta",X255="Leve"),AND(P255="Alta",X255="Menor")),"Moderado",IF(OR(AND(P255="Muy Baja",X255="Mayor"),AND(P255="Baja",X255="Mayor"),AND(P255="Media",X255="Mayor"),AND(P255="Alta",X255="Moderado"),AND(P255="Alta",X255="Mayor"),AND(P255="Muy Alta",X255="Leve"),AND(P255="Muy Alta",X255="Menor"),AND(P255="Muy Alta",X255="Moderado"),AND(P255="Muy Alta",X255="Mayor")),"Alto",IF(OR(AND(P255="Muy Baja",X255="Catastrófico"),AND(P255="Baja",X255="Catastrófico"),AND(P255="Media",X255="Catastrófico"),AND(P255="Alta",X255="Catastrófico"),AND(P255="Muy Alta",X255="Catastrófico")),"Extremo",""))))</f>
        <v>Alto</v>
      </c>
      <c r="AA255" s="617"/>
      <c r="AB255" s="326">
        <v>1</v>
      </c>
      <c r="AC255" s="494" t="s">
        <v>1022</v>
      </c>
      <c r="AD255" s="387"/>
      <c r="AE255" s="470" t="s">
        <v>116</v>
      </c>
      <c r="AF255" s="494" t="s">
        <v>880</v>
      </c>
      <c r="AG255" s="315" t="str">
        <f t="shared" si="254"/>
        <v>Probabilidad</v>
      </c>
      <c r="AH255" s="388" t="s">
        <v>74</v>
      </c>
      <c r="AI255" s="388" t="s">
        <v>109</v>
      </c>
      <c r="AJ255" s="389" t="str">
        <f t="shared" si="237"/>
        <v>40%</v>
      </c>
      <c r="AK255" s="388" t="s">
        <v>115</v>
      </c>
      <c r="AL255" s="388" t="s">
        <v>133</v>
      </c>
      <c r="AM255" s="388" t="s">
        <v>277</v>
      </c>
      <c r="AN255" s="390">
        <f>IFERROR(IF(AG255="Probabilidad",(Q255-(+Q255*AJ255)),IF(AG255="Impacto",Q255,"")),"")</f>
        <v>0.48</v>
      </c>
      <c r="AO255" s="391" t="str">
        <f t="shared" si="245"/>
        <v>Media</v>
      </c>
      <c r="AP255" s="392">
        <f>+AN255</f>
        <v>0.48</v>
      </c>
      <c r="AQ255" s="391" t="str">
        <f t="shared" si="246"/>
        <v>Moderado</v>
      </c>
      <c r="AR255" s="392">
        <f>IFERROR(IF(AG255="Impacto",(Y255-(+Y255*AJ255)),IF(AG255="Probabilidad",Y255,"")),"")</f>
        <v>0.6</v>
      </c>
      <c r="AS255" s="393" t="str">
        <f t="shared" si="248"/>
        <v>Moderado</v>
      </c>
      <c r="AT255" s="741">
        <f>+AP256</f>
        <v>0.28799999999999998</v>
      </c>
      <c r="AU255" s="741">
        <f>+AR256</f>
        <v>0.6</v>
      </c>
      <c r="AV255" s="742" t="s">
        <v>278</v>
      </c>
      <c r="AW255" s="394"/>
      <c r="AX255" s="394"/>
      <c r="AY255" s="319">
        <v>0</v>
      </c>
      <c r="AZ255" s="315">
        <v>0</v>
      </c>
      <c r="BA255" s="315">
        <v>0</v>
      </c>
      <c r="BB255" s="315">
        <v>0</v>
      </c>
      <c r="BC255" s="315">
        <v>0</v>
      </c>
      <c r="BJ255" s="405"/>
      <c r="BK255" s="384"/>
      <c r="BL255" s="384"/>
      <c r="BM255" s="384"/>
      <c r="BN255" s="384"/>
      <c r="BO255" s="384"/>
      <c r="BP255" s="384"/>
      <c r="BQ255" s="384"/>
      <c r="BR255" s="384"/>
      <c r="BS255" s="384"/>
      <c r="BT255" s="384"/>
      <c r="BU255" s="384"/>
      <c r="BV255" s="384"/>
      <c r="BW255" s="384"/>
      <c r="BX255" s="384"/>
      <c r="BY255" s="384"/>
      <c r="BZ255" s="384"/>
      <c r="CA255" s="384"/>
      <c r="CB255" s="384"/>
      <c r="CC255" s="384"/>
      <c r="CD255" s="384"/>
      <c r="CE255" s="384"/>
      <c r="CF255" s="384"/>
      <c r="CG255" s="384"/>
      <c r="CH255" s="384"/>
      <c r="CL255" s="384"/>
    </row>
    <row r="256" spans="1:90" s="383" customFormat="1" ht="114" customHeight="1" x14ac:dyDescent="0.3">
      <c r="A256" s="706"/>
      <c r="B256" s="624" t="s">
        <v>511</v>
      </c>
      <c r="C256" s="626" t="s">
        <v>98</v>
      </c>
      <c r="D256" s="626" t="s">
        <v>511</v>
      </c>
      <c r="E256" s="624" t="s">
        <v>98</v>
      </c>
      <c r="F256" s="625"/>
      <c r="G256" s="625"/>
      <c r="H256" s="625"/>
      <c r="I256" s="625"/>
      <c r="J256" s="624" t="s">
        <v>272</v>
      </c>
      <c r="K256" s="627" t="s">
        <v>516</v>
      </c>
      <c r="L256" s="627" t="s">
        <v>517</v>
      </c>
      <c r="M256" s="627" t="str">
        <f t="shared" si="277"/>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56" s="624"/>
      <c r="O256" s="617">
        <v>12</v>
      </c>
      <c r="P256" s="615"/>
      <c r="Q256" s="616"/>
      <c r="R256" s="632"/>
      <c r="S256" s="615"/>
      <c r="T256" s="616"/>
      <c r="U256" s="632"/>
      <c r="V256" s="615"/>
      <c r="W256" s="616"/>
      <c r="X256" s="621"/>
      <c r="Y256" s="616"/>
      <c r="Z256" s="621"/>
      <c r="AA256" s="617"/>
      <c r="AB256" s="326">
        <v>2</v>
      </c>
      <c r="AC256" s="494" t="s">
        <v>879</v>
      </c>
      <c r="AD256" s="387"/>
      <c r="AE256" s="315" t="s">
        <v>123</v>
      </c>
      <c r="AF256" s="494" t="s">
        <v>886</v>
      </c>
      <c r="AG256" s="315" t="str">
        <f t="shared" si="254"/>
        <v>Probabilidad</v>
      </c>
      <c r="AH256" s="388" t="s">
        <v>74</v>
      </c>
      <c r="AI256" s="388" t="s">
        <v>109</v>
      </c>
      <c r="AJ256" s="389" t="str">
        <f t="shared" si="237"/>
        <v>40%</v>
      </c>
      <c r="AK256" s="388" t="s">
        <v>115</v>
      </c>
      <c r="AL256" s="388" t="s">
        <v>133</v>
      </c>
      <c r="AM256" s="388" t="s">
        <v>277</v>
      </c>
      <c r="AN256" s="397">
        <f>IFERROR(IF(AND(AG255="Probabilidad",AG256="Probabilidad"),(AP255-(+AP255*AJ256)),IF(AG256="Probabilidad",(Q255-(+Q255*AJ256)),IF(AG256="Impacto",AP255,""))),"")</f>
        <v>0.28799999999999998</v>
      </c>
      <c r="AO256" s="391" t="str">
        <f t="shared" si="245"/>
        <v>Baja</v>
      </c>
      <c r="AP256" s="392">
        <f>+AN256</f>
        <v>0.28799999999999998</v>
      </c>
      <c r="AQ256" s="391" t="str">
        <f t="shared" si="246"/>
        <v>Moderado</v>
      </c>
      <c r="AR256" s="392">
        <f>IFERROR(IF(AND(AG255="Impacto",AG256="Impacto"),(AR255-(+AR255*AJ256)),IF(AG256="Impacto",(Y255-(+Y255*AJ256)),IF(AG256="Probabilidad",AR255,""))),"")</f>
        <v>0.6</v>
      </c>
      <c r="AS256" s="393" t="str">
        <f t="shared" si="248"/>
        <v>Moderado</v>
      </c>
      <c r="AT256" s="741"/>
      <c r="AU256" s="741"/>
      <c r="AV256" s="742"/>
      <c r="AW256" s="394"/>
      <c r="AX256" s="394"/>
      <c r="AY256" s="319">
        <v>0</v>
      </c>
      <c r="AZ256" s="315">
        <v>0</v>
      </c>
      <c r="BA256" s="315">
        <v>0</v>
      </c>
      <c r="BB256" s="315">
        <v>0</v>
      </c>
      <c r="BC256" s="315">
        <v>0</v>
      </c>
      <c r="BJ256" s="405"/>
      <c r="BK256" s="384"/>
      <c r="BL256" s="384"/>
      <c r="BM256" s="384"/>
      <c r="BN256" s="384"/>
      <c r="BO256" s="384"/>
      <c r="BP256" s="384"/>
      <c r="BQ256" s="384"/>
      <c r="BR256" s="384"/>
      <c r="BS256" s="384"/>
      <c r="BT256" s="384"/>
      <c r="BU256" s="384"/>
      <c r="BV256" s="384"/>
      <c r="BW256" s="384"/>
      <c r="BX256" s="384"/>
      <c r="BY256" s="384"/>
      <c r="BZ256" s="384"/>
      <c r="CA256" s="384"/>
      <c r="CB256" s="384"/>
      <c r="CC256" s="384"/>
      <c r="CD256" s="384"/>
      <c r="CE256" s="384"/>
      <c r="CF256" s="384"/>
      <c r="CG256" s="384"/>
      <c r="CH256" s="384"/>
      <c r="CL256" s="384"/>
    </row>
    <row r="257" spans="1:90" s="1" customFormat="1" ht="13.9" hidden="1" customHeight="1" x14ac:dyDescent="0.3">
      <c r="A257" s="706"/>
      <c r="B257" s="624" t="s">
        <v>511</v>
      </c>
      <c r="C257" s="626" t="s">
        <v>98</v>
      </c>
      <c r="D257" s="626" t="s">
        <v>511</v>
      </c>
      <c r="E257" s="624" t="s">
        <v>98</v>
      </c>
      <c r="F257" s="625"/>
      <c r="G257" s="625"/>
      <c r="H257" s="625"/>
      <c r="I257" s="625"/>
      <c r="J257" s="624" t="s">
        <v>272</v>
      </c>
      <c r="K257" s="627" t="s">
        <v>516</v>
      </c>
      <c r="L257" s="627" t="s">
        <v>517</v>
      </c>
      <c r="M257" s="627" t="str">
        <f t="shared" si="277"/>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57" s="624"/>
      <c r="O257" s="617">
        <v>12</v>
      </c>
      <c r="P257" s="615"/>
      <c r="Q257" s="616"/>
      <c r="R257" s="632"/>
      <c r="S257" s="615"/>
      <c r="T257" s="616"/>
      <c r="U257" s="632"/>
      <c r="V257" s="615"/>
      <c r="W257" s="616"/>
      <c r="X257" s="621"/>
      <c r="Y257" s="616"/>
      <c r="Z257" s="621"/>
      <c r="AA257" s="617"/>
      <c r="AB257" s="326"/>
      <c r="AC257" s="494"/>
      <c r="AD257" s="387"/>
      <c r="AE257" s="315"/>
      <c r="AF257" s="494"/>
      <c r="AG257" s="315" t="str">
        <f t="shared" si="254"/>
        <v/>
      </c>
      <c r="AH257" s="316"/>
      <c r="AI257" s="316"/>
      <c r="AJ257" s="317" t="str">
        <f t="shared" si="237"/>
        <v/>
      </c>
      <c r="AK257" s="316"/>
      <c r="AL257" s="316"/>
      <c r="AM257" s="316"/>
      <c r="AN257" s="122"/>
      <c r="AO257" s="132" t="str">
        <f t="shared" si="245"/>
        <v/>
      </c>
      <c r="AP257" s="123"/>
      <c r="AQ257" s="132" t="str">
        <f t="shared" si="246"/>
        <v/>
      </c>
      <c r="AR257" s="123" t="str">
        <f t="shared" si="247"/>
        <v/>
      </c>
      <c r="AS257" s="301" t="str">
        <f t="shared" si="248"/>
        <v/>
      </c>
      <c r="AT257" s="301"/>
      <c r="AU257" s="301"/>
      <c r="AV257" s="369"/>
      <c r="AW257" s="305"/>
      <c r="AX257" s="305"/>
      <c r="AY257" s="489"/>
      <c r="AZ257" s="490"/>
      <c r="BA257" s="490"/>
      <c r="BB257" s="490"/>
      <c r="BC257" s="490"/>
      <c r="BJ257" s="327"/>
      <c r="BK257" s="313"/>
      <c r="BL257" s="313"/>
      <c r="BM257" s="313"/>
      <c r="BN257" s="313"/>
      <c r="BO257" s="313"/>
      <c r="BP257" s="313"/>
      <c r="BQ257" s="313"/>
      <c r="BR257" s="313"/>
      <c r="BS257" s="313"/>
      <c r="BT257" s="313"/>
      <c r="BU257" s="313"/>
      <c r="BV257" s="313"/>
      <c r="BW257" s="313"/>
      <c r="BX257" s="313"/>
      <c r="BY257" s="313"/>
      <c r="BZ257" s="313"/>
      <c r="CA257" s="313"/>
      <c r="CB257" s="313"/>
      <c r="CC257" s="313"/>
      <c r="CD257" s="313"/>
      <c r="CE257" s="313"/>
      <c r="CF257" s="313"/>
      <c r="CG257" s="313"/>
      <c r="CH257" s="313"/>
      <c r="CL257" s="313"/>
    </row>
    <row r="258" spans="1:90" s="1" customFormat="1" ht="13.9" hidden="1" customHeight="1" x14ac:dyDescent="0.3">
      <c r="A258" s="706"/>
      <c r="B258" s="624" t="s">
        <v>511</v>
      </c>
      <c r="C258" s="626" t="s">
        <v>98</v>
      </c>
      <c r="D258" s="626" t="s">
        <v>511</v>
      </c>
      <c r="E258" s="624" t="s">
        <v>98</v>
      </c>
      <c r="F258" s="625"/>
      <c r="G258" s="625"/>
      <c r="H258" s="625"/>
      <c r="I258" s="625"/>
      <c r="J258" s="624" t="s">
        <v>272</v>
      </c>
      <c r="K258" s="627" t="s">
        <v>516</v>
      </c>
      <c r="L258" s="627" t="s">
        <v>517</v>
      </c>
      <c r="M258" s="627" t="str">
        <f t="shared" si="277"/>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58" s="624"/>
      <c r="O258" s="617">
        <v>12</v>
      </c>
      <c r="P258" s="615"/>
      <c r="Q258" s="616"/>
      <c r="R258" s="632"/>
      <c r="S258" s="615"/>
      <c r="T258" s="616"/>
      <c r="U258" s="632"/>
      <c r="V258" s="615"/>
      <c r="W258" s="616"/>
      <c r="X258" s="621"/>
      <c r="Y258" s="616"/>
      <c r="Z258" s="621"/>
      <c r="AA258" s="617"/>
      <c r="AB258" s="326"/>
      <c r="AC258" s="494"/>
      <c r="AD258" s="387"/>
      <c r="AE258" s="315"/>
      <c r="AF258" s="494"/>
      <c r="AG258" s="315" t="str">
        <f t="shared" si="254"/>
        <v/>
      </c>
      <c r="AH258" s="316"/>
      <c r="AI258" s="316"/>
      <c r="AJ258" s="317" t="str">
        <f t="shared" si="237"/>
        <v/>
      </c>
      <c r="AK258" s="316"/>
      <c r="AL258" s="316"/>
      <c r="AM258" s="316"/>
      <c r="AN258" s="122"/>
      <c r="AO258" s="132" t="str">
        <f t="shared" si="245"/>
        <v/>
      </c>
      <c r="AP258" s="123"/>
      <c r="AQ258" s="132" t="str">
        <f t="shared" si="246"/>
        <v/>
      </c>
      <c r="AR258" s="123" t="str">
        <f t="shared" si="247"/>
        <v/>
      </c>
      <c r="AS258" s="301" t="str">
        <f t="shared" si="248"/>
        <v/>
      </c>
      <c r="AT258" s="301"/>
      <c r="AU258" s="301"/>
      <c r="AV258" s="369"/>
      <c r="AW258" s="305"/>
      <c r="AX258" s="305"/>
      <c r="AY258" s="489"/>
      <c r="AZ258" s="490"/>
      <c r="BA258" s="490"/>
      <c r="BB258" s="490"/>
      <c r="BC258" s="490"/>
      <c r="BJ258" s="327"/>
      <c r="BK258" s="313"/>
      <c r="BL258" s="313"/>
      <c r="BM258" s="313"/>
      <c r="BN258" s="313"/>
      <c r="BO258" s="313"/>
      <c r="BP258" s="313"/>
      <c r="BQ258" s="313"/>
      <c r="BR258" s="313"/>
      <c r="BS258" s="313"/>
      <c r="BT258" s="313"/>
      <c r="BU258" s="313"/>
      <c r="BV258" s="313"/>
      <c r="BW258" s="313"/>
      <c r="BX258" s="313"/>
      <c r="BY258" s="313"/>
      <c r="BZ258" s="313"/>
      <c r="CA258" s="313"/>
      <c r="CB258" s="313"/>
      <c r="CC258" s="313"/>
      <c r="CD258" s="313"/>
      <c r="CE258" s="313"/>
      <c r="CF258" s="313"/>
      <c r="CG258" s="313"/>
      <c r="CH258" s="313"/>
      <c r="CL258" s="313"/>
    </row>
    <row r="259" spans="1:90" s="1" customFormat="1" ht="13.9" hidden="1" customHeight="1" x14ac:dyDescent="0.3">
      <c r="A259" s="706"/>
      <c r="B259" s="624" t="s">
        <v>511</v>
      </c>
      <c r="C259" s="626" t="s">
        <v>98</v>
      </c>
      <c r="D259" s="626" t="s">
        <v>511</v>
      </c>
      <c r="E259" s="624" t="s">
        <v>98</v>
      </c>
      <c r="F259" s="625"/>
      <c r="G259" s="625"/>
      <c r="H259" s="625"/>
      <c r="I259" s="625"/>
      <c r="J259" s="624" t="s">
        <v>272</v>
      </c>
      <c r="K259" s="627" t="s">
        <v>516</v>
      </c>
      <c r="L259" s="627" t="s">
        <v>517</v>
      </c>
      <c r="M259" s="627" t="str">
        <f t="shared" si="277"/>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59" s="624"/>
      <c r="O259" s="617">
        <v>12</v>
      </c>
      <c r="P259" s="615"/>
      <c r="Q259" s="616"/>
      <c r="R259" s="632"/>
      <c r="S259" s="615"/>
      <c r="T259" s="616"/>
      <c r="U259" s="632"/>
      <c r="V259" s="615"/>
      <c r="W259" s="616"/>
      <c r="X259" s="621"/>
      <c r="Y259" s="616"/>
      <c r="Z259" s="621"/>
      <c r="AA259" s="617"/>
      <c r="AB259" s="326"/>
      <c r="AC259" s="494"/>
      <c r="AD259" s="387"/>
      <c r="AE259" s="315"/>
      <c r="AF259" s="494"/>
      <c r="AG259" s="315" t="str">
        <f t="shared" si="254"/>
        <v/>
      </c>
      <c r="AH259" s="316"/>
      <c r="AI259" s="316"/>
      <c r="AJ259" s="317" t="str">
        <f t="shared" si="237"/>
        <v/>
      </c>
      <c r="AK259" s="316"/>
      <c r="AL259" s="316"/>
      <c r="AM259" s="316"/>
      <c r="AN259" s="122"/>
      <c r="AO259" s="132" t="str">
        <f t="shared" si="245"/>
        <v/>
      </c>
      <c r="AP259" s="123"/>
      <c r="AQ259" s="132" t="str">
        <f t="shared" si="246"/>
        <v/>
      </c>
      <c r="AR259" s="123" t="str">
        <f t="shared" si="247"/>
        <v/>
      </c>
      <c r="AS259" s="301" t="str">
        <f t="shared" si="248"/>
        <v/>
      </c>
      <c r="AT259" s="301"/>
      <c r="AU259" s="301"/>
      <c r="AV259" s="369"/>
      <c r="AW259" s="305"/>
      <c r="AX259" s="305"/>
      <c r="AY259" s="489"/>
      <c r="AZ259" s="490"/>
      <c r="BA259" s="490"/>
      <c r="BB259" s="490"/>
      <c r="BC259" s="490"/>
      <c r="BJ259" s="327"/>
      <c r="BK259" s="313"/>
      <c r="BL259" s="313"/>
      <c r="BM259" s="313"/>
      <c r="BN259" s="313"/>
      <c r="BO259" s="313"/>
      <c r="BP259" s="313"/>
      <c r="BQ259" s="313"/>
      <c r="BR259" s="313"/>
      <c r="BS259" s="313"/>
      <c r="BT259" s="313"/>
      <c r="BU259" s="313"/>
      <c r="BV259" s="313"/>
      <c r="BW259" s="313"/>
      <c r="BX259" s="313"/>
      <c r="BY259" s="313"/>
      <c r="BZ259" s="313"/>
      <c r="CA259" s="313"/>
      <c r="CB259" s="313"/>
      <c r="CC259" s="313"/>
      <c r="CD259" s="313"/>
      <c r="CE259" s="313"/>
      <c r="CF259" s="313"/>
      <c r="CG259" s="313"/>
      <c r="CH259" s="313"/>
      <c r="CL259" s="313"/>
    </row>
    <row r="260" spans="1:90" s="1" customFormat="1" ht="13.9" hidden="1" customHeight="1" x14ac:dyDescent="0.3">
      <c r="A260" s="706"/>
      <c r="B260" s="624" t="s">
        <v>511</v>
      </c>
      <c r="C260" s="626" t="s">
        <v>98</v>
      </c>
      <c r="D260" s="626" t="s">
        <v>511</v>
      </c>
      <c r="E260" s="624" t="s">
        <v>98</v>
      </c>
      <c r="F260" s="625"/>
      <c r="G260" s="625"/>
      <c r="H260" s="625"/>
      <c r="I260" s="625"/>
      <c r="J260" s="624" t="s">
        <v>272</v>
      </c>
      <c r="K260" s="627" t="s">
        <v>516</v>
      </c>
      <c r="L260" s="627" t="s">
        <v>517</v>
      </c>
      <c r="M260" s="627" t="str">
        <f t="shared" si="277"/>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60" s="624"/>
      <c r="O260" s="617">
        <v>12</v>
      </c>
      <c r="P260" s="615"/>
      <c r="Q260" s="616"/>
      <c r="R260" s="632"/>
      <c r="S260" s="615"/>
      <c r="T260" s="616"/>
      <c r="U260" s="632"/>
      <c r="V260" s="615"/>
      <c r="W260" s="616"/>
      <c r="X260" s="621"/>
      <c r="Y260" s="616"/>
      <c r="Z260" s="621"/>
      <c r="AA260" s="617"/>
      <c r="AB260" s="326"/>
      <c r="AC260" s="494"/>
      <c r="AD260" s="387"/>
      <c r="AE260" s="315"/>
      <c r="AF260" s="494"/>
      <c r="AG260" s="315" t="str">
        <f t="shared" si="254"/>
        <v/>
      </c>
      <c r="AH260" s="316"/>
      <c r="AI260" s="316"/>
      <c r="AJ260" s="317" t="str">
        <f t="shared" si="237"/>
        <v/>
      </c>
      <c r="AK260" s="316"/>
      <c r="AL260" s="316"/>
      <c r="AM260" s="316"/>
      <c r="AN260" s="122"/>
      <c r="AO260" s="132" t="str">
        <f t="shared" si="245"/>
        <v/>
      </c>
      <c r="AP260" s="123"/>
      <c r="AQ260" s="132" t="str">
        <f t="shared" si="246"/>
        <v/>
      </c>
      <c r="AR260" s="123" t="str">
        <f t="shared" si="247"/>
        <v/>
      </c>
      <c r="AS260" s="301" t="str">
        <f t="shared" si="248"/>
        <v/>
      </c>
      <c r="AT260" s="301"/>
      <c r="AU260" s="301"/>
      <c r="AV260" s="369"/>
      <c r="AW260" s="305"/>
      <c r="AX260" s="305"/>
      <c r="AY260" s="489"/>
      <c r="AZ260" s="490"/>
      <c r="BA260" s="490"/>
      <c r="BB260" s="490"/>
      <c r="BC260" s="490"/>
      <c r="BJ260" s="327"/>
      <c r="BK260" s="313"/>
      <c r="BL260" s="313"/>
      <c r="BM260" s="313"/>
      <c r="BN260" s="313"/>
      <c r="BO260" s="313"/>
      <c r="BP260" s="313"/>
      <c r="BQ260" s="313"/>
      <c r="BR260" s="313"/>
      <c r="BS260" s="313"/>
      <c r="BT260" s="313"/>
      <c r="BU260" s="313"/>
      <c r="BV260" s="313"/>
      <c r="BW260" s="313"/>
      <c r="BX260" s="313"/>
      <c r="BY260" s="313"/>
      <c r="BZ260" s="313"/>
      <c r="CA260" s="313"/>
      <c r="CB260" s="313"/>
      <c r="CC260" s="313"/>
      <c r="CD260" s="313"/>
      <c r="CE260" s="313"/>
      <c r="CF260" s="313"/>
      <c r="CG260" s="313"/>
      <c r="CH260" s="313"/>
      <c r="CL260" s="313"/>
    </row>
    <row r="261" spans="1:90" s="1" customFormat="1" ht="142.5" x14ac:dyDescent="0.3">
      <c r="A261" s="706" t="s">
        <v>518</v>
      </c>
      <c r="B261" s="624" t="s">
        <v>519</v>
      </c>
      <c r="C261" s="626" t="s">
        <v>146</v>
      </c>
      <c r="D261" s="626" t="s">
        <v>520</v>
      </c>
      <c r="E261" s="624" t="s">
        <v>142</v>
      </c>
      <c r="F261" s="625" t="s">
        <v>337</v>
      </c>
      <c r="G261" s="625" t="s">
        <v>283</v>
      </c>
      <c r="H261" s="625" t="s">
        <v>284</v>
      </c>
      <c r="I261" s="625" t="s">
        <v>304</v>
      </c>
      <c r="J261" s="624" t="s">
        <v>286</v>
      </c>
      <c r="K261" s="627" t="s">
        <v>521</v>
      </c>
      <c r="L261" s="627" t="s">
        <v>522</v>
      </c>
      <c r="M261" s="627" t="str">
        <f t="shared" si="277"/>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1" s="624" t="s">
        <v>274</v>
      </c>
      <c r="O261" s="617">
        <v>1</v>
      </c>
      <c r="P261" s="615" t="str">
        <f t="shared" si="313"/>
        <v>Muy Baja</v>
      </c>
      <c r="Q261" s="616">
        <f t="shared" ref="Q261" si="329">IF(P261="","",IF(P261="Muy Baja",0.2,IF(P261="Baja",0.4,IF(P261="Media",0.6,IF(P261="Alta",0.8,IF(P261="Muy Alta",1,))))))</f>
        <v>0.2</v>
      </c>
      <c r="R261" s="632"/>
      <c r="S261" s="615" t="str">
        <f>IF(OR(R261='Tabla Impacto'!$C$11,R261='Tabla Impacto'!$D$11),"Leve",IF(OR(R261='Tabla Impacto'!$C$12,R261='Tabla Impacto'!$D$12),"Menor",IF(OR(R261='Tabla Impacto'!$C$13,R261='Tabla Impacto'!$D$13),"Moderado",IF(OR(R261='Tabla Impacto'!$C$14,R261='Tabla Impacto'!$D$14),"Mayor",IF(OR(R261='Tabla Impacto'!$C$15,R261='Tabla Impacto'!$D$15),"Catastrófico","")))))</f>
        <v/>
      </c>
      <c r="T261" s="616" t="str">
        <f t="shared" ref="T261" si="330">IF(S261="","",IF(S261="Leve",0.2,IF(S261="Menor",0.4,IF(S261="Moderado",0.6,IF(S261="Mayor",0.8,IF(S261="Catastrófico",1,))))))</f>
        <v/>
      </c>
      <c r="U261" s="632" t="s">
        <v>288</v>
      </c>
      <c r="V261" s="615" t="str">
        <f>IF(OR(U261='Tabla Impacto'!$C$11,U261='Tabla Impacto'!$D$11),"Leve",IF(OR(U261='Tabla Impacto'!$C$12,U261='Tabla Impacto'!$D$12),"Menor",IF(OR(U261='Tabla Impacto'!$C$13,U261='Tabla Impacto'!$D$13),"Moderado",IF(OR(U261='Tabla Impacto'!$C$14,U261='Tabla Impacto'!$D$14),"Mayor",IF(OR(U261='Tabla Impacto'!$C$15,U261='Tabla Impacto'!$D$15),"Catastrófico","")))))</f>
        <v>Moderado</v>
      </c>
      <c r="W261" s="616">
        <f t="shared" ref="W261" si="331">IF(V261="","",IF(V261="Leve",0.2,IF(V261="Menor",0.4,IF(V261="Moderado",0.6,IF(V261="Mayor",0.8,IF(V261="Catastrófico",1,))))))</f>
        <v>0.6</v>
      </c>
      <c r="X261" s="621" t="str">
        <f>IF(Y261="","",IF(Y261='Tabla Impacto'!$G$4,'Tabla Impacto'!$F$4,IF(Y261='Tabla Impacto'!$G$5,'Tabla Impacto'!$F$5,IF(Y261='Tabla Impacto'!$G$6,'Tabla Impacto'!$F$6,IF(Y261='Tabla Impacto'!$G$7,'Tabla Impacto'!$F$7,IF(Y261='Tabla Impacto'!$G$8,'Tabla Impacto'!$F$8))))))</f>
        <v>Moderado</v>
      </c>
      <c r="Y261" s="616">
        <f t="shared" ref="Y261" si="332">+IF(T261="",W261,IF(W261="",T261,IF(T261&gt;W261,T261,W261)))</f>
        <v>0.6</v>
      </c>
      <c r="Z261" s="621" t="str">
        <f t="shared" ref="Z261" si="333">IF(OR(AND(P261="Muy Baja",X261="Leve"),AND(P261="Muy Baja",X261="Menor"),AND(P261="Baja",X261="Leve")),"Bajo",IF(OR(AND(P261="Muy baja",X261="Moderado"),AND(P261="Baja",X261="Menor"),AND(P261="Baja",X261="Moderado"),AND(P261="Media",X261="Leve"),AND(P261="Media",X261="Menor"),AND(P261="Media",X261="Moderado"),AND(P261="Alta",X261="Leve"),AND(P261="Alta",X261="Menor")),"Moderado",IF(OR(AND(P261="Muy Baja",X261="Mayor"),AND(P261="Baja",X261="Mayor"),AND(P261="Media",X261="Mayor"),AND(P261="Alta",X261="Moderado"),AND(P261="Alta",X261="Mayor"),AND(P261="Muy Alta",X261="Leve"),AND(P261="Muy Alta",X261="Menor"),AND(P261="Muy Alta",X261="Moderado"),AND(P261="Muy Alta",X261="Mayor")),"Alto",IF(OR(AND(P261="Muy Baja",X261="Catastrófico"),AND(P261="Baja",X261="Catastrófico"),AND(P261="Media",X261="Catastrófico"),AND(P261="Alta",X261="Catastrófico"),AND(P261="Muy Alta",X261="Catastrófico")),"Extremo",""))))</f>
        <v>Moderado</v>
      </c>
      <c r="AA261" s="617"/>
      <c r="AB261" s="326">
        <v>1</v>
      </c>
      <c r="AC261" s="494" t="s">
        <v>1013</v>
      </c>
      <c r="AD261" s="387"/>
      <c r="AE261" s="315" t="s">
        <v>123</v>
      </c>
      <c r="AF261" s="494" t="s">
        <v>769</v>
      </c>
      <c r="AG261" s="315" t="str">
        <f t="shared" si="254"/>
        <v>Probabilidad</v>
      </c>
      <c r="AH261" s="316" t="s">
        <v>74</v>
      </c>
      <c r="AI261" s="316" t="s">
        <v>109</v>
      </c>
      <c r="AJ261" s="317" t="str">
        <f t="shared" ref="AJ261:AJ324" si="334">IF(AND(AH261="Preventivo",AI261="Automático"),"50%",IF(AND(AH261="Preventivo",AI261="Manual"),"40%",IF(AND(AH261="Detectivo",AI261="Automático"),"40%",IF(AND(AH261="Detectivo",AI261="Manual"),"30%",IF(AND(AH261="Correctivo",AI261="Automático"),"35%",IF(AND(AH261="Correctivo",AI261="Manual"),"25%",""))))))</f>
        <v>40%</v>
      </c>
      <c r="AK261" s="316" t="s">
        <v>115</v>
      </c>
      <c r="AL261" s="316" t="s">
        <v>133</v>
      </c>
      <c r="AM261" s="316" t="s">
        <v>277</v>
      </c>
      <c r="AN261" s="300">
        <f>IFERROR(IF(AG261="Probabilidad",(Q261-(+Q261*AJ261)),IF(AG261="Impacto",Q261,"")),"")</f>
        <v>0.12</v>
      </c>
      <c r="AO261" s="132" t="str">
        <f t="shared" ref="AO261:AO262" si="335">IFERROR(IF(AN261="","",IF(AN261&lt;=0.2,"Muy Baja",IF(AN261&lt;=0.4,"Baja",IF(AN261&lt;=0.6,"Media",IF(AN261&lt;=0.8,"Alta","Muy Alta"))))),"")</f>
        <v>Muy Baja</v>
      </c>
      <c r="AP261" s="123">
        <f>+AN261</f>
        <v>0.12</v>
      </c>
      <c r="AQ261" s="132" t="str">
        <f t="shared" ref="AQ261:AQ262" si="336">IFERROR(IF(AR261="","",IF(AR261&lt;=0.2,"Leve",IF(AR261&lt;=0.4,"Menor",IF(AR261&lt;=0.6,"Moderado",IF(AR261&lt;=0.8,"Mayor","Catastrófico"))))),"")</f>
        <v>Moderado</v>
      </c>
      <c r="AR261" s="123">
        <f>IFERROR(IF(AG261="Impacto",(Y261-(+Y261*AJ261)),IF(AG261="Probabilidad",Y261,"")),"")</f>
        <v>0.6</v>
      </c>
      <c r="AS261" s="301" t="str">
        <f t="shared" ref="AS261:AS262" si="337">IFERROR(IF(OR(AND(AO261="Muy Baja",AQ261="Leve"),AND(AO261="Muy Baja",AQ261="Menor"),AND(AO261="Baja",AQ261="Leve")),"Bajo",IF(OR(AND(AO261="Muy baja",AQ261="Moderado"),AND(AO261="Baja",AQ261="Menor"),AND(AO261="Baja",AQ261="Moderado"),AND(AO261="Media",AQ261="Leve"),AND(AO261="Media",AQ261="Menor"),AND(AO261="Media",AQ261="Moderado"),AND(AO261="Alta",AQ261="Leve"),AND(AO261="Alta",AQ261="Menor")),"Moderado",IF(OR(AND(AO261="Muy Baja",AQ261="Mayor"),AND(AO261="Baja",AQ261="Mayor"),AND(AO261="Media",AQ261="Mayor"),AND(AO261="Alta",AQ261="Moderado"),AND(AO261="Alta",AQ261="Mayor"),AND(AO261="Muy Alta",AQ261="Leve"),AND(AO261="Muy Alta",AQ261="Menor"),AND(AO261="Muy Alta",AQ261="Moderado"),AND(AO261="Muy Alta",AQ261="Mayor")),"Alto",IF(OR(AND(AO261="Muy Baja",AQ261="Catastrófico"),AND(AO261="Baja",AQ261="Catastrófico"),AND(AO261="Media",AQ261="Catastrófico"),AND(AO261="Alta",AQ261="Catastrófico"),AND(AO261="Muy Alta",AQ261="Catastrófico")),"Extremo","")))),"")</f>
        <v>Moderado</v>
      </c>
      <c r="AT261" s="525">
        <f>+AP261</f>
        <v>0.12</v>
      </c>
      <c r="AU261" s="525">
        <f>+AR261</f>
        <v>0.6</v>
      </c>
      <c r="AV261" s="375" t="s">
        <v>278</v>
      </c>
      <c r="AW261" s="305"/>
      <c r="AX261" s="305"/>
      <c r="AY261" s="319">
        <v>2</v>
      </c>
      <c r="AZ261" s="315">
        <v>0</v>
      </c>
      <c r="BA261" s="315">
        <v>1</v>
      </c>
      <c r="BB261" s="315">
        <v>0</v>
      </c>
      <c r="BC261" s="315">
        <v>1</v>
      </c>
      <c r="BJ261" s="327"/>
      <c r="BK261" s="313"/>
      <c r="BL261" s="313"/>
      <c r="BM261" s="313"/>
      <c r="BN261" s="313"/>
      <c r="BO261" s="313"/>
      <c r="BP261" s="313"/>
      <c r="BQ261" s="313"/>
      <c r="BR261" s="313"/>
      <c r="BS261" s="313"/>
      <c r="BT261" s="313"/>
      <c r="BU261" s="313"/>
      <c r="BV261" s="313"/>
      <c r="BW261" s="313"/>
      <c r="BX261" s="313"/>
      <c r="BY261" s="313"/>
      <c r="BZ261" s="313"/>
      <c r="CA261" s="313"/>
      <c r="CB261" s="313"/>
      <c r="CC261" s="313"/>
      <c r="CD261" s="313"/>
      <c r="CE261" s="313"/>
      <c r="CF261" s="313"/>
      <c r="CG261" s="313"/>
      <c r="CH261" s="313"/>
      <c r="CL261" s="313"/>
    </row>
    <row r="262" spans="1:90" s="1" customFormat="1" hidden="1" x14ac:dyDescent="0.3">
      <c r="A262" s="706"/>
      <c r="B262" s="624" t="s">
        <v>515</v>
      </c>
      <c r="C262" s="626" t="s">
        <v>146</v>
      </c>
      <c r="D262" s="626" t="s">
        <v>515</v>
      </c>
      <c r="E262" s="624" t="s">
        <v>142</v>
      </c>
      <c r="F262" s="625"/>
      <c r="G262" s="625"/>
      <c r="H262" s="625"/>
      <c r="I262" s="625"/>
      <c r="J262" s="624" t="s">
        <v>286</v>
      </c>
      <c r="K262" s="627" t="s">
        <v>521</v>
      </c>
      <c r="L262" s="627" t="s">
        <v>522</v>
      </c>
      <c r="M262" s="627" t="str">
        <f t="shared" si="277"/>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2" s="624"/>
      <c r="O262" s="617">
        <f t="shared" ref="O262:O266" si="338">5*4*12</f>
        <v>240</v>
      </c>
      <c r="P262" s="615"/>
      <c r="Q262" s="616"/>
      <c r="R262" s="632"/>
      <c r="S262" s="615"/>
      <c r="T262" s="616"/>
      <c r="U262" s="632"/>
      <c r="V262" s="615"/>
      <c r="W262" s="616"/>
      <c r="X262" s="621"/>
      <c r="Y262" s="616"/>
      <c r="Z262" s="621"/>
      <c r="AA262" s="617"/>
      <c r="AB262" s="326"/>
      <c r="AC262" s="494"/>
      <c r="AD262" s="387"/>
      <c r="AE262" s="315"/>
      <c r="AF262" s="494"/>
      <c r="AG262" s="315" t="str">
        <f t="shared" si="254"/>
        <v/>
      </c>
      <c r="AH262" s="316"/>
      <c r="AI262" s="316"/>
      <c r="AJ262" s="317" t="str">
        <f t="shared" si="334"/>
        <v/>
      </c>
      <c r="AK262" s="316"/>
      <c r="AL262" s="316"/>
      <c r="AM262" s="316"/>
      <c r="AN262" s="299" t="str">
        <f>IFERROR(IF(AND(AG261="Probabilidad",AG262="Probabilidad"),(AP261-(+AP261*AJ262)),IF(AG262="Probabilidad",(Q261-(+Q261*AJ262)),IF(AG262="Impacto",AP261,""))),"")</f>
        <v/>
      </c>
      <c r="AO262" s="132" t="str">
        <f t="shared" si="335"/>
        <v/>
      </c>
      <c r="AP262" s="123" t="str">
        <f>+AN262</f>
        <v/>
      </c>
      <c r="AQ262" s="132" t="str">
        <f t="shared" si="336"/>
        <v/>
      </c>
      <c r="AR262" s="123" t="str">
        <f>IFERROR(IF(AND(AG261="Impacto",AG262="Impacto"),(AR261-(+AR261*AJ262)),IF(AG262="Impacto",(Y261-(+Y261*AJ262)),IF(AG262="Probabilidad",AR261,""))),"")</f>
        <v/>
      </c>
      <c r="AS262" s="301" t="str">
        <f t="shared" si="337"/>
        <v/>
      </c>
      <c r="AT262" s="367"/>
      <c r="AU262" s="370"/>
      <c r="AV262" s="375"/>
      <c r="AW262" s="305"/>
      <c r="AX262" s="305"/>
      <c r="AY262" s="319"/>
      <c r="AZ262" s="315"/>
      <c r="BA262" s="315"/>
      <c r="BB262" s="315"/>
      <c r="BC262" s="315"/>
      <c r="BJ262" s="327"/>
      <c r="BK262" s="313"/>
      <c r="BL262" s="313"/>
      <c r="BM262" s="313"/>
      <c r="BN262" s="313"/>
      <c r="BO262" s="313"/>
      <c r="BP262" s="313"/>
      <c r="BQ262" s="313"/>
      <c r="BR262" s="313"/>
      <c r="BS262" s="313"/>
      <c r="BT262" s="313"/>
      <c r="BU262" s="313"/>
      <c r="BV262" s="313"/>
      <c r="BW262" s="313"/>
      <c r="BX262" s="313"/>
      <c r="BY262" s="313"/>
      <c r="BZ262" s="313"/>
      <c r="CA262" s="313"/>
      <c r="CB262" s="313"/>
      <c r="CC262" s="313"/>
      <c r="CD262" s="313"/>
      <c r="CE262" s="313"/>
      <c r="CF262" s="313"/>
      <c r="CG262" s="313"/>
      <c r="CH262" s="313"/>
      <c r="CL262" s="313"/>
    </row>
    <row r="263" spans="1:90" s="1" customFormat="1" ht="13.9" hidden="1" customHeight="1" x14ac:dyDescent="0.3">
      <c r="A263" s="706"/>
      <c r="B263" s="624" t="s">
        <v>515</v>
      </c>
      <c r="C263" s="626" t="s">
        <v>146</v>
      </c>
      <c r="D263" s="626" t="s">
        <v>515</v>
      </c>
      <c r="E263" s="624" t="s">
        <v>142</v>
      </c>
      <c r="F263" s="625"/>
      <c r="G263" s="625"/>
      <c r="H263" s="625"/>
      <c r="I263" s="625"/>
      <c r="J263" s="624" t="s">
        <v>286</v>
      </c>
      <c r="K263" s="627" t="s">
        <v>521</v>
      </c>
      <c r="L263" s="627" t="s">
        <v>522</v>
      </c>
      <c r="M263" s="627" t="str">
        <f t="shared" si="277"/>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3" s="624"/>
      <c r="O263" s="617">
        <f t="shared" si="338"/>
        <v>240</v>
      </c>
      <c r="P263" s="615"/>
      <c r="Q263" s="616"/>
      <c r="R263" s="632"/>
      <c r="S263" s="615"/>
      <c r="T263" s="616"/>
      <c r="U263" s="632"/>
      <c r="V263" s="615"/>
      <c r="W263" s="616"/>
      <c r="X263" s="621"/>
      <c r="Y263" s="616"/>
      <c r="Z263" s="621"/>
      <c r="AA263" s="617"/>
      <c r="AB263" s="326"/>
      <c r="AC263" s="494"/>
      <c r="AD263" s="387"/>
      <c r="AE263" s="315"/>
      <c r="AF263" s="494"/>
      <c r="AG263" s="315" t="str">
        <f t="shared" si="254"/>
        <v/>
      </c>
      <c r="AH263" s="316"/>
      <c r="AI263" s="316"/>
      <c r="AJ263" s="317" t="str">
        <f t="shared" si="334"/>
        <v/>
      </c>
      <c r="AK263" s="316"/>
      <c r="AL263" s="316"/>
      <c r="AM263" s="316"/>
      <c r="AN263" s="122"/>
      <c r="AO263" s="132" t="str">
        <f t="shared" ref="AO263:AO324" si="339">IFERROR(IF(AN263="","",IF(AN263&lt;=0.2,"Muy Baja",IF(AN263&lt;=0.4,"Baja",IF(AN263&lt;=0.6,"Media",IF(AN263&lt;=0.8,"Alta","Muy Alta"))))),"")</f>
        <v/>
      </c>
      <c r="AP263" s="123"/>
      <c r="AQ263" s="132" t="str">
        <f t="shared" ref="AQ263:AQ324" si="340">IFERROR(IF(AR263="","",IF(AR263&lt;=0.2,"Leve",IF(AR263&lt;=0.4,"Menor",IF(AR263&lt;=0.6,"Moderado",IF(AR263&lt;=0.8,"Mayor","Catastrófico"))))),"")</f>
        <v/>
      </c>
      <c r="AR263" s="123" t="str">
        <f t="shared" ref="AR263:AR324" si="341">IFERROR(IF(AND(AG262="Impacto",AG263="Impacto"),(AR262-(+AR262*AJ263)),IF(AG263="Impacto",(Y262-(+Y262*AJ263)),IF(AG263="Probabilidad",AR262,""))),"")</f>
        <v/>
      </c>
      <c r="AS263" s="301" t="str">
        <f t="shared" ref="AS263:AS324" si="342">IFERROR(IF(OR(AND(AO263="Muy Baja",AQ263="Leve"),AND(AO263="Muy Baja",AQ263="Menor"),AND(AO263="Baja",AQ263="Leve")),"Bajo",IF(OR(AND(AO263="Muy baja",AQ263="Moderado"),AND(AO263="Baja",AQ263="Menor"),AND(AO263="Baja",AQ263="Moderado"),AND(AO263="Media",AQ263="Leve"),AND(AO263="Media",AQ263="Menor"),AND(AO263="Media",AQ263="Moderado"),AND(AO263="Alta",AQ263="Leve"),AND(AO263="Alta",AQ263="Menor")),"Moderado",IF(OR(AND(AO263="Muy Baja",AQ263="Mayor"),AND(AO263="Baja",AQ263="Mayor"),AND(AO263="Media",AQ263="Mayor"),AND(AO263="Alta",AQ263="Moderado"),AND(AO263="Alta",AQ263="Mayor"),AND(AO263="Muy Alta",AQ263="Leve"),AND(AO263="Muy Alta",AQ263="Menor"),AND(AO263="Muy Alta",AQ263="Moderado"),AND(AO263="Muy Alta",AQ263="Mayor")),"Alto",IF(OR(AND(AO263="Muy Baja",AQ263="Catastrófico"),AND(AO263="Baja",AQ263="Catastrófico"),AND(AO263="Media",AQ263="Catastrófico"),AND(AO263="Alta",AQ263="Catastrófico"),AND(AO263="Muy Alta",AQ263="Catastrófico")),"Extremo","")))),"")</f>
        <v/>
      </c>
      <c r="AT263" s="301"/>
      <c r="AU263" s="301"/>
      <c r="AV263" s="369"/>
      <c r="AW263" s="305"/>
      <c r="AX263" s="305"/>
      <c r="AY263" s="489"/>
      <c r="AZ263" s="490"/>
      <c r="BA263" s="490"/>
      <c r="BB263" s="490"/>
      <c r="BC263" s="490"/>
      <c r="BJ263" s="327"/>
      <c r="BK263" s="313"/>
      <c r="BL263" s="313"/>
      <c r="BM263" s="313"/>
      <c r="BN263" s="313"/>
      <c r="BO263" s="313"/>
      <c r="BP263" s="313"/>
      <c r="BQ263" s="313"/>
      <c r="BR263" s="313"/>
      <c r="BS263" s="313"/>
      <c r="BT263" s="313"/>
      <c r="BU263" s="313"/>
      <c r="BV263" s="313"/>
      <c r="BW263" s="313"/>
      <c r="BX263" s="313"/>
      <c r="BY263" s="313"/>
      <c r="BZ263" s="313"/>
      <c r="CA263" s="313"/>
      <c r="CB263" s="313"/>
      <c r="CC263" s="313"/>
      <c r="CD263" s="313"/>
      <c r="CE263" s="313"/>
      <c r="CF263" s="313"/>
      <c r="CG263" s="313"/>
      <c r="CH263" s="313"/>
      <c r="CL263" s="313"/>
    </row>
    <row r="264" spans="1:90" s="1" customFormat="1" ht="13.9" hidden="1" customHeight="1" x14ac:dyDescent="0.3">
      <c r="A264" s="706"/>
      <c r="B264" s="624" t="s">
        <v>515</v>
      </c>
      <c r="C264" s="626" t="s">
        <v>146</v>
      </c>
      <c r="D264" s="626" t="s">
        <v>515</v>
      </c>
      <c r="E264" s="624" t="s">
        <v>142</v>
      </c>
      <c r="F264" s="625"/>
      <c r="G264" s="625"/>
      <c r="H264" s="625"/>
      <c r="I264" s="625"/>
      <c r="J264" s="624" t="s">
        <v>286</v>
      </c>
      <c r="K264" s="627" t="s">
        <v>521</v>
      </c>
      <c r="L264" s="627" t="s">
        <v>522</v>
      </c>
      <c r="M264" s="627" t="str">
        <f t="shared" si="277"/>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4" s="624"/>
      <c r="O264" s="617">
        <f t="shared" si="338"/>
        <v>240</v>
      </c>
      <c r="P264" s="615"/>
      <c r="Q264" s="616"/>
      <c r="R264" s="632"/>
      <c r="S264" s="615"/>
      <c r="T264" s="616"/>
      <c r="U264" s="632"/>
      <c r="V264" s="615"/>
      <c r="W264" s="616"/>
      <c r="X264" s="621"/>
      <c r="Y264" s="616"/>
      <c r="Z264" s="621"/>
      <c r="AA264" s="617"/>
      <c r="AB264" s="326"/>
      <c r="AC264" s="494"/>
      <c r="AD264" s="387"/>
      <c r="AE264" s="315"/>
      <c r="AF264" s="494"/>
      <c r="AG264" s="315" t="str">
        <f t="shared" si="254"/>
        <v/>
      </c>
      <c r="AH264" s="316"/>
      <c r="AI264" s="316"/>
      <c r="AJ264" s="317" t="str">
        <f t="shared" si="334"/>
        <v/>
      </c>
      <c r="AK264" s="316"/>
      <c r="AL264" s="316"/>
      <c r="AM264" s="316"/>
      <c r="AN264" s="122"/>
      <c r="AO264" s="132" t="str">
        <f t="shared" si="339"/>
        <v/>
      </c>
      <c r="AP264" s="123"/>
      <c r="AQ264" s="132" t="str">
        <f t="shared" si="340"/>
        <v/>
      </c>
      <c r="AR264" s="123" t="str">
        <f t="shared" si="341"/>
        <v/>
      </c>
      <c r="AS264" s="301" t="str">
        <f t="shared" si="342"/>
        <v/>
      </c>
      <c r="AT264" s="301"/>
      <c r="AU264" s="301"/>
      <c r="AV264" s="369"/>
      <c r="AW264" s="305"/>
      <c r="AX264" s="305"/>
      <c r="AY264" s="489"/>
      <c r="AZ264" s="490"/>
      <c r="BA264" s="490"/>
      <c r="BB264" s="490"/>
      <c r="BC264" s="490"/>
      <c r="BJ264" s="327"/>
      <c r="BK264" s="313"/>
      <c r="BL264" s="313"/>
      <c r="BM264" s="313"/>
      <c r="BN264" s="313"/>
      <c r="BO264" s="313"/>
      <c r="BP264" s="313"/>
      <c r="BQ264" s="313"/>
      <c r="BR264" s="313"/>
      <c r="BS264" s="313"/>
      <c r="BT264" s="313"/>
      <c r="BU264" s="313"/>
      <c r="BV264" s="313"/>
      <c r="BW264" s="313"/>
      <c r="BX264" s="313"/>
      <c r="BY264" s="313"/>
      <c r="BZ264" s="313"/>
      <c r="CA264" s="313"/>
      <c r="CB264" s="313"/>
      <c r="CC264" s="313"/>
      <c r="CD264" s="313"/>
      <c r="CE264" s="313"/>
      <c r="CF264" s="313"/>
      <c r="CG264" s="313"/>
      <c r="CH264" s="313"/>
      <c r="CL264" s="313"/>
    </row>
    <row r="265" spans="1:90" s="1" customFormat="1" ht="13.9" hidden="1" customHeight="1" x14ac:dyDescent="0.3">
      <c r="A265" s="706"/>
      <c r="B265" s="624" t="s">
        <v>515</v>
      </c>
      <c r="C265" s="626" t="s">
        <v>146</v>
      </c>
      <c r="D265" s="626" t="s">
        <v>515</v>
      </c>
      <c r="E265" s="624" t="s">
        <v>142</v>
      </c>
      <c r="F265" s="625"/>
      <c r="G265" s="625"/>
      <c r="H265" s="625"/>
      <c r="I265" s="625"/>
      <c r="J265" s="624" t="s">
        <v>286</v>
      </c>
      <c r="K265" s="627" t="s">
        <v>521</v>
      </c>
      <c r="L265" s="627" t="s">
        <v>522</v>
      </c>
      <c r="M265" s="627" t="str">
        <f t="shared" si="277"/>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5" s="624"/>
      <c r="O265" s="617">
        <f t="shared" si="338"/>
        <v>240</v>
      </c>
      <c r="P265" s="615"/>
      <c r="Q265" s="616"/>
      <c r="R265" s="632"/>
      <c r="S265" s="615"/>
      <c r="T265" s="616"/>
      <c r="U265" s="632"/>
      <c r="V265" s="615"/>
      <c r="W265" s="616"/>
      <c r="X265" s="621"/>
      <c r="Y265" s="616"/>
      <c r="Z265" s="621"/>
      <c r="AA265" s="617"/>
      <c r="AB265" s="326"/>
      <c r="AC265" s="494"/>
      <c r="AD265" s="387"/>
      <c r="AE265" s="315"/>
      <c r="AF265" s="494"/>
      <c r="AG265" s="315" t="str">
        <f t="shared" ref="AG265:AG328" si="343">IF(OR(AH265="Preventivo",AH265="Detectivo"),"Probabilidad",IF(AH265="Correctivo","Impacto",""))</f>
        <v/>
      </c>
      <c r="AH265" s="316"/>
      <c r="AI265" s="316"/>
      <c r="AJ265" s="317" t="str">
        <f t="shared" si="334"/>
        <v/>
      </c>
      <c r="AK265" s="316"/>
      <c r="AL265" s="316"/>
      <c r="AM265" s="316"/>
      <c r="AN265" s="122"/>
      <c r="AO265" s="132" t="str">
        <f t="shared" si="339"/>
        <v/>
      </c>
      <c r="AP265" s="123"/>
      <c r="AQ265" s="132" t="str">
        <f t="shared" si="340"/>
        <v/>
      </c>
      <c r="AR265" s="123" t="str">
        <f t="shared" si="341"/>
        <v/>
      </c>
      <c r="AS265" s="301" t="str">
        <f t="shared" si="342"/>
        <v/>
      </c>
      <c r="AT265" s="301"/>
      <c r="AU265" s="301"/>
      <c r="AV265" s="369"/>
      <c r="AW265" s="305"/>
      <c r="AX265" s="305"/>
      <c r="AY265" s="489"/>
      <c r="AZ265" s="490"/>
      <c r="BA265" s="490"/>
      <c r="BB265" s="490"/>
      <c r="BC265" s="490"/>
      <c r="BJ265" s="327"/>
      <c r="BK265" s="313"/>
      <c r="BL265" s="313"/>
      <c r="BM265" s="313"/>
      <c r="BN265" s="313"/>
      <c r="BO265" s="313"/>
      <c r="BP265" s="313"/>
      <c r="BQ265" s="313"/>
      <c r="BR265" s="313"/>
      <c r="BS265" s="313"/>
      <c r="BT265" s="313"/>
      <c r="BU265" s="313"/>
      <c r="BV265" s="313"/>
      <c r="BW265" s="313"/>
      <c r="BX265" s="313"/>
      <c r="BY265" s="313"/>
      <c r="BZ265" s="313"/>
      <c r="CA265" s="313"/>
      <c r="CB265" s="313"/>
      <c r="CC265" s="313"/>
      <c r="CD265" s="313"/>
      <c r="CE265" s="313"/>
      <c r="CF265" s="313"/>
      <c r="CG265" s="313"/>
      <c r="CH265" s="313"/>
      <c r="CL265" s="313"/>
    </row>
    <row r="266" spans="1:90" s="1" customFormat="1" ht="13.9" hidden="1" customHeight="1" x14ac:dyDescent="0.3">
      <c r="A266" s="706"/>
      <c r="B266" s="624" t="s">
        <v>515</v>
      </c>
      <c r="C266" s="626" t="s">
        <v>146</v>
      </c>
      <c r="D266" s="626" t="s">
        <v>515</v>
      </c>
      <c r="E266" s="624" t="s">
        <v>142</v>
      </c>
      <c r="F266" s="625"/>
      <c r="G266" s="625"/>
      <c r="H266" s="625"/>
      <c r="I266" s="625"/>
      <c r="J266" s="624" t="s">
        <v>286</v>
      </c>
      <c r="K266" s="627" t="s">
        <v>521</v>
      </c>
      <c r="L266" s="627" t="s">
        <v>522</v>
      </c>
      <c r="M266" s="627" t="str">
        <f t="shared" si="277"/>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6" s="624"/>
      <c r="O266" s="617">
        <f t="shared" si="338"/>
        <v>240</v>
      </c>
      <c r="P266" s="615"/>
      <c r="Q266" s="616"/>
      <c r="R266" s="632"/>
      <c r="S266" s="615"/>
      <c r="T266" s="616"/>
      <c r="U266" s="632"/>
      <c r="V266" s="615"/>
      <c r="W266" s="616"/>
      <c r="X266" s="621"/>
      <c r="Y266" s="616"/>
      <c r="Z266" s="621"/>
      <c r="AA266" s="617"/>
      <c r="AB266" s="326"/>
      <c r="AC266" s="494"/>
      <c r="AD266" s="387"/>
      <c r="AE266" s="315"/>
      <c r="AF266" s="494"/>
      <c r="AG266" s="315" t="str">
        <f t="shared" si="343"/>
        <v/>
      </c>
      <c r="AH266" s="316"/>
      <c r="AI266" s="316"/>
      <c r="AJ266" s="317" t="str">
        <f t="shared" si="334"/>
        <v/>
      </c>
      <c r="AK266" s="316"/>
      <c r="AL266" s="316"/>
      <c r="AM266" s="316"/>
      <c r="AN266" s="122"/>
      <c r="AO266" s="132" t="str">
        <f t="shared" si="339"/>
        <v/>
      </c>
      <c r="AP266" s="123"/>
      <c r="AQ266" s="132" t="str">
        <f t="shared" si="340"/>
        <v/>
      </c>
      <c r="AR266" s="123" t="str">
        <f t="shared" si="341"/>
        <v/>
      </c>
      <c r="AS266" s="301" t="str">
        <f t="shared" si="342"/>
        <v/>
      </c>
      <c r="AT266" s="301"/>
      <c r="AU266" s="301"/>
      <c r="AV266" s="369"/>
      <c r="AW266" s="305"/>
      <c r="AX266" s="305"/>
      <c r="AY266" s="489"/>
      <c r="AZ266" s="490"/>
      <c r="BA266" s="490"/>
      <c r="BB266" s="490"/>
      <c r="BC266" s="490"/>
      <c r="BJ266" s="327"/>
      <c r="BK266" s="313"/>
      <c r="BL266" s="313"/>
      <c r="BM266" s="313"/>
      <c r="BN266" s="313"/>
      <c r="BO266" s="313"/>
      <c r="BP266" s="313"/>
      <c r="BQ266" s="313"/>
      <c r="BR266" s="313"/>
      <c r="BS266" s="313"/>
      <c r="BT266" s="313"/>
      <c r="BU266" s="313"/>
      <c r="BV266" s="313"/>
      <c r="BW266" s="313"/>
      <c r="BX266" s="313"/>
      <c r="BY266" s="313"/>
      <c r="BZ266" s="313"/>
      <c r="CA266" s="313"/>
      <c r="CB266" s="313"/>
      <c r="CC266" s="313"/>
      <c r="CD266" s="313"/>
      <c r="CE266" s="313"/>
      <c r="CF266" s="313"/>
      <c r="CG266" s="313"/>
      <c r="CH266" s="313"/>
      <c r="CL266" s="313"/>
    </row>
    <row r="267" spans="1:90" s="1" customFormat="1" ht="156.75" x14ac:dyDescent="0.3">
      <c r="A267" s="706" t="s">
        <v>524</v>
      </c>
      <c r="B267" s="624" t="s">
        <v>525</v>
      </c>
      <c r="C267" s="626" t="s">
        <v>146</v>
      </c>
      <c r="D267" s="626" t="s">
        <v>526</v>
      </c>
      <c r="E267" s="624" t="s">
        <v>142</v>
      </c>
      <c r="F267" s="625" t="s">
        <v>295</v>
      </c>
      <c r="G267" s="625" t="s">
        <v>283</v>
      </c>
      <c r="H267" s="625" t="s">
        <v>338</v>
      </c>
      <c r="I267" s="625" t="s">
        <v>271</v>
      </c>
      <c r="J267" s="624" t="s">
        <v>770</v>
      </c>
      <c r="K267" s="627" t="s">
        <v>527</v>
      </c>
      <c r="L267" s="627" t="s">
        <v>771</v>
      </c>
      <c r="M267" s="627" t="str">
        <f t="shared" si="277"/>
        <v>Posibilidad de daño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Condiciones físicas y ambientales que afectan la conservación de la documentación.</v>
      </c>
      <c r="N267" s="624" t="s">
        <v>274</v>
      </c>
      <c r="O267" s="617">
        <v>4800</v>
      </c>
      <c r="P267" s="615" t="str">
        <f t="shared" si="323"/>
        <v>Alta</v>
      </c>
      <c r="Q267" s="616">
        <f t="shared" ref="Q267" si="344">IF(P267="","",IF(P267="Muy Baja",0.2,IF(P267="Baja",0.4,IF(P267="Media",0.6,IF(P267="Alta",0.8,IF(P267="Muy Alta",1,))))))</f>
        <v>0.8</v>
      </c>
      <c r="R267" s="632"/>
      <c r="S267" s="615" t="str">
        <f>IF(OR(R267='Tabla Impacto'!$C$11,R267='Tabla Impacto'!$D$11),"Leve",IF(OR(R267='Tabla Impacto'!$C$12,R267='Tabla Impacto'!$D$12),"Menor",IF(OR(R267='Tabla Impacto'!$C$13,R267='Tabla Impacto'!$D$13),"Moderado",IF(OR(R267='Tabla Impacto'!$C$14,R267='Tabla Impacto'!$D$14),"Mayor",IF(OR(R267='Tabla Impacto'!$C$15,R267='Tabla Impacto'!$D$15),"Catastrófico","")))))</f>
        <v/>
      </c>
      <c r="T267" s="616" t="str">
        <f t="shared" ref="T267" si="345">IF(S267="","",IF(S267="Leve",0.2,IF(S267="Menor",0.4,IF(S267="Moderado",0.6,IF(S267="Mayor",0.8,IF(S267="Catastrófico",1,))))))</f>
        <v/>
      </c>
      <c r="U267" s="632" t="s">
        <v>288</v>
      </c>
      <c r="V267" s="615" t="str">
        <f>IF(OR(U267='Tabla Impacto'!$C$11,U267='Tabla Impacto'!$D$11),"Leve",IF(OR(U267='Tabla Impacto'!$C$12,U267='Tabla Impacto'!$D$12),"Menor",IF(OR(U267='Tabla Impacto'!$C$13,U267='Tabla Impacto'!$D$13),"Moderado",IF(OR(U267='Tabla Impacto'!$C$14,U267='Tabla Impacto'!$D$14),"Mayor",IF(OR(U267='Tabla Impacto'!$C$15,U267='Tabla Impacto'!$D$15),"Catastrófico","")))))</f>
        <v>Moderado</v>
      </c>
      <c r="W267" s="616">
        <f t="shared" ref="W267" si="346">IF(V267="","",IF(V267="Leve",0.2,IF(V267="Menor",0.4,IF(V267="Moderado",0.6,IF(V267="Mayor",0.8,IF(V267="Catastrófico",1,))))))</f>
        <v>0.6</v>
      </c>
      <c r="X267" s="621" t="str">
        <f>IF(Y267="","",IF(Y267='Tabla Impacto'!$G$4,'Tabla Impacto'!$F$4,IF(Y267='Tabla Impacto'!$G$5,'Tabla Impacto'!$F$5,IF(Y267='Tabla Impacto'!$G$6,'Tabla Impacto'!$F$6,IF(Y267='Tabla Impacto'!$G$7,'Tabla Impacto'!$F$7,IF(Y267='Tabla Impacto'!$G$8,'Tabla Impacto'!$F$8))))))</f>
        <v>Moderado</v>
      </c>
      <c r="Y267" s="616">
        <f t="shared" ref="Y267" si="347">+IF(T267="",W267,IF(W267="",T267,IF(T267&gt;W267,T267,W267)))</f>
        <v>0.6</v>
      </c>
      <c r="Z267" s="621" t="str">
        <f t="shared" ref="Z267" si="348">IF(OR(AND(P267="Muy Baja",X267="Leve"),AND(P267="Muy Baja",X267="Menor"),AND(P267="Baja",X267="Leve")),"Bajo",IF(OR(AND(P267="Muy baja",X267="Moderado"),AND(P267="Baja",X267="Menor"),AND(P267="Baja",X267="Moderado"),AND(P267="Media",X267="Leve"),AND(P267="Media",X267="Menor"),AND(P267="Media",X267="Moderado"),AND(P267="Alta",X267="Leve"),AND(P267="Alta",X267="Menor")),"Moderado",IF(OR(AND(P267="Muy Baja",X267="Mayor"),AND(P267="Baja",X267="Mayor"),AND(P267="Media",X267="Mayor"),AND(P267="Alta",X267="Moderado"),AND(P267="Alta",X267="Mayor"),AND(P267="Muy Alta",X267="Leve"),AND(P267="Muy Alta",X267="Menor"),AND(P267="Muy Alta",X267="Moderado"),AND(P267="Muy Alta",X267="Mayor")),"Alto",IF(OR(AND(P267="Muy Baja",X267="Catastrófico"),AND(P267="Baja",X267="Catastrófico"),AND(P267="Media",X267="Catastrófico"),AND(P267="Alta",X267="Catastrófico"),AND(P267="Muy Alta",X267="Catastrófico")),"Extremo",""))))</f>
        <v>Alto</v>
      </c>
      <c r="AA267" s="617"/>
      <c r="AB267" s="326">
        <v>1</v>
      </c>
      <c r="AC267" s="526" t="s">
        <v>1014</v>
      </c>
      <c r="AD267" s="387"/>
      <c r="AE267" s="315" t="s">
        <v>123</v>
      </c>
      <c r="AF267" s="494" t="s">
        <v>523</v>
      </c>
      <c r="AG267" s="315" t="str">
        <f t="shared" si="343"/>
        <v>Probabilidad</v>
      </c>
      <c r="AH267" s="316" t="s">
        <v>74</v>
      </c>
      <c r="AI267" s="316" t="s">
        <v>109</v>
      </c>
      <c r="AJ267" s="317" t="str">
        <f t="shared" si="334"/>
        <v>40%</v>
      </c>
      <c r="AK267" s="316" t="s">
        <v>115</v>
      </c>
      <c r="AL267" s="316" t="s">
        <v>133</v>
      </c>
      <c r="AM267" s="316" t="s">
        <v>277</v>
      </c>
      <c r="AN267" s="300">
        <f>IFERROR(IF(AG267="Probabilidad",(Q267-(+Q267*AJ267)),IF(AG267="Impacto",Q267,"")),"")</f>
        <v>0.48</v>
      </c>
      <c r="AO267" s="132" t="str">
        <f t="shared" si="339"/>
        <v>Media</v>
      </c>
      <c r="AP267" s="123">
        <f>+AN267</f>
        <v>0.48</v>
      </c>
      <c r="AQ267" s="132" t="str">
        <f t="shared" si="340"/>
        <v>Moderado</v>
      </c>
      <c r="AR267" s="123">
        <f>IFERROR(IF(AG267="Impacto",(Y267-(+Y267*AJ267)),IF(AG267="Probabilidad",Y267,"")),"")</f>
        <v>0.6</v>
      </c>
      <c r="AS267" s="301" t="str">
        <f t="shared" si="342"/>
        <v>Moderado</v>
      </c>
      <c r="AT267" s="734">
        <f>+AP267</f>
        <v>0.48</v>
      </c>
      <c r="AU267" s="734">
        <f>+AR267</f>
        <v>0.6</v>
      </c>
      <c r="AV267" s="736" t="s">
        <v>278</v>
      </c>
      <c r="AW267" s="305"/>
      <c r="AX267" s="305"/>
      <c r="AY267" s="319">
        <v>2</v>
      </c>
      <c r="AZ267" s="315">
        <v>0</v>
      </c>
      <c r="BA267" s="315">
        <v>1</v>
      </c>
      <c r="BB267" s="315">
        <v>0</v>
      </c>
      <c r="BC267" s="315">
        <v>1</v>
      </c>
      <c r="BJ267" s="327"/>
      <c r="BK267" s="313"/>
      <c r="BL267" s="313"/>
      <c r="BM267" s="313"/>
      <c r="BN267" s="313"/>
      <c r="BO267" s="313"/>
      <c r="BP267" s="313"/>
      <c r="BQ267" s="313"/>
      <c r="BR267" s="313"/>
      <c r="BS267" s="313"/>
      <c r="BT267" s="313"/>
      <c r="BU267" s="313"/>
      <c r="BV267" s="313"/>
      <c r="BW267" s="313"/>
      <c r="BX267" s="313"/>
      <c r="BY267" s="313"/>
      <c r="BZ267" s="313"/>
      <c r="CA267" s="313"/>
      <c r="CB267" s="313"/>
      <c r="CC267" s="313"/>
      <c r="CD267" s="313"/>
      <c r="CE267" s="313"/>
      <c r="CF267" s="313"/>
      <c r="CG267" s="313"/>
      <c r="CH267" s="313"/>
      <c r="CL267" s="313"/>
    </row>
    <row r="268" spans="1:90" s="1" customFormat="1" ht="189.75" customHeight="1" x14ac:dyDescent="0.3">
      <c r="A268" s="706"/>
      <c r="B268" s="624"/>
      <c r="C268" s="626"/>
      <c r="D268" s="626"/>
      <c r="E268" s="617"/>
      <c r="F268" s="625"/>
      <c r="G268" s="625"/>
      <c r="H268" s="625"/>
      <c r="I268" s="625"/>
      <c r="J268" s="624"/>
      <c r="K268" s="627"/>
      <c r="L268" s="627"/>
      <c r="M268" s="627"/>
      <c r="N268" s="624"/>
      <c r="O268" s="617"/>
      <c r="P268" s="615"/>
      <c r="Q268" s="616"/>
      <c r="R268" s="632"/>
      <c r="S268" s="615"/>
      <c r="T268" s="616"/>
      <c r="U268" s="632"/>
      <c r="V268" s="615"/>
      <c r="W268" s="616"/>
      <c r="X268" s="621"/>
      <c r="Y268" s="616"/>
      <c r="Z268" s="621"/>
      <c r="AA268" s="617"/>
      <c r="AB268" s="326">
        <v>2</v>
      </c>
      <c r="AC268" s="526" t="s">
        <v>887</v>
      </c>
      <c r="AD268" s="387"/>
      <c r="AE268" s="315" t="s">
        <v>123</v>
      </c>
      <c r="AF268" s="526" t="s">
        <v>888</v>
      </c>
      <c r="AG268" s="315" t="str">
        <f t="shared" si="343"/>
        <v>Probabilidad</v>
      </c>
      <c r="AH268" s="316" t="s">
        <v>74</v>
      </c>
      <c r="AI268" s="316" t="s">
        <v>109</v>
      </c>
      <c r="AJ268" s="317" t="str">
        <f t="shared" si="334"/>
        <v>40%</v>
      </c>
      <c r="AK268" s="316" t="s">
        <v>115</v>
      </c>
      <c r="AL268" s="316" t="s">
        <v>133</v>
      </c>
      <c r="AM268" s="316" t="s">
        <v>277</v>
      </c>
      <c r="AN268" s="299">
        <f>IFERROR(IF(AND(AG267="Probabilidad",AG268="Probabilidad"),(AP267-(+AP267*AJ268)),IF(AG268="Probabilidad",(Q267-(+Q267*AJ268)),IF(AG268="Impacto",AP267,""))),"")</f>
        <v>0.28799999999999998</v>
      </c>
      <c r="AO268" s="132" t="str">
        <f t="shared" si="339"/>
        <v>Baja</v>
      </c>
      <c r="AP268" s="123">
        <f>+AN268</f>
        <v>0.28799999999999998</v>
      </c>
      <c r="AQ268" s="132" t="str">
        <f t="shared" si="340"/>
        <v>Moderado</v>
      </c>
      <c r="AR268" s="123">
        <f>IFERROR(IF(AND(AG267="Impacto",AG268="Impacto"),(AR267-(+AR267*AJ268)),IF(AG268="Impacto",(Y267-(+Y267*AJ268)),IF(AG268="Probabilidad",AR267,""))),"")</f>
        <v>0.6</v>
      </c>
      <c r="AS268" s="301" t="str">
        <f t="shared" si="342"/>
        <v>Moderado</v>
      </c>
      <c r="AT268" s="734"/>
      <c r="AU268" s="734"/>
      <c r="AV268" s="736"/>
      <c r="AW268" s="305"/>
      <c r="AX268" s="305"/>
      <c r="AY268" s="319">
        <v>0</v>
      </c>
      <c r="AZ268" s="315">
        <v>0</v>
      </c>
      <c r="BA268" s="315">
        <v>0</v>
      </c>
      <c r="BB268" s="315">
        <v>0</v>
      </c>
      <c r="BC268" s="315">
        <v>0</v>
      </c>
      <c r="BJ268" s="327"/>
      <c r="BK268" s="313"/>
      <c r="BL268" s="313"/>
      <c r="BM268" s="313"/>
      <c r="BN268" s="313"/>
      <c r="BO268" s="313"/>
      <c r="BP268" s="313"/>
      <c r="BQ268" s="313"/>
      <c r="BR268" s="313"/>
      <c r="BS268" s="313"/>
      <c r="BT268" s="313"/>
      <c r="BU268" s="313"/>
      <c r="BV268" s="313"/>
      <c r="BW268" s="313"/>
      <c r="BX268" s="313"/>
      <c r="BY268" s="313"/>
      <c r="BZ268" s="313"/>
      <c r="CA268" s="313"/>
      <c r="CB268" s="313"/>
      <c r="CC268" s="313"/>
      <c r="CD268" s="313"/>
      <c r="CE268" s="313"/>
      <c r="CF268" s="313"/>
      <c r="CG268" s="313"/>
      <c r="CH268" s="313"/>
      <c r="CL268" s="313"/>
    </row>
    <row r="269" spans="1:90" s="1" customFormat="1" ht="13.9" hidden="1" customHeight="1" x14ac:dyDescent="0.3">
      <c r="A269" s="706"/>
      <c r="B269" s="624" t="s">
        <v>519</v>
      </c>
      <c r="C269" s="626" t="s">
        <v>146</v>
      </c>
      <c r="D269" s="626"/>
      <c r="E269" s="624"/>
      <c r="F269" s="625"/>
      <c r="G269" s="625"/>
      <c r="H269" s="625"/>
      <c r="I269" s="625"/>
      <c r="J269" s="624" t="s">
        <v>286</v>
      </c>
      <c r="K269" s="627" t="s">
        <v>527</v>
      </c>
      <c r="L269" s="627" t="s">
        <v>528</v>
      </c>
      <c r="M269" s="627" t="str">
        <f>+CONCATENATE(J269," ",K269," ",L269)</f>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
      <c r="N269" s="624"/>
      <c r="O269" s="617">
        <v>240</v>
      </c>
      <c r="P269" s="615"/>
      <c r="Q269" s="616"/>
      <c r="R269" s="632"/>
      <c r="S269" s="615"/>
      <c r="T269" s="616"/>
      <c r="U269" s="632"/>
      <c r="V269" s="615"/>
      <c r="W269" s="616"/>
      <c r="X269" s="621"/>
      <c r="Y269" s="616"/>
      <c r="Z269" s="621"/>
      <c r="AA269" s="617"/>
      <c r="AB269" s="326"/>
      <c r="AC269" s="494"/>
      <c r="AD269" s="387"/>
      <c r="AE269" s="315"/>
      <c r="AF269" s="494"/>
      <c r="AG269" s="315" t="str">
        <f t="shared" si="343"/>
        <v/>
      </c>
      <c r="AH269" s="316"/>
      <c r="AI269" s="205"/>
      <c r="AJ269" s="317" t="str">
        <f t="shared" si="334"/>
        <v/>
      </c>
      <c r="AK269" s="371"/>
      <c r="AL269" s="204"/>
      <c r="AM269" s="204"/>
      <c r="AN269" s="204"/>
      <c r="AO269" s="132" t="str">
        <f t="shared" si="339"/>
        <v/>
      </c>
      <c r="AP269" s="123"/>
      <c r="AQ269" s="132" t="str">
        <f t="shared" si="340"/>
        <v/>
      </c>
      <c r="AR269" s="123" t="str">
        <f t="shared" si="341"/>
        <v/>
      </c>
      <c r="AS269" s="301" t="str">
        <f t="shared" si="342"/>
        <v/>
      </c>
      <c r="AT269" s="301"/>
      <c r="AU269" s="301"/>
      <c r="AV269" s="369"/>
      <c r="AW269" s="305"/>
      <c r="AX269" s="305"/>
      <c r="AY269" s="489"/>
      <c r="AZ269" s="490"/>
      <c r="BA269" s="490"/>
      <c r="BB269" s="490"/>
      <c r="BC269" s="490"/>
      <c r="BJ269" s="327"/>
      <c r="BK269" s="313"/>
      <c r="BL269" s="313"/>
      <c r="BM269" s="313"/>
      <c r="BN269" s="313"/>
      <c r="BO269" s="313"/>
      <c r="BP269" s="313"/>
      <c r="BQ269" s="313"/>
      <c r="BR269" s="313"/>
      <c r="BS269" s="313"/>
      <c r="BT269" s="313"/>
      <c r="BU269" s="313"/>
      <c r="BV269" s="313"/>
      <c r="BW269" s="313"/>
      <c r="BX269" s="313"/>
      <c r="BY269" s="313"/>
      <c r="BZ269" s="313"/>
      <c r="CA269" s="313"/>
      <c r="CB269" s="313"/>
      <c r="CC269" s="313"/>
      <c r="CD269" s="313"/>
      <c r="CE269" s="313"/>
      <c r="CF269" s="313"/>
      <c r="CG269" s="313"/>
      <c r="CH269" s="313"/>
      <c r="CL269" s="313"/>
    </row>
    <row r="270" spans="1:90" s="1" customFormat="1" ht="13.9" hidden="1" customHeight="1" x14ac:dyDescent="0.3">
      <c r="A270" s="706"/>
      <c r="B270" s="624"/>
      <c r="C270" s="626"/>
      <c r="D270" s="626"/>
      <c r="E270" s="617"/>
      <c r="F270" s="625"/>
      <c r="G270" s="625"/>
      <c r="H270" s="625"/>
      <c r="I270" s="625"/>
      <c r="J270" s="624"/>
      <c r="K270" s="627"/>
      <c r="L270" s="627"/>
      <c r="M270" s="627"/>
      <c r="N270" s="624"/>
      <c r="O270" s="617"/>
      <c r="P270" s="615"/>
      <c r="Q270" s="616"/>
      <c r="R270" s="632"/>
      <c r="S270" s="615"/>
      <c r="T270" s="616"/>
      <c r="U270" s="632"/>
      <c r="V270" s="615"/>
      <c r="W270" s="616"/>
      <c r="X270" s="621"/>
      <c r="Y270" s="616"/>
      <c r="Z270" s="621"/>
      <c r="AA270" s="617"/>
      <c r="AB270" s="326"/>
      <c r="AC270" s="494"/>
      <c r="AD270" s="387"/>
      <c r="AE270" s="315"/>
      <c r="AF270" s="494"/>
      <c r="AG270" s="315" t="str">
        <f t="shared" si="343"/>
        <v/>
      </c>
      <c r="AH270" s="316"/>
      <c r="AI270" s="316"/>
      <c r="AJ270" s="317" t="str">
        <f t="shared" si="334"/>
        <v/>
      </c>
      <c r="AK270" s="316"/>
      <c r="AL270" s="316"/>
      <c r="AM270" s="316"/>
      <c r="AN270" s="122"/>
      <c r="AO270" s="132" t="str">
        <f t="shared" si="339"/>
        <v/>
      </c>
      <c r="AP270" s="123"/>
      <c r="AQ270" s="132" t="str">
        <f t="shared" si="340"/>
        <v/>
      </c>
      <c r="AR270" s="123" t="str">
        <f t="shared" si="341"/>
        <v/>
      </c>
      <c r="AS270" s="301" t="str">
        <f t="shared" si="342"/>
        <v/>
      </c>
      <c r="AT270" s="301"/>
      <c r="AU270" s="301"/>
      <c r="AV270" s="369"/>
      <c r="AW270" s="305"/>
      <c r="AX270" s="305"/>
      <c r="AY270" s="489"/>
      <c r="AZ270" s="490"/>
      <c r="BA270" s="490"/>
      <c r="BB270" s="490"/>
      <c r="BC270" s="490"/>
      <c r="BJ270" s="327"/>
      <c r="BK270" s="313"/>
      <c r="BL270" s="313"/>
      <c r="BM270" s="313"/>
      <c r="BN270" s="313"/>
      <c r="BO270" s="313"/>
      <c r="BP270" s="313"/>
      <c r="BQ270" s="313"/>
      <c r="BR270" s="313"/>
      <c r="BS270" s="313"/>
      <c r="BT270" s="313"/>
      <c r="BU270" s="313"/>
      <c r="BV270" s="313"/>
      <c r="BW270" s="313"/>
      <c r="BX270" s="313"/>
      <c r="BY270" s="313"/>
      <c r="BZ270" s="313"/>
      <c r="CA270" s="313"/>
      <c r="CB270" s="313"/>
      <c r="CC270" s="313"/>
      <c r="CD270" s="313"/>
      <c r="CE270" s="313"/>
      <c r="CF270" s="313"/>
      <c r="CG270" s="313"/>
      <c r="CH270" s="313"/>
      <c r="CL270" s="313"/>
    </row>
    <row r="271" spans="1:90" s="1" customFormat="1" ht="13.9" hidden="1" customHeight="1" x14ac:dyDescent="0.3">
      <c r="A271" s="706"/>
      <c r="B271" s="624" t="s">
        <v>519</v>
      </c>
      <c r="C271" s="626" t="s">
        <v>146</v>
      </c>
      <c r="D271" s="626"/>
      <c r="E271" s="624"/>
      <c r="F271" s="625"/>
      <c r="G271" s="625"/>
      <c r="H271" s="625"/>
      <c r="I271" s="625"/>
      <c r="J271" s="624" t="s">
        <v>286</v>
      </c>
      <c r="K271" s="627" t="s">
        <v>527</v>
      </c>
      <c r="L271" s="627" t="s">
        <v>528</v>
      </c>
      <c r="M271" s="627" t="str">
        <f>+CONCATENATE(J271," ",K271," ",L271)</f>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
      <c r="N271" s="624"/>
      <c r="O271" s="617">
        <v>240</v>
      </c>
      <c r="P271" s="615"/>
      <c r="Q271" s="616"/>
      <c r="R271" s="632"/>
      <c r="S271" s="615"/>
      <c r="T271" s="616"/>
      <c r="U271" s="632"/>
      <c r="V271" s="615"/>
      <c r="W271" s="616"/>
      <c r="X271" s="621"/>
      <c r="Y271" s="616"/>
      <c r="Z271" s="621"/>
      <c r="AA271" s="617"/>
      <c r="AB271" s="326"/>
      <c r="AC271" s="494"/>
      <c r="AD271" s="387"/>
      <c r="AE271" s="315"/>
      <c r="AF271" s="494"/>
      <c r="AG271" s="315" t="str">
        <f t="shared" si="343"/>
        <v/>
      </c>
      <c r="AH271" s="316"/>
      <c r="AI271" s="316"/>
      <c r="AJ271" s="317" t="str">
        <f t="shared" si="334"/>
        <v/>
      </c>
      <c r="AK271" s="316"/>
      <c r="AL271" s="316"/>
      <c r="AM271" s="316"/>
      <c r="AN271" s="122"/>
      <c r="AO271" s="132" t="str">
        <f t="shared" si="339"/>
        <v/>
      </c>
      <c r="AP271" s="123"/>
      <c r="AQ271" s="132" t="str">
        <f t="shared" si="340"/>
        <v/>
      </c>
      <c r="AR271" s="123" t="str">
        <f t="shared" si="341"/>
        <v/>
      </c>
      <c r="AS271" s="301" t="str">
        <f t="shared" si="342"/>
        <v/>
      </c>
      <c r="AT271" s="301"/>
      <c r="AU271" s="301"/>
      <c r="AV271" s="369"/>
      <c r="AW271" s="305"/>
      <c r="AX271" s="305"/>
      <c r="AY271" s="489"/>
      <c r="AZ271" s="490"/>
      <c r="BA271" s="490"/>
      <c r="BB271" s="490"/>
      <c r="BC271" s="490"/>
      <c r="BJ271" s="327"/>
      <c r="BK271" s="313"/>
      <c r="BL271" s="313"/>
      <c r="BM271" s="313"/>
      <c r="BN271" s="313"/>
      <c r="BO271" s="313"/>
      <c r="BP271" s="313"/>
      <c r="BQ271" s="313"/>
      <c r="BR271" s="313"/>
      <c r="BS271" s="313"/>
      <c r="BT271" s="313"/>
      <c r="BU271" s="313"/>
      <c r="BV271" s="313"/>
      <c r="BW271" s="313"/>
      <c r="BX271" s="313"/>
      <c r="BY271" s="313"/>
      <c r="BZ271" s="313"/>
      <c r="CA271" s="313"/>
      <c r="CB271" s="313"/>
      <c r="CC271" s="313"/>
      <c r="CD271" s="313"/>
      <c r="CE271" s="313"/>
      <c r="CF271" s="313"/>
      <c r="CG271" s="313"/>
      <c r="CH271" s="313"/>
      <c r="CL271" s="313"/>
    </row>
    <row r="272" spans="1:90" s="1" customFormat="1" ht="13.9" hidden="1" customHeight="1" x14ac:dyDescent="0.3">
      <c r="A272" s="706"/>
      <c r="B272" s="624"/>
      <c r="C272" s="626"/>
      <c r="D272" s="626"/>
      <c r="E272" s="617"/>
      <c r="F272" s="625"/>
      <c r="G272" s="625"/>
      <c r="H272" s="625"/>
      <c r="I272" s="625"/>
      <c r="J272" s="624"/>
      <c r="K272" s="627"/>
      <c r="L272" s="627"/>
      <c r="M272" s="627"/>
      <c r="N272" s="624"/>
      <c r="O272" s="617"/>
      <c r="P272" s="615"/>
      <c r="Q272" s="616"/>
      <c r="R272" s="632"/>
      <c r="S272" s="615"/>
      <c r="T272" s="616"/>
      <c r="U272" s="632"/>
      <c r="V272" s="615"/>
      <c r="W272" s="616"/>
      <c r="X272" s="621"/>
      <c r="Y272" s="616"/>
      <c r="Z272" s="621"/>
      <c r="AA272" s="617"/>
      <c r="AB272" s="326"/>
      <c r="AC272" s="494"/>
      <c r="AD272" s="387"/>
      <c r="AE272" s="315"/>
      <c r="AF272" s="494"/>
      <c r="AG272" s="315" t="str">
        <f t="shared" si="343"/>
        <v/>
      </c>
      <c r="AH272" s="316"/>
      <c r="AI272" s="316"/>
      <c r="AJ272" s="317" t="str">
        <f t="shared" si="334"/>
        <v/>
      </c>
      <c r="AK272" s="316"/>
      <c r="AL272" s="316"/>
      <c r="AM272" s="316"/>
      <c r="AN272" s="122"/>
      <c r="AO272" s="132" t="str">
        <f t="shared" si="339"/>
        <v/>
      </c>
      <c r="AP272" s="123"/>
      <c r="AQ272" s="132" t="str">
        <f t="shared" si="340"/>
        <v/>
      </c>
      <c r="AR272" s="123" t="str">
        <f t="shared" si="341"/>
        <v/>
      </c>
      <c r="AS272" s="301" t="str">
        <f t="shared" si="342"/>
        <v/>
      </c>
      <c r="AT272" s="301"/>
      <c r="AU272" s="301"/>
      <c r="AV272" s="369"/>
      <c r="AW272" s="305"/>
      <c r="AX272" s="305"/>
      <c r="AY272" s="489"/>
      <c r="AZ272" s="490"/>
      <c r="BA272" s="490"/>
      <c r="BB272" s="490"/>
      <c r="BC272" s="490"/>
      <c r="BJ272" s="327"/>
      <c r="BK272" s="313"/>
      <c r="BL272" s="313"/>
      <c r="BM272" s="313"/>
      <c r="BN272" s="313"/>
      <c r="BO272" s="313"/>
      <c r="BP272" s="313"/>
      <c r="BQ272" s="313"/>
      <c r="BR272" s="313"/>
      <c r="BS272" s="313"/>
      <c r="BT272" s="313"/>
      <c r="BU272" s="313"/>
      <c r="BV272" s="313"/>
      <c r="BW272" s="313"/>
      <c r="BX272" s="313"/>
      <c r="BY272" s="313"/>
      <c r="BZ272" s="313"/>
      <c r="CA272" s="313"/>
      <c r="CB272" s="313"/>
      <c r="CC272" s="313"/>
      <c r="CD272" s="313"/>
      <c r="CE272" s="313"/>
      <c r="CF272" s="313"/>
      <c r="CG272" s="313"/>
      <c r="CH272" s="313"/>
      <c r="CL272" s="313"/>
    </row>
    <row r="273" spans="1:90" s="1" customFormat="1" ht="135" customHeight="1" x14ac:dyDescent="0.3">
      <c r="A273" s="706" t="s">
        <v>529</v>
      </c>
      <c r="B273" s="624" t="s">
        <v>530</v>
      </c>
      <c r="C273" s="626" t="s">
        <v>146</v>
      </c>
      <c r="D273" s="626" t="s">
        <v>531</v>
      </c>
      <c r="E273" s="624" t="s">
        <v>142</v>
      </c>
      <c r="F273" s="625" t="s">
        <v>345</v>
      </c>
      <c r="G273" s="625" t="s">
        <v>366</v>
      </c>
      <c r="H273" s="625" t="s">
        <v>346</v>
      </c>
      <c r="I273" s="625" t="s">
        <v>304</v>
      </c>
      <c r="J273" s="624" t="s">
        <v>286</v>
      </c>
      <c r="K273" s="627" t="s">
        <v>532</v>
      </c>
      <c r="L273" s="627" t="s">
        <v>533</v>
      </c>
      <c r="M273" s="627" t="str">
        <f t="shared" ref="M273:M303" si="349">+CONCATENATE(J273," ",K273," ",L273)</f>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73" s="624" t="s">
        <v>332</v>
      </c>
      <c r="O273" s="617">
        <v>500</v>
      </c>
      <c r="P273" s="615" t="str">
        <f t="shared" si="313"/>
        <v>Media</v>
      </c>
      <c r="Q273" s="616">
        <f t="shared" ref="Q273" si="350">IF(P273="","",IF(P273="Muy Baja",0.2,IF(P273="Baja",0.4,IF(P273="Media",0.6,IF(P273="Alta",0.8,IF(P273="Muy Alta",1,))))))</f>
        <v>0.6</v>
      </c>
      <c r="R273" s="632"/>
      <c r="S273" s="615" t="str">
        <f>IF(OR(R273='Tabla Impacto'!$C$11,R273='Tabla Impacto'!$D$11),"Leve",IF(OR(R273='Tabla Impacto'!$C$12,R273='Tabla Impacto'!$D$12),"Menor",IF(OR(R273='Tabla Impacto'!$C$13,R273='Tabla Impacto'!$D$13),"Moderado",IF(OR(R273='Tabla Impacto'!$C$14,R273='Tabla Impacto'!$D$14),"Mayor",IF(OR(R273='Tabla Impacto'!$C$15,R273='Tabla Impacto'!$D$15),"Catastrófico","")))))</f>
        <v/>
      </c>
      <c r="T273" s="616" t="str">
        <f t="shared" ref="T273" si="351">IF(S273="","",IF(S273="Leve",0.2,IF(S273="Menor",0.4,IF(S273="Moderado",0.6,IF(S273="Mayor",0.8,IF(S273="Catastrófico",1,))))))</f>
        <v/>
      </c>
      <c r="U273" s="632" t="s">
        <v>288</v>
      </c>
      <c r="V273" s="615" t="str">
        <f>IF(OR(U273='Tabla Impacto'!$C$11,U273='Tabla Impacto'!$D$11),"Leve",IF(OR(U273='Tabla Impacto'!$C$12,U273='Tabla Impacto'!$D$12),"Menor",IF(OR(U273='Tabla Impacto'!$C$13,U273='Tabla Impacto'!$D$13),"Moderado",IF(OR(U273='Tabla Impacto'!$C$14,U273='Tabla Impacto'!$D$14),"Mayor",IF(OR(U273='Tabla Impacto'!$C$15,U273='Tabla Impacto'!$D$15),"Catastrófico","")))))</f>
        <v>Moderado</v>
      </c>
      <c r="W273" s="616">
        <f t="shared" ref="W273" si="352">IF(V273="","",IF(V273="Leve",0.2,IF(V273="Menor",0.4,IF(V273="Moderado",0.6,IF(V273="Mayor",0.8,IF(V273="Catastrófico",1,))))))</f>
        <v>0.6</v>
      </c>
      <c r="X273" s="621" t="str">
        <f>IF(Y273="","",IF(Y273='Tabla Impacto'!$G$4,'Tabla Impacto'!$F$4,IF(Y273='Tabla Impacto'!$G$5,'Tabla Impacto'!$F$5,IF(Y273='Tabla Impacto'!$G$6,'Tabla Impacto'!$F$6,IF(Y273='Tabla Impacto'!$G$7,'Tabla Impacto'!$F$7,IF(Y273='Tabla Impacto'!$G$8,'Tabla Impacto'!$F$8))))))</f>
        <v>Moderado</v>
      </c>
      <c r="Y273" s="616">
        <f t="shared" ref="Y273" si="353">+IF(T273="",W273,IF(W273="",T273,IF(T273&gt;W273,T273,W273)))</f>
        <v>0.6</v>
      </c>
      <c r="Z273" s="621" t="str">
        <f t="shared" ref="Z273" si="354">IF(OR(AND(P273="Muy Baja",X273="Leve"),AND(P273="Muy Baja",X273="Menor"),AND(P273="Baja",X273="Leve")),"Bajo",IF(OR(AND(P273="Muy baja",X273="Moderado"),AND(P273="Baja",X273="Menor"),AND(P273="Baja",X273="Moderado"),AND(P273="Media",X273="Leve"),AND(P273="Media",X273="Menor"),AND(P273="Media",X273="Moderado"),AND(P273="Alta",X273="Leve"),AND(P273="Alta",X273="Menor")),"Moderado",IF(OR(AND(P273="Muy Baja",X273="Mayor"),AND(P273="Baja",X273="Mayor"),AND(P273="Media",X273="Mayor"),AND(P273="Alta",X273="Moderado"),AND(P273="Alta",X273="Mayor"),AND(P273="Muy Alta",X273="Leve"),AND(P273="Muy Alta",X273="Menor"),AND(P273="Muy Alta",X273="Moderado"),AND(P273="Muy Alta",X273="Mayor")),"Alto",IF(OR(AND(P273="Muy Baja",X273="Catastrófico"),AND(P273="Baja",X273="Catastrófico"),AND(P273="Media",X273="Catastrófico"),AND(P273="Alta",X273="Catastrófico"),AND(P273="Muy Alta",X273="Catastrófico")),"Extremo",""))))</f>
        <v>Moderado</v>
      </c>
      <c r="AA273" s="617"/>
      <c r="AB273" s="326">
        <v>1</v>
      </c>
      <c r="AC273" s="526" t="s">
        <v>1015</v>
      </c>
      <c r="AD273" s="387"/>
      <c r="AE273" s="315" t="s">
        <v>123</v>
      </c>
      <c r="AF273" s="526" t="s">
        <v>772</v>
      </c>
      <c r="AG273" s="315" t="str">
        <f t="shared" si="343"/>
        <v>Probabilidad</v>
      </c>
      <c r="AH273" s="316" t="s">
        <v>74</v>
      </c>
      <c r="AI273" s="316" t="s">
        <v>109</v>
      </c>
      <c r="AJ273" s="317" t="str">
        <f t="shared" si="334"/>
        <v>40%</v>
      </c>
      <c r="AK273" s="316" t="s">
        <v>115</v>
      </c>
      <c r="AL273" s="316" t="s">
        <v>133</v>
      </c>
      <c r="AM273" s="316" t="s">
        <v>277</v>
      </c>
      <c r="AN273" s="300">
        <f>IFERROR(IF(AG273="Probabilidad",(Q273-(+Q273*AJ273)),IF(AG273="Impacto",Q273,"")),"")</f>
        <v>0.36</v>
      </c>
      <c r="AO273" s="132" t="str">
        <f t="shared" ref="AO273:AO274" si="355">IFERROR(IF(AN273="","",IF(AN273&lt;=0.2,"Muy Baja",IF(AN273&lt;=0.4,"Baja",IF(AN273&lt;=0.6,"Media",IF(AN273&lt;=0.8,"Alta","Muy Alta"))))),"")</f>
        <v>Baja</v>
      </c>
      <c r="AP273" s="123">
        <f>+AN273</f>
        <v>0.36</v>
      </c>
      <c r="AQ273" s="132" t="str">
        <f t="shared" ref="AQ273:AQ274" si="356">IFERROR(IF(AR273="","",IF(AR273&lt;=0.2,"Leve",IF(AR273&lt;=0.4,"Menor",IF(AR273&lt;=0.6,"Moderado",IF(AR273&lt;=0.8,"Mayor","Catastrófico"))))),"")</f>
        <v>Moderado</v>
      </c>
      <c r="AR273" s="123">
        <f>IFERROR(IF(AG273="Impacto",(Y273-(+Y273*AJ273)),IF(AG273="Probabilidad",Y273,"")),"")</f>
        <v>0.6</v>
      </c>
      <c r="AS273" s="301" t="str">
        <f t="shared" ref="AS273:AS274" si="357">IFERROR(IF(OR(AND(AO273="Muy Baja",AQ273="Leve"),AND(AO273="Muy Baja",AQ273="Menor"),AND(AO273="Baja",AQ273="Leve")),"Bajo",IF(OR(AND(AO273="Muy baja",AQ273="Moderado"),AND(AO273="Baja",AQ273="Menor"),AND(AO273="Baja",AQ273="Moderado"),AND(AO273="Media",AQ273="Leve"),AND(AO273="Media",AQ273="Menor"),AND(AO273="Media",AQ273="Moderado"),AND(AO273="Alta",AQ273="Leve"),AND(AO273="Alta",AQ273="Menor")),"Moderado",IF(OR(AND(AO273="Muy Baja",AQ273="Mayor"),AND(AO273="Baja",AQ273="Mayor"),AND(AO273="Media",AQ273="Mayor"),AND(AO273="Alta",AQ273="Moderado"),AND(AO273="Alta",AQ273="Mayor"),AND(AO273="Muy Alta",AQ273="Leve"),AND(AO273="Muy Alta",AQ273="Menor"),AND(AO273="Muy Alta",AQ273="Moderado"),AND(AO273="Muy Alta",AQ273="Mayor")),"Alto",IF(OR(AND(AO273="Muy Baja",AQ273="Catastrófico"),AND(AO273="Baja",AQ273="Catastrófico"),AND(AO273="Media",AQ273="Catastrófico"),AND(AO273="Alta",AQ273="Catastrófico"),AND(AO273="Muy Alta",AQ273="Catastrófico")),"Extremo","")))),"")</f>
        <v>Moderado</v>
      </c>
      <c r="AT273" s="734">
        <f>+AP274</f>
        <v>0.216</v>
      </c>
      <c r="AU273" s="734">
        <f>+AR274</f>
        <v>0.6</v>
      </c>
      <c r="AV273" s="736" t="s">
        <v>278</v>
      </c>
      <c r="AW273" s="305"/>
      <c r="AX273" s="305"/>
      <c r="AY273" s="319">
        <v>10</v>
      </c>
      <c r="AZ273" s="315">
        <v>1</v>
      </c>
      <c r="BA273" s="315">
        <v>3</v>
      </c>
      <c r="BB273" s="315">
        <v>3</v>
      </c>
      <c r="BC273" s="315">
        <v>3</v>
      </c>
      <c r="BJ273" s="327"/>
      <c r="BK273" s="313"/>
      <c r="BL273" s="313"/>
      <c r="BM273" s="313"/>
      <c r="BN273" s="313"/>
      <c r="BO273" s="313"/>
      <c r="BP273" s="313"/>
      <c r="BQ273" s="313"/>
      <c r="BR273" s="313"/>
      <c r="BS273" s="313"/>
      <c r="BT273" s="313"/>
      <c r="BU273" s="313"/>
      <c r="BV273" s="313"/>
      <c r="BW273" s="313"/>
      <c r="BX273" s="313"/>
      <c r="BY273" s="313"/>
      <c r="BZ273" s="313"/>
      <c r="CA273" s="313"/>
      <c r="CB273" s="313"/>
      <c r="CC273" s="313"/>
      <c r="CD273" s="313"/>
      <c r="CE273" s="313"/>
      <c r="CF273" s="313"/>
      <c r="CG273" s="313"/>
      <c r="CH273" s="313"/>
      <c r="CL273" s="313"/>
    </row>
    <row r="274" spans="1:90" s="1" customFormat="1" ht="131.25" customHeight="1" x14ac:dyDescent="0.3">
      <c r="A274" s="706"/>
      <c r="B274" s="624" t="s">
        <v>525</v>
      </c>
      <c r="C274" s="626" t="s">
        <v>146</v>
      </c>
      <c r="D274" s="626"/>
      <c r="E274" s="624"/>
      <c r="F274" s="625"/>
      <c r="G274" s="625"/>
      <c r="H274" s="625"/>
      <c r="I274" s="625"/>
      <c r="J274" s="624" t="s">
        <v>286</v>
      </c>
      <c r="K274" s="627" t="s">
        <v>532</v>
      </c>
      <c r="L274" s="627" t="s">
        <v>533</v>
      </c>
      <c r="M274" s="627" t="str">
        <f t="shared" si="349"/>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74" s="624"/>
      <c r="O274" s="617">
        <v>500</v>
      </c>
      <c r="P274" s="615"/>
      <c r="Q274" s="616"/>
      <c r="R274" s="632"/>
      <c r="S274" s="615"/>
      <c r="T274" s="616"/>
      <c r="U274" s="632"/>
      <c r="V274" s="615"/>
      <c r="W274" s="616"/>
      <c r="X274" s="621"/>
      <c r="Y274" s="616"/>
      <c r="Z274" s="621"/>
      <c r="AA274" s="617"/>
      <c r="AB274" s="326">
        <v>2</v>
      </c>
      <c r="AC274" s="526" t="s">
        <v>1016</v>
      </c>
      <c r="AD274" s="387"/>
      <c r="AE274" s="315" t="s">
        <v>123</v>
      </c>
      <c r="AF274" s="526" t="s">
        <v>773</v>
      </c>
      <c r="AG274" s="315" t="str">
        <f t="shared" si="343"/>
        <v>Probabilidad</v>
      </c>
      <c r="AH274" s="316" t="s">
        <v>74</v>
      </c>
      <c r="AI274" s="316" t="s">
        <v>109</v>
      </c>
      <c r="AJ274" s="317" t="str">
        <f t="shared" si="334"/>
        <v>40%</v>
      </c>
      <c r="AK274" s="316" t="s">
        <v>115</v>
      </c>
      <c r="AL274" s="316" t="s">
        <v>133</v>
      </c>
      <c r="AM274" s="316" t="s">
        <v>277</v>
      </c>
      <c r="AN274" s="299">
        <f>IFERROR(IF(AND(AG273="Probabilidad",AG274="Probabilidad"),(AP273-(+AP273*AJ274)),IF(AG274="Probabilidad",(Q273-(+Q273*AJ274)),IF(AG274="Impacto",AP273,""))),"")</f>
        <v>0.216</v>
      </c>
      <c r="AO274" s="132" t="str">
        <f t="shared" si="355"/>
        <v>Baja</v>
      </c>
      <c r="AP274" s="123">
        <f>+AN274</f>
        <v>0.216</v>
      </c>
      <c r="AQ274" s="132" t="str">
        <f t="shared" si="356"/>
        <v>Moderado</v>
      </c>
      <c r="AR274" s="123">
        <f>IFERROR(IF(AND(AG273="Impacto",AG274="Impacto"),(AR273-(+AR273*AJ274)),IF(AG274="Impacto",(Y273-(+Y273*AJ274)),IF(AG274="Probabilidad",AR273,""))),"")</f>
        <v>0.6</v>
      </c>
      <c r="AS274" s="301" t="str">
        <f t="shared" si="357"/>
        <v>Moderado</v>
      </c>
      <c r="AT274" s="734"/>
      <c r="AU274" s="734"/>
      <c r="AV274" s="736"/>
      <c r="AW274" s="305"/>
      <c r="AX274" s="305"/>
      <c r="AY274" s="319">
        <v>2</v>
      </c>
      <c r="AZ274" s="315">
        <v>0</v>
      </c>
      <c r="BA274" s="315">
        <v>1</v>
      </c>
      <c r="BB274" s="315">
        <v>0</v>
      </c>
      <c r="BC274" s="315">
        <v>1</v>
      </c>
      <c r="BJ274" s="327"/>
      <c r="BK274" s="313"/>
      <c r="BL274" s="313"/>
      <c r="BM274" s="313"/>
      <c r="BN274" s="313"/>
      <c r="BO274" s="313"/>
      <c r="BP274" s="313"/>
      <c r="BQ274" s="313"/>
      <c r="BR274" s="313"/>
      <c r="BS274" s="313"/>
      <c r="BT274" s="313"/>
      <c r="BU274" s="313"/>
      <c r="BV274" s="313"/>
      <c r="BW274" s="313"/>
      <c r="BX274" s="313"/>
      <c r="BY274" s="313"/>
      <c r="BZ274" s="313"/>
      <c r="CA274" s="313"/>
      <c r="CB274" s="313"/>
      <c r="CC274" s="313"/>
      <c r="CD274" s="313"/>
      <c r="CE274" s="313"/>
      <c r="CF274" s="313"/>
      <c r="CG274" s="313"/>
      <c r="CH274" s="313"/>
      <c r="CL274" s="313"/>
    </row>
    <row r="275" spans="1:90" s="1" customFormat="1" ht="13.9" hidden="1" customHeight="1" x14ac:dyDescent="0.3">
      <c r="A275" s="706"/>
      <c r="B275" s="624" t="s">
        <v>525</v>
      </c>
      <c r="C275" s="626" t="s">
        <v>146</v>
      </c>
      <c r="D275" s="626"/>
      <c r="E275" s="624"/>
      <c r="F275" s="625"/>
      <c r="G275" s="625"/>
      <c r="H275" s="625"/>
      <c r="I275" s="625"/>
      <c r="J275" s="624" t="s">
        <v>286</v>
      </c>
      <c r="K275" s="627" t="s">
        <v>532</v>
      </c>
      <c r="L275" s="627" t="s">
        <v>533</v>
      </c>
      <c r="M275" s="627" t="str">
        <f t="shared" si="349"/>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75" s="624"/>
      <c r="O275" s="617">
        <v>500</v>
      </c>
      <c r="P275" s="615"/>
      <c r="Q275" s="616"/>
      <c r="R275" s="632"/>
      <c r="S275" s="615"/>
      <c r="T275" s="616"/>
      <c r="U275" s="632"/>
      <c r="V275" s="615"/>
      <c r="W275" s="616"/>
      <c r="X275" s="621"/>
      <c r="Y275" s="616"/>
      <c r="Z275" s="621"/>
      <c r="AA275" s="617"/>
      <c r="AB275" s="326"/>
      <c r="AC275" s="494"/>
      <c r="AD275" s="387"/>
      <c r="AE275" s="315"/>
      <c r="AF275" s="494"/>
      <c r="AG275" s="315" t="str">
        <f t="shared" si="343"/>
        <v/>
      </c>
      <c r="AH275" s="316"/>
      <c r="AI275" s="316"/>
      <c r="AJ275" s="317" t="str">
        <f t="shared" si="334"/>
        <v/>
      </c>
      <c r="AK275" s="316"/>
      <c r="AL275" s="316"/>
      <c r="AM275" s="316"/>
      <c r="AN275" s="122"/>
      <c r="AO275" s="132" t="str">
        <f t="shared" si="339"/>
        <v/>
      </c>
      <c r="AP275" s="123"/>
      <c r="AQ275" s="132" t="str">
        <f t="shared" si="340"/>
        <v/>
      </c>
      <c r="AR275" s="123" t="str">
        <f t="shared" si="341"/>
        <v/>
      </c>
      <c r="AS275" s="301" t="str">
        <f t="shared" si="342"/>
        <v/>
      </c>
      <c r="AT275" s="301"/>
      <c r="AU275" s="301"/>
      <c r="AV275" s="369"/>
      <c r="AW275" s="305"/>
      <c r="AX275" s="305"/>
      <c r="AY275" s="489"/>
      <c r="AZ275" s="490"/>
      <c r="BA275" s="490"/>
      <c r="BB275" s="490"/>
      <c r="BC275" s="490"/>
      <c r="BJ275" s="327"/>
      <c r="BK275" s="313"/>
      <c r="BL275" s="313"/>
      <c r="BM275" s="313"/>
      <c r="BN275" s="313"/>
      <c r="BO275" s="313"/>
      <c r="BP275" s="313"/>
      <c r="BQ275" s="313"/>
      <c r="BR275" s="313"/>
      <c r="BS275" s="313"/>
      <c r="BT275" s="313"/>
      <c r="BU275" s="313"/>
      <c r="BV275" s="313"/>
      <c r="BW275" s="313"/>
      <c r="BX275" s="313"/>
      <c r="BY275" s="313"/>
      <c r="BZ275" s="313"/>
      <c r="CA275" s="313"/>
      <c r="CB275" s="313"/>
      <c r="CC275" s="313"/>
      <c r="CD275" s="313"/>
      <c r="CE275" s="313"/>
      <c r="CF275" s="313"/>
      <c r="CG275" s="313"/>
      <c r="CH275" s="313"/>
      <c r="CL275" s="313"/>
    </row>
    <row r="276" spans="1:90" s="1" customFormat="1" ht="13.9" hidden="1" customHeight="1" x14ac:dyDescent="0.3">
      <c r="A276" s="706"/>
      <c r="B276" s="624" t="s">
        <v>525</v>
      </c>
      <c r="C276" s="626" t="s">
        <v>146</v>
      </c>
      <c r="D276" s="626"/>
      <c r="E276" s="624"/>
      <c r="F276" s="625"/>
      <c r="G276" s="625"/>
      <c r="H276" s="625"/>
      <c r="I276" s="625"/>
      <c r="J276" s="624" t="s">
        <v>286</v>
      </c>
      <c r="K276" s="627" t="s">
        <v>532</v>
      </c>
      <c r="L276" s="627" t="s">
        <v>533</v>
      </c>
      <c r="M276" s="627" t="str">
        <f t="shared" si="349"/>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76" s="624"/>
      <c r="O276" s="617">
        <v>500</v>
      </c>
      <c r="P276" s="615"/>
      <c r="Q276" s="616"/>
      <c r="R276" s="632"/>
      <c r="S276" s="615"/>
      <c r="T276" s="616"/>
      <c r="U276" s="632"/>
      <c r="V276" s="615"/>
      <c r="W276" s="616"/>
      <c r="X276" s="621"/>
      <c r="Y276" s="616"/>
      <c r="Z276" s="621"/>
      <c r="AA276" s="617"/>
      <c r="AB276" s="326"/>
      <c r="AC276" s="494"/>
      <c r="AD276" s="387"/>
      <c r="AE276" s="315"/>
      <c r="AF276" s="494"/>
      <c r="AG276" s="315" t="str">
        <f t="shared" si="343"/>
        <v/>
      </c>
      <c r="AH276" s="316"/>
      <c r="AI276" s="316"/>
      <c r="AJ276" s="317" t="str">
        <f t="shared" si="334"/>
        <v/>
      </c>
      <c r="AK276" s="316"/>
      <c r="AL276" s="316"/>
      <c r="AM276" s="316"/>
      <c r="AN276" s="122"/>
      <c r="AO276" s="132" t="str">
        <f t="shared" si="339"/>
        <v/>
      </c>
      <c r="AP276" s="123"/>
      <c r="AQ276" s="132" t="str">
        <f t="shared" si="340"/>
        <v/>
      </c>
      <c r="AR276" s="123" t="str">
        <f t="shared" si="341"/>
        <v/>
      </c>
      <c r="AS276" s="301" t="str">
        <f t="shared" si="342"/>
        <v/>
      </c>
      <c r="AT276" s="301"/>
      <c r="AU276" s="301"/>
      <c r="AV276" s="369"/>
      <c r="AW276" s="305"/>
      <c r="AX276" s="305"/>
      <c r="AY276" s="489"/>
      <c r="AZ276" s="490"/>
      <c r="BA276" s="490"/>
      <c r="BB276" s="490"/>
      <c r="BC276" s="490"/>
      <c r="BJ276" s="327"/>
      <c r="BK276" s="313"/>
      <c r="BL276" s="313"/>
      <c r="BM276" s="313"/>
      <c r="BN276" s="313"/>
      <c r="BO276" s="313"/>
      <c r="BP276" s="313"/>
      <c r="BQ276" s="313"/>
      <c r="BR276" s="313"/>
      <c r="BS276" s="313"/>
      <c r="BT276" s="313"/>
      <c r="BU276" s="313"/>
      <c r="BV276" s="313"/>
      <c r="BW276" s="313"/>
      <c r="BX276" s="313"/>
      <c r="BY276" s="313"/>
      <c r="BZ276" s="313"/>
      <c r="CA276" s="313"/>
      <c r="CB276" s="313"/>
      <c r="CC276" s="313"/>
      <c r="CD276" s="313"/>
      <c r="CE276" s="313"/>
      <c r="CF276" s="313"/>
      <c r="CG276" s="313"/>
      <c r="CH276" s="313"/>
      <c r="CL276" s="313"/>
    </row>
    <row r="277" spans="1:90" s="1" customFormat="1" ht="13.9" hidden="1" customHeight="1" x14ac:dyDescent="0.3">
      <c r="A277" s="706"/>
      <c r="B277" s="624" t="s">
        <v>525</v>
      </c>
      <c r="C277" s="626" t="s">
        <v>146</v>
      </c>
      <c r="D277" s="626"/>
      <c r="E277" s="624"/>
      <c r="F277" s="625"/>
      <c r="G277" s="625"/>
      <c r="H277" s="625"/>
      <c r="I277" s="625"/>
      <c r="J277" s="624" t="s">
        <v>286</v>
      </c>
      <c r="K277" s="627" t="s">
        <v>532</v>
      </c>
      <c r="L277" s="627" t="s">
        <v>533</v>
      </c>
      <c r="M277" s="627" t="str">
        <f t="shared" si="349"/>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77" s="624"/>
      <c r="O277" s="617">
        <v>500</v>
      </c>
      <c r="P277" s="615"/>
      <c r="Q277" s="616"/>
      <c r="R277" s="632"/>
      <c r="S277" s="615"/>
      <c r="T277" s="616"/>
      <c r="U277" s="632"/>
      <c r="V277" s="615"/>
      <c r="W277" s="616"/>
      <c r="X277" s="621"/>
      <c r="Y277" s="616"/>
      <c r="Z277" s="621"/>
      <c r="AA277" s="617"/>
      <c r="AB277" s="326"/>
      <c r="AC277" s="494"/>
      <c r="AD277" s="387"/>
      <c r="AE277" s="315"/>
      <c r="AF277" s="494"/>
      <c r="AG277" s="315" t="str">
        <f t="shared" si="343"/>
        <v/>
      </c>
      <c r="AH277" s="316"/>
      <c r="AI277" s="316"/>
      <c r="AJ277" s="317" t="str">
        <f t="shared" si="334"/>
        <v/>
      </c>
      <c r="AK277" s="316"/>
      <c r="AL277" s="316"/>
      <c r="AM277" s="316"/>
      <c r="AN277" s="122"/>
      <c r="AO277" s="132" t="str">
        <f t="shared" si="339"/>
        <v/>
      </c>
      <c r="AP277" s="123"/>
      <c r="AQ277" s="132" t="str">
        <f t="shared" si="340"/>
        <v/>
      </c>
      <c r="AR277" s="123" t="str">
        <f t="shared" si="341"/>
        <v/>
      </c>
      <c r="AS277" s="301" t="str">
        <f t="shared" si="342"/>
        <v/>
      </c>
      <c r="AT277" s="301"/>
      <c r="AU277" s="301"/>
      <c r="AV277" s="369"/>
      <c r="AW277" s="305"/>
      <c r="AX277" s="305"/>
      <c r="AY277" s="489"/>
      <c r="AZ277" s="490"/>
      <c r="BA277" s="490"/>
      <c r="BB277" s="490"/>
      <c r="BC277" s="490"/>
      <c r="BJ277" s="327"/>
      <c r="BK277" s="313"/>
      <c r="BL277" s="313"/>
      <c r="BM277" s="313"/>
      <c r="BN277" s="313"/>
      <c r="BO277" s="313"/>
      <c r="BP277" s="313"/>
      <c r="BQ277" s="313"/>
      <c r="BR277" s="313"/>
      <c r="BS277" s="313"/>
      <c r="BT277" s="313"/>
      <c r="BU277" s="313"/>
      <c r="BV277" s="313"/>
      <c r="BW277" s="313"/>
      <c r="BX277" s="313"/>
      <c r="BY277" s="313"/>
      <c r="BZ277" s="313"/>
      <c r="CA277" s="313"/>
      <c r="CB277" s="313"/>
      <c r="CC277" s="313"/>
      <c r="CD277" s="313"/>
      <c r="CE277" s="313"/>
      <c r="CF277" s="313"/>
      <c r="CG277" s="313"/>
      <c r="CH277" s="313"/>
      <c r="CL277" s="313"/>
    </row>
    <row r="278" spans="1:90" s="1" customFormat="1" ht="13.9" hidden="1" customHeight="1" x14ac:dyDescent="0.3">
      <c r="A278" s="706"/>
      <c r="B278" s="624" t="s">
        <v>525</v>
      </c>
      <c r="C278" s="626" t="s">
        <v>146</v>
      </c>
      <c r="D278" s="626"/>
      <c r="E278" s="624"/>
      <c r="F278" s="625"/>
      <c r="G278" s="625"/>
      <c r="H278" s="625"/>
      <c r="I278" s="625"/>
      <c r="J278" s="624" t="s">
        <v>286</v>
      </c>
      <c r="K278" s="627" t="s">
        <v>532</v>
      </c>
      <c r="L278" s="627" t="s">
        <v>533</v>
      </c>
      <c r="M278" s="627" t="str">
        <f t="shared" si="349"/>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78" s="624"/>
      <c r="O278" s="617">
        <v>500</v>
      </c>
      <c r="P278" s="615"/>
      <c r="Q278" s="616"/>
      <c r="R278" s="632"/>
      <c r="S278" s="615"/>
      <c r="T278" s="616"/>
      <c r="U278" s="632"/>
      <c r="V278" s="615"/>
      <c r="W278" s="616"/>
      <c r="X278" s="621"/>
      <c r="Y278" s="616"/>
      <c r="Z278" s="621"/>
      <c r="AA278" s="617"/>
      <c r="AB278" s="326"/>
      <c r="AC278" s="494"/>
      <c r="AD278" s="387"/>
      <c r="AE278" s="315"/>
      <c r="AF278" s="494"/>
      <c r="AG278" s="315" t="str">
        <f t="shared" si="343"/>
        <v/>
      </c>
      <c r="AH278" s="316"/>
      <c r="AI278" s="316"/>
      <c r="AJ278" s="317" t="str">
        <f t="shared" si="334"/>
        <v/>
      </c>
      <c r="AK278" s="316"/>
      <c r="AL278" s="316"/>
      <c r="AM278" s="316"/>
      <c r="AN278" s="122"/>
      <c r="AO278" s="132" t="str">
        <f t="shared" si="339"/>
        <v/>
      </c>
      <c r="AP278" s="123"/>
      <c r="AQ278" s="132" t="str">
        <f t="shared" si="340"/>
        <v/>
      </c>
      <c r="AR278" s="123" t="str">
        <f t="shared" si="341"/>
        <v/>
      </c>
      <c r="AS278" s="301" t="str">
        <f t="shared" si="342"/>
        <v/>
      </c>
      <c r="AT278" s="301"/>
      <c r="AU278" s="301"/>
      <c r="AV278" s="369"/>
      <c r="AW278" s="305"/>
      <c r="AX278" s="305"/>
      <c r="AY278" s="489"/>
      <c r="AZ278" s="490"/>
      <c r="BA278" s="490"/>
      <c r="BB278" s="490"/>
      <c r="BC278" s="490"/>
      <c r="BJ278" s="327"/>
      <c r="BK278" s="313"/>
      <c r="BL278" s="313"/>
      <c r="BM278" s="313"/>
      <c r="BN278" s="313"/>
      <c r="BO278" s="313"/>
      <c r="BP278" s="313"/>
      <c r="BQ278" s="313"/>
      <c r="BR278" s="313"/>
      <c r="BS278" s="313"/>
      <c r="BT278" s="313"/>
      <c r="BU278" s="313"/>
      <c r="BV278" s="313"/>
      <c r="BW278" s="313"/>
      <c r="BX278" s="313"/>
      <c r="BY278" s="313"/>
      <c r="BZ278" s="313"/>
      <c r="CA278" s="313"/>
      <c r="CB278" s="313"/>
      <c r="CC278" s="313"/>
      <c r="CD278" s="313"/>
      <c r="CE278" s="313"/>
      <c r="CF278" s="313"/>
      <c r="CG278" s="313"/>
      <c r="CH278" s="313"/>
      <c r="CL278" s="313"/>
    </row>
    <row r="279" spans="1:90" s="1" customFormat="1" ht="106.9" customHeight="1" x14ac:dyDescent="0.3">
      <c r="A279" s="706" t="s">
        <v>534</v>
      </c>
      <c r="B279" s="624" t="s">
        <v>535</v>
      </c>
      <c r="C279" s="636" t="s">
        <v>77</v>
      </c>
      <c r="D279" s="626" t="s">
        <v>536</v>
      </c>
      <c r="E279" s="624" t="s">
        <v>169</v>
      </c>
      <c r="F279" s="625" t="s">
        <v>295</v>
      </c>
      <c r="G279" s="625" t="s">
        <v>283</v>
      </c>
      <c r="H279" s="625" t="s">
        <v>284</v>
      </c>
      <c r="I279" s="625" t="s">
        <v>317</v>
      </c>
      <c r="J279" s="624" t="s">
        <v>272</v>
      </c>
      <c r="K279" s="627" t="s">
        <v>759</v>
      </c>
      <c r="L279" s="627" t="s">
        <v>760</v>
      </c>
      <c r="M279" s="627" t="str">
        <f t="shared" si="349"/>
        <v xml:space="preserve">Posibilidad de pérdida Económica y Reputacional por pérdida, daño y/o hurto de bienes de la Entidad debido a:
1. Falencias en la aplicación de controles de seguridad en la custodia de los activos o  elementos.
2. Ausencia de control en la custodia de los elementos en las instalaciones del Almacén.
3. Ingreso de personal no autorizado a las instalaciones del Almacén.
4. Falta de control en la salida de los elementos.
5. Desconocimiento de la responsabilidad de los bienes a cargo. </v>
      </c>
      <c r="N279" s="624" t="s">
        <v>274</v>
      </c>
      <c r="O279" s="617">
        <v>1</v>
      </c>
      <c r="P279" s="615" t="str">
        <f t="shared" si="323"/>
        <v>Muy Baja</v>
      </c>
      <c r="Q279" s="616">
        <f t="shared" ref="Q279" si="358">IF(P279="","",IF(P279="Muy Baja",0.2,IF(P279="Baja",0.4,IF(P279="Media",0.6,IF(P279="Alta",0.8,IF(P279="Muy Alta",1,))))))</f>
        <v>0.2</v>
      </c>
      <c r="R279" s="632" t="s">
        <v>458</v>
      </c>
      <c r="S279" s="615" t="str">
        <f>IF(OR(R279='Tabla Impacto'!$C$11,R279='Tabla Impacto'!$D$11),"Leve",IF(OR(R279='Tabla Impacto'!$C$12,R279='Tabla Impacto'!$D$12),"Menor",IF(OR(R279='Tabla Impacto'!$C$13,R279='Tabla Impacto'!$D$13),"Moderado",IF(OR(R279='Tabla Impacto'!$C$14,R279='Tabla Impacto'!$D$14),"Mayor",IF(OR(R279='Tabla Impacto'!$C$15,R279='Tabla Impacto'!$D$15),"Catastrófico","")))))</f>
        <v>Menor</v>
      </c>
      <c r="T279" s="616">
        <f t="shared" ref="T279" si="359">IF(S279="","",IF(S279="Leve",0.2,IF(S279="Menor",0.4,IF(S279="Moderado",0.6,IF(S279="Mayor",0.8,IF(S279="Catastrófico",1,))))))</f>
        <v>0.4</v>
      </c>
      <c r="U279" s="632" t="s">
        <v>491</v>
      </c>
      <c r="V279" s="615" t="str">
        <f>IF(OR(U279='Tabla Impacto'!$C$11,U279='Tabla Impacto'!$D$11),"Leve",IF(OR(U279='Tabla Impacto'!$C$12,U279='Tabla Impacto'!$D$12),"Menor",IF(OR(U279='Tabla Impacto'!$C$13,U279='Tabla Impacto'!$D$13),"Moderado",IF(OR(U279='Tabla Impacto'!$C$14,U279='Tabla Impacto'!$D$14),"Mayor",IF(OR(U279='Tabla Impacto'!$C$15,U279='Tabla Impacto'!$D$15),"Catastrófico","")))))</f>
        <v>Leve</v>
      </c>
      <c r="W279" s="616">
        <f t="shared" ref="W279" si="360">IF(V279="","",IF(V279="Leve",0.2,IF(V279="Menor",0.4,IF(V279="Moderado",0.6,IF(V279="Mayor",0.8,IF(V279="Catastrófico",1,))))))</f>
        <v>0.2</v>
      </c>
      <c r="X279" s="621" t="str">
        <f>IF(Y279="","",IF(Y279='Tabla Impacto'!$G$4,'Tabla Impacto'!$F$4,IF(Y279='Tabla Impacto'!$G$5,'Tabla Impacto'!$F$5,IF(Y279='Tabla Impacto'!$G$6,'Tabla Impacto'!$F$6,IF(Y279='Tabla Impacto'!$G$7,'Tabla Impacto'!$F$7,IF(Y279='Tabla Impacto'!$G$8,'Tabla Impacto'!$F$8))))))</f>
        <v>Menor</v>
      </c>
      <c r="Y279" s="616">
        <f t="shared" ref="Y279" si="361">+IF(T279="",W279,IF(W279="",T279,IF(T279&gt;W279,T279,W279)))</f>
        <v>0.4</v>
      </c>
      <c r="Z279" s="621" t="str">
        <f t="shared" ref="Z279" si="362">IF(OR(AND(P279="Muy Baja",X279="Leve"),AND(P279="Muy Baja",X279="Menor"),AND(P279="Baja",X279="Leve")),"Bajo",IF(OR(AND(P279="Muy baja",X279="Moderado"),AND(P279="Baja",X279="Menor"),AND(P279="Baja",X279="Moderado"),AND(P279="Media",X279="Leve"),AND(P279="Media",X279="Menor"),AND(P279="Media",X279="Moderado"),AND(P279="Alta",X279="Leve"),AND(P279="Alta",X279="Menor")),"Moderado",IF(OR(AND(P279="Muy Baja",X279="Mayor"),AND(P279="Baja",X279="Mayor"),AND(P279="Media",X279="Mayor"),AND(P279="Alta",X279="Moderado"),AND(P279="Alta",X279="Mayor"),AND(P279="Muy Alta",X279="Leve"),AND(P279="Muy Alta",X279="Menor"),AND(P279="Muy Alta",X279="Moderado"),AND(P279="Muy Alta",X279="Mayor")),"Alto",IF(OR(AND(P279="Muy Baja",X279="Catastrófico"),AND(P279="Baja",X279="Catastrófico"),AND(P279="Media",X279="Catastrófico"),AND(P279="Alta",X279="Catastrófico"),AND(P279="Muy Alta",X279="Catastrófico")),"Extremo",""))))</f>
        <v>Bajo</v>
      </c>
      <c r="AA279" s="617"/>
      <c r="AB279" s="326">
        <v>1</v>
      </c>
      <c r="AC279" s="494" t="s">
        <v>758</v>
      </c>
      <c r="AD279" s="387"/>
      <c r="AE279" s="315" t="s">
        <v>123</v>
      </c>
      <c r="AF279" s="494" t="s">
        <v>539</v>
      </c>
      <c r="AG279" s="315" t="str">
        <f t="shared" si="343"/>
        <v>Probabilidad</v>
      </c>
      <c r="AH279" s="316" t="s">
        <v>74</v>
      </c>
      <c r="AI279" s="316" t="s">
        <v>109</v>
      </c>
      <c r="AJ279" s="317" t="str">
        <f t="shared" si="334"/>
        <v>40%</v>
      </c>
      <c r="AK279" s="316" t="s">
        <v>115</v>
      </c>
      <c r="AL279" s="316" t="s">
        <v>133</v>
      </c>
      <c r="AM279" s="316" t="s">
        <v>277</v>
      </c>
      <c r="AN279" s="300">
        <f>IFERROR(IF(AG279="Probabilidad",(Q279-(+Q279*AJ279)),IF(AG279="Impacto",Q279,"")),"")</f>
        <v>0.12</v>
      </c>
      <c r="AO279" s="132" t="str">
        <f t="shared" si="339"/>
        <v>Muy Baja</v>
      </c>
      <c r="AP279" s="123">
        <f>+AN279</f>
        <v>0.12</v>
      </c>
      <c r="AQ279" s="132" t="str">
        <f t="shared" si="340"/>
        <v>Menor</v>
      </c>
      <c r="AR279" s="123">
        <f>IFERROR(IF(AG279="Impacto",(Y279-(+Y279*AJ279)),IF(AG279="Probabilidad",Y279,"")),"")</f>
        <v>0.4</v>
      </c>
      <c r="AS279" s="301" t="str">
        <f t="shared" si="342"/>
        <v>Bajo</v>
      </c>
      <c r="AT279" s="734">
        <f>+AP281</f>
        <v>4.3199999999999995E-2</v>
      </c>
      <c r="AU279" s="734">
        <f>+AR281</f>
        <v>0.4</v>
      </c>
      <c r="AV279" s="736" t="s">
        <v>278</v>
      </c>
      <c r="AW279" s="305"/>
      <c r="AX279" s="305"/>
      <c r="AY279" s="319">
        <v>12</v>
      </c>
      <c r="AZ279" s="315">
        <v>3</v>
      </c>
      <c r="BA279" s="315">
        <v>3</v>
      </c>
      <c r="BB279" s="315">
        <v>3</v>
      </c>
      <c r="BC279" s="315">
        <v>3</v>
      </c>
      <c r="BJ279" s="327"/>
      <c r="BK279" s="313"/>
      <c r="BL279" s="313"/>
      <c r="BM279" s="313"/>
      <c r="BN279" s="313"/>
      <c r="BO279" s="313"/>
      <c r="BP279" s="313"/>
      <c r="BQ279" s="313"/>
      <c r="BR279" s="313"/>
      <c r="BS279" s="313"/>
      <c r="BT279" s="313"/>
      <c r="BU279" s="313"/>
      <c r="BV279" s="313"/>
      <c r="BW279" s="313"/>
      <c r="BX279" s="313"/>
      <c r="BY279" s="313"/>
      <c r="BZ279" s="313"/>
      <c r="CA279" s="313"/>
      <c r="CB279" s="313"/>
      <c r="CC279" s="313"/>
      <c r="CD279" s="313"/>
      <c r="CE279" s="313"/>
      <c r="CF279" s="313"/>
      <c r="CG279" s="313"/>
      <c r="CH279" s="313"/>
      <c r="CL279" s="313"/>
    </row>
    <row r="280" spans="1:90" s="1" customFormat="1" ht="139.15" customHeight="1" x14ac:dyDescent="0.3">
      <c r="A280" s="706"/>
      <c r="B280" s="624" t="s">
        <v>530</v>
      </c>
      <c r="C280" s="637"/>
      <c r="D280" s="626"/>
      <c r="E280" s="624"/>
      <c r="F280" s="625"/>
      <c r="G280" s="625"/>
      <c r="H280" s="625"/>
      <c r="I280" s="625"/>
      <c r="J280" s="624" t="s">
        <v>368</v>
      </c>
      <c r="K280" s="627" t="s">
        <v>537</v>
      </c>
      <c r="L280" s="627" t="s">
        <v>538</v>
      </c>
      <c r="M280" s="627" t="str">
        <f t="shared" si="349"/>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0" s="624"/>
      <c r="O280" s="617">
        <v>12</v>
      </c>
      <c r="P280" s="615"/>
      <c r="Q280" s="616"/>
      <c r="R280" s="632"/>
      <c r="S280" s="615"/>
      <c r="T280" s="616"/>
      <c r="U280" s="632"/>
      <c r="V280" s="615"/>
      <c r="W280" s="616"/>
      <c r="X280" s="621"/>
      <c r="Y280" s="616"/>
      <c r="Z280" s="621"/>
      <c r="AA280" s="617"/>
      <c r="AB280" s="326">
        <v>2</v>
      </c>
      <c r="AC280" s="526" t="s">
        <v>953</v>
      </c>
      <c r="AD280" s="387"/>
      <c r="AE280" s="470" t="s">
        <v>116</v>
      </c>
      <c r="AF280" s="526" t="s">
        <v>954</v>
      </c>
      <c r="AG280" s="315" t="str">
        <f t="shared" si="343"/>
        <v>Probabilidad</v>
      </c>
      <c r="AH280" s="316" t="s">
        <v>74</v>
      </c>
      <c r="AI280" s="316" t="s">
        <v>109</v>
      </c>
      <c r="AJ280" s="317" t="str">
        <f t="shared" si="334"/>
        <v>40%</v>
      </c>
      <c r="AK280" s="316" t="s">
        <v>115</v>
      </c>
      <c r="AL280" s="316" t="s">
        <v>133</v>
      </c>
      <c r="AM280" s="316" t="s">
        <v>277</v>
      </c>
      <c r="AN280" s="299">
        <f>IFERROR(IF(AND(AG279="Probabilidad",AG280="Probabilidad"),(AP279-(+AP279*AJ280)),IF(AG280="Probabilidad",(Q279-(+Q279*AJ280)),IF(AG280="Impacto",AP279,""))),"")</f>
        <v>7.1999999999999995E-2</v>
      </c>
      <c r="AO280" s="132" t="str">
        <f t="shared" si="339"/>
        <v>Muy Baja</v>
      </c>
      <c r="AP280" s="123">
        <f>+AN280</f>
        <v>7.1999999999999995E-2</v>
      </c>
      <c r="AQ280" s="132" t="str">
        <f t="shared" si="340"/>
        <v>Menor</v>
      </c>
      <c r="AR280" s="123">
        <f>IFERROR(IF(AND(AG279="Impacto",AG280="Impacto"),(AR279-(+AR279*AJ280)),IF(AG280="Impacto",(Y279-(+Y279*AJ280)),IF(AG280="Probabilidad",AR279,""))),"")</f>
        <v>0.4</v>
      </c>
      <c r="AS280" s="301" t="str">
        <f t="shared" si="342"/>
        <v>Bajo</v>
      </c>
      <c r="AT280" s="734"/>
      <c r="AU280" s="734"/>
      <c r="AV280" s="736"/>
      <c r="AW280" s="305"/>
      <c r="AX280" s="305"/>
      <c r="AY280" s="319">
        <v>1</v>
      </c>
      <c r="AZ280" s="315">
        <v>0</v>
      </c>
      <c r="BA280" s="315">
        <v>0</v>
      </c>
      <c r="BB280" s="315">
        <v>0</v>
      </c>
      <c r="BC280" s="315">
        <v>1</v>
      </c>
      <c r="BJ280" s="327"/>
      <c r="BK280" s="313"/>
      <c r="BL280" s="313"/>
      <c r="BM280" s="313"/>
      <c r="BN280" s="313"/>
      <c r="BO280" s="313"/>
      <c r="BP280" s="313"/>
      <c r="BQ280" s="313"/>
      <c r="BR280" s="313"/>
      <c r="BS280" s="313"/>
      <c r="BT280" s="313"/>
      <c r="BU280" s="313"/>
      <c r="BV280" s="313"/>
      <c r="BW280" s="313"/>
      <c r="BX280" s="313"/>
      <c r="BY280" s="313"/>
      <c r="BZ280" s="313"/>
      <c r="CA280" s="313"/>
      <c r="CB280" s="313"/>
      <c r="CC280" s="313"/>
      <c r="CD280" s="313"/>
      <c r="CE280" s="313"/>
      <c r="CF280" s="313"/>
      <c r="CG280" s="313"/>
      <c r="CH280" s="313"/>
      <c r="CL280" s="313"/>
    </row>
    <row r="281" spans="1:90" s="1" customFormat="1" ht="135" customHeight="1" x14ac:dyDescent="0.3">
      <c r="A281" s="706"/>
      <c r="B281" s="624" t="s">
        <v>530</v>
      </c>
      <c r="C281" s="637"/>
      <c r="D281" s="626"/>
      <c r="E281" s="624"/>
      <c r="F281" s="625"/>
      <c r="G281" s="625"/>
      <c r="H281" s="625"/>
      <c r="I281" s="625"/>
      <c r="J281" s="624" t="s">
        <v>368</v>
      </c>
      <c r="K281" s="627" t="s">
        <v>537</v>
      </c>
      <c r="L281" s="627" t="s">
        <v>538</v>
      </c>
      <c r="M281" s="627" t="str">
        <f t="shared" si="349"/>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1" s="624"/>
      <c r="O281" s="617">
        <v>12</v>
      </c>
      <c r="P281" s="615"/>
      <c r="Q281" s="616"/>
      <c r="R281" s="632"/>
      <c r="S281" s="615"/>
      <c r="T281" s="616"/>
      <c r="U281" s="632"/>
      <c r="V281" s="615"/>
      <c r="W281" s="616"/>
      <c r="X281" s="621"/>
      <c r="Y281" s="616"/>
      <c r="Z281" s="621"/>
      <c r="AA281" s="617"/>
      <c r="AB281" s="326">
        <v>3</v>
      </c>
      <c r="AC281" s="526" t="s">
        <v>889</v>
      </c>
      <c r="AD281" s="387"/>
      <c r="AE281" s="470" t="s">
        <v>116</v>
      </c>
      <c r="AF281" s="526" t="s">
        <v>777</v>
      </c>
      <c r="AG281" s="315" t="str">
        <f t="shared" si="343"/>
        <v>Probabilidad</v>
      </c>
      <c r="AH281" s="316" t="s">
        <v>74</v>
      </c>
      <c r="AI281" s="316" t="s">
        <v>109</v>
      </c>
      <c r="AJ281" s="317" t="str">
        <f t="shared" si="334"/>
        <v>40%</v>
      </c>
      <c r="AK281" s="316" t="s">
        <v>115</v>
      </c>
      <c r="AL281" s="316" t="s">
        <v>133</v>
      </c>
      <c r="AM281" s="316" t="s">
        <v>277</v>
      </c>
      <c r="AN281" s="299">
        <f>IFERROR(IF(AND(AG280="Probabilidad",AG281="Probabilidad"),(AP280-(+AP280*AJ281)),IF(AG281="Probabilidad",(Q280-(+Q280*AJ281)),IF(AG281="Impacto",AP280,""))),"")</f>
        <v>4.3199999999999995E-2</v>
      </c>
      <c r="AO281" s="132" t="str">
        <f t="shared" si="339"/>
        <v>Muy Baja</v>
      </c>
      <c r="AP281" s="123">
        <f>+AN281</f>
        <v>4.3199999999999995E-2</v>
      </c>
      <c r="AQ281" s="132" t="str">
        <f t="shared" si="340"/>
        <v>Menor</v>
      </c>
      <c r="AR281" s="123">
        <f>IFERROR(IF(AND(AG280="Impacto",AG281="Impacto"),(AR280-(+AR280*AJ281)),IF(AG281="Impacto",(Y280-(+Y280*AJ281)),IF(AG281="Probabilidad",AR280,""))),"")</f>
        <v>0.4</v>
      </c>
      <c r="AS281" s="301" t="str">
        <f t="shared" si="342"/>
        <v>Bajo</v>
      </c>
      <c r="AT281" s="734"/>
      <c r="AU281" s="734"/>
      <c r="AV281" s="736"/>
      <c r="AW281" s="305"/>
      <c r="AX281" s="305"/>
      <c r="AY281" s="319">
        <v>0</v>
      </c>
      <c r="AZ281" s="315">
        <v>0</v>
      </c>
      <c r="BA281" s="315">
        <v>0</v>
      </c>
      <c r="BB281" s="315">
        <v>0</v>
      </c>
      <c r="BC281" s="315">
        <v>0</v>
      </c>
      <c r="BJ281" s="327"/>
      <c r="BK281" s="313"/>
      <c r="BL281" s="313"/>
      <c r="BM281" s="313"/>
      <c r="BN281" s="313"/>
      <c r="BO281" s="313"/>
      <c r="BP281" s="313"/>
      <c r="BQ281" s="313"/>
      <c r="BR281" s="313"/>
      <c r="BS281" s="313"/>
      <c r="BT281" s="313"/>
      <c r="BU281" s="313"/>
      <c r="BV281" s="313"/>
      <c r="BW281" s="313"/>
      <c r="BX281" s="313"/>
      <c r="BY281" s="313"/>
      <c r="BZ281" s="313"/>
      <c r="CA281" s="313"/>
      <c r="CB281" s="313"/>
      <c r="CC281" s="313"/>
      <c r="CD281" s="313"/>
      <c r="CE281" s="313"/>
      <c r="CF281" s="313"/>
      <c r="CG281" s="313"/>
      <c r="CH281" s="313"/>
      <c r="CL281" s="313"/>
    </row>
    <row r="282" spans="1:90" s="1" customFormat="1" ht="13.9" hidden="1" customHeight="1" x14ac:dyDescent="0.3">
      <c r="A282" s="706"/>
      <c r="B282" s="624" t="s">
        <v>530</v>
      </c>
      <c r="C282" s="637"/>
      <c r="D282" s="626"/>
      <c r="E282" s="624"/>
      <c r="F282" s="625"/>
      <c r="G282" s="625"/>
      <c r="H282" s="625"/>
      <c r="I282" s="625"/>
      <c r="J282" s="624" t="s">
        <v>368</v>
      </c>
      <c r="K282" s="627" t="s">
        <v>537</v>
      </c>
      <c r="L282" s="627" t="s">
        <v>538</v>
      </c>
      <c r="M282" s="627" t="str">
        <f t="shared" si="349"/>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2" s="624"/>
      <c r="O282" s="617">
        <v>12</v>
      </c>
      <c r="P282" s="615"/>
      <c r="Q282" s="616"/>
      <c r="R282" s="632"/>
      <c r="S282" s="615"/>
      <c r="T282" s="616"/>
      <c r="U282" s="632"/>
      <c r="V282" s="615"/>
      <c r="W282" s="616"/>
      <c r="X282" s="621"/>
      <c r="Y282" s="616"/>
      <c r="Z282" s="621"/>
      <c r="AA282" s="617"/>
      <c r="AB282" s="326"/>
      <c r="AC282" s="494"/>
      <c r="AD282" s="387"/>
      <c r="AE282" s="315"/>
      <c r="AF282" s="494"/>
      <c r="AG282" s="315" t="str">
        <f t="shared" si="343"/>
        <v/>
      </c>
      <c r="AH282" s="316"/>
      <c r="AI282" s="316"/>
      <c r="AJ282" s="317" t="str">
        <f t="shared" si="334"/>
        <v/>
      </c>
      <c r="AK282" s="316"/>
      <c r="AL282" s="316"/>
      <c r="AM282" s="316"/>
      <c r="AN282" s="122"/>
      <c r="AO282" s="132" t="str">
        <f t="shared" si="339"/>
        <v/>
      </c>
      <c r="AP282" s="123"/>
      <c r="AQ282" s="132" t="str">
        <f t="shared" si="340"/>
        <v/>
      </c>
      <c r="AR282" s="123" t="str">
        <f t="shared" si="341"/>
        <v/>
      </c>
      <c r="AS282" s="301" t="str">
        <f t="shared" si="342"/>
        <v/>
      </c>
      <c r="AT282" s="301"/>
      <c r="AU282" s="301"/>
      <c r="AV282" s="369"/>
      <c r="AW282" s="305"/>
      <c r="AX282" s="305"/>
      <c r="AY282" s="489"/>
      <c r="AZ282" s="490"/>
      <c r="BA282" s="490"/>
      <c r="BB282" s="490"/>
      <c r="BC282" s="490"/>
      <c r="BJ282" s="327"/>
      <c r="BK282" s="313"/>
      <c r="BL282" s="313"/>
      <c r="BM282" s="313"/>
      <c r="BN282" s="313"/>
      <c r="BO282" s="313"/>
      <c r="BP282" s="313"/>
      <c r="BQ282" s="313"/>
      <c r="BR282" s="313"/>
      <c r="BS282" s="313"/>
      <c r="BT282" s="313"/>
      <c r="BU282" s="313"/>
      <c r="BV282" s="313"/>
      <c r="BW282" s="313"/>
      <c r="BX282" s="313"/>
      <c r="BY282" s="313"/>
      <c r="BZ282" s="313"/>
      <c r="CA282" s="313"/>
      <c r="CB282" s="313"/>
      <c r="CC282" s="313"/>
      <c r="CD282" s="313"/>
      <c r="CE282" s="313"/>
      <c r="CF282" s="313"/>
      <c r="CG282" s="313"/>
      <c r="CH282" s="313"/>
      <c r="CL282" s="313"/>
    </row>
    <row r="283" spans="1:90" s="1" customFormat="1" ht="13.9" hidden="1" customHeight="1" x14ac:dyDescent="0.3">
      <c r="A283" s="706"/>
      <c r="B283" s="624" t="s">
        <v>530</v>
      </c>
      <c r="C283" s="637"/>
      <c r="D283" s="626"/>
      <c r="E283" s="624"/>
      <c r="F283" s="625"/>
      <c r="G283" s="625"/>
      <c r="H283" s="625"/>
      <c r="I283" s="625"/>
      <c r="J283" s="624" t="s">
        <v>368</v>
      </c>
      <c r="K283" s="627" t="s">
        <v>537</v>
      </c>
      <c r="L283" s="627" t="s">
        <v>538</v>
      </c>
      <c r="M283" s="627" t="str">
        <f t="shared" si="349"/>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3" s="624"/>
      <c r="O283" s="617">
        <v>12</v>
      </c>
      <c r="P283" s="615"/>
      <c r="Q283" s="616"/>
      <c r="R283" s="632"/>
      <c r="S283" s="615"/>
      <c r="T283" s="616"/>
      <c r="U283" s="632"/>
      <c r="V283" s="615"/>
      <c r="W283" s="616"/>
      <c r="X283" s="621"/>
      <c r="Y283" s="616"/>
      <c r="Z283" s="621"/>
      <c r="AA283" s="617"/>
      <c r="AB283" s="326"/>
      <c r="AC283" s="494"/>
      <c r="AD283" s="387"/>
      <c r="AE283" s="315"/>
      <c r="AF283" s="494"/>
      <c r="AG283" s="315" t="str">
        <f t="shared" si="343"/>
        <v/>
      </c>
      <c r="AH283" s="316"/>
      <c r="AI283" s="316"/>
      <c r="AJ283" s="317" t="str">
        <f t="shared" si="334"/>
        <v/>
      </c>
      <c r="AK283" s="316"/>
      <c r="AL283" s="316"/>
      <c r="AM283" s="316"/>
      <c r="AN283" s="122"/>
      <c r="AO283" s="132" t="str">
        <f t="shared" si="339"/>
        <v/>
      </c>
      <c r="AP283" s="123"/>
      <c r="AQ283" s="132" t="str">
        <f t="shared" si="340"/>
        <v/>
      </c>
      <c r="AR283" s="123" t="str">
        <f t="shared" si="341"/>
        <v/>
      </c>
      <c r="AS283" s="301" t="str">
        <f t="shared" si="342"/>
        <v/>
      </c>
      <c r="AT283" s="301"/>
      <c r="AU283" s="301"/>
      <c r="AV283" s="369"/>
      <c r="AW283" s="305"/>
      <c r="AX283" s="305"/>
      <c r="AY283" s="489"/>
      <c r="AZ283" s="490"/>
      <c r="BA283" s="490"/>
      <c r="BB283" s="490"/>
      <c r="BC283" s="490"/>
      <c r="BJ283" s="327"/>
      <c r="BK283" s="313"/>
      <c r="BL283" s="313"/>
      <c r="BM283" s="313"/>
      <c r="BN283" s="313"/>
      <c r="BO283" s="313"/>
      <c r="BP283" s="313"/>
      <c r="BQ283" s="313"/>
      <c r="BR283" s="313"/>
      <c r="BS283" s="313"/>
      <c r="BT283" s="313"/>
      <c r="BU283" s="313"/>
      <c r="BV283" s="313"/>
      <c r="BW283" s="313"/>
      <c r="BX283" s="313"/>
      <c r="BY283" s="313"/>
      <c r="BZ283" s="313"/>
      <c r="CA283" s="313"/>
      <c r="CB283" s="313"/>
      <c r="CC283" s="313"/>
      <c r="CD283" s="313"/>
      <c r="CE283" s="313"/>
      <c r="CF283" s="313"/>
      <c r="CG283" s="313"/>
      <c r="CH283" s="313"/>
      <c r="CL283" s="313"/>
    </row>
    <row r="284" spans="1:90" s="1" customFormat="1" ht="13.9" hidden="1" customHeight="1" x14ac:dyDescent="0.3">
      <c r="A284" s="706"/>
      <c r="B284" s="624" t="s">
        <v>530</v>
      </c>
      <c r="C284" s="638"/>
      <c r="D284" s="626"/>
      <c r="E284" s="624"/>
      <c r="F284" s="625"/>
      <c r="G284" s="625"/>
      <c r="H284" s="625"/>
      <c r="I284" s="625"/>
      <c r="J284" s="624" t="s">
        <v>368</v>
      </c>
      <c r="K284" s="627" t="s">
        <v>537</v>
      </c>
      <c r="L284" s="627" t="s">
        <v>538</v>
      </c>
      <c r="M284" s="627" t="str">
        <f t="shared" si="349"/>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4" s="624"/>
      <c r="O284" s="617">
        <v>12</v>
      </c>
      <c r="P284" s="615"/>
      <c r="Q284" s="616"/>
      <c r="R284" s="632"/>
      <c r="S284" s="615"/>
      <c r="T284" s="616"/>
      <c r="U284" s="632"/>
      <c r="V284" s="615"/>
      <c r="W284" s="616"/>
      <c r="X284" s="621"/>
      <c r="Y284" s="616"/>
      <c r="Z284" s="621"/>
      <c r="AA284" s="617"/>
      <c r="AB284" s="326"/>
      <c r="AC284" s="494"/>
      <c r="AD284" s="387"/>
      <c r="AE284" s="315"/>
      <c r="AF284" s="494"/>
      <c r="AG284" s="315" t="str">
        <f t="shared" si="343"/>
        <v/>
      </c>
      <c r="AH284" s="316"/>
      <c r="AI284" s="316"/>
      <c r="AJ284" s="317" t="str">
        <f t="shared" si="334"/>
        <v/>
      </c>
      <c r="AK284" s="316"/>
      <c r="AL284" s="316"/>
      <c r="AM284" s="316"/>
      <c r="AN284" s="122"/>
      <c r="AO284" s="132" t="str">
        <f t="shared" si="339"/>
        <v/>
      </c>
      <c r="AP284" s="123"/>
      <c r="AQ284" s="132" t="str">
        <f t="shared" si="340"/>
        <v/>
      </c>
      <c r="AR284" s="123" t="str">
        <f t="shared" si="341"/>
        <v/>
      </c>
      <c r="AS284" s="301" t="str">
        <f t="shared" si="342"/>
        <v/>
      </c>
      <c r="AT284" s="301"/>
      <c r="AU284" s="301"/>
      <c r="AV284" s="369"/>
      <c r="AW284" s="305"/>
      <c r="AX284" s="305"/>
      <c r="AY284" s="489"/>
      <c r="AZ284" s="490"/>
      <c r="BA284" s="490"/>
      <c r="BB284" s="490"/>
      <c r="BC284" s="490"/>
      <c r="BJ284" s="327"/>
      <c r="BK284" s="313"/>
      <c r="BL284" s="313"/>
      <c r="BM284" s="313"/>
      <c r="BN284" s="313"/>
      <c r="BO284" s="313"/>
      <c r="BP284" s="313"/>
      <c r="BQ284" s="313"/>
      <c r="BR284" s="313"/>
      <c r="BS284" s="313"/>
      <c r="BT284" s="313"/>
      <c r="BU284" s="313"/>
      <c r="BV284" s="313"/>
      <c r="BW284" s="313"/>
      <c r="BX284" s="313"/>
      <c r="BY284" s="313"/>
      <c r="BZ284" s="313"/>
      <c r="CA284" s="313"/>
      <c r="CB284" s="313"/>
      <c r="CC284" s="313"/>
      <c r="CD284" s="313"/>
      <c r="CE284" s="313"/>
      <c r="CF284" s="313"/>
      <c r="CG284" s="313"/>
      <c r="CH284" s="313"/>
      <c r="CL284" s="313"/>
    </row>
    <row r="285" spans="1:90" s="1" customFormat="1" ht="154.5" customHeight="1" x14ac:dyDescent="0.3">
      <c r="A285" s="706" t="s">
        <v>540</v>
      </c>
      <c r="B285" s="624" t="s">
        <v>541</v>
      </c>
      <c r="C285" s="636" t="s">
        <v>77</v>
      </c>
      <c r="D285" s="626" t="s">
        <v>542</v>
      </c>
      <c r="E285" s="624" t="s">
        <v>204</v>
      </c>
      <c r="F285" s="625" t="s">
        <v>295</v>
      </c>
      <c r="G285" s="625" t="s">
        <v>283</v>
      </c>
      <c r="H285" s="625" t="s">
        <v>284</v>
      </c>
      <c r="I285" s="625" t="s">
        <v>317</v>
      </c>
      <c r="J285" s="624" t="s">
        <v>272</v>
      </c>
      <c r="K285" s="627" t="s">
        <v>955</v>
      </c>
      <c r="L285" s="627" t="s">
        <v>544</v>
      </c>
      <c r="M285" s="627" t="str">
        <f t="shared" si="349"/>
        <v>Posibilidad de pérdida Económica y Reputacional por inoportunidad en la prestación de servicios administrativos y/o infraestructura física para el funcionamiento de la entidad, debido 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85" s="624" t="s">
        <v>274</v>
      </c>
      <c r="O285" s="617">
        <v>12</v>
      </c>
      <c r="P285" s="615" t="str">
        <f t="shared" si="313"/>
        <v>Baja</v>
      </c>
      <c r="Q285" s="616">
        <f t="shared" ref="Q285" si="363">IF(P285="","",IF(P285="Muy Baja",0.2,IF(P285="Baja",0.4,IF(P285="Media",0.6,IF(P285="Alta",0.8,IF(P285="Muy Alta",1,))))))</f>
        <v>0.4</v>
      </c>
      <c r="R285" s="632" t="s">
        <v>320</v>
      </c>
      <c r="S285" s="615" t="str">
        <f>IF(OR(R285='Tabla Impacto'!$C$11,R285='Tabla Impacto'!$D$11),"Leve",IF(OR(R285='Tabla Impacto'!$C$12,R285='Tabla Impacto'!$D$12),"Menor",IF(OR(R285='Tabla Impacto'!$C$13,R285='Tabla Impacto'!$D$13),"Moderado",IF(OR(R285='Tabla Impacto'!$C$14,R285='Tabla Impacto'!$D$14),"Mayor",IF(OR(R285='Tabla Impacto'!$C$15,R285='Tabla Impacto'!$D$15),"Catastrófico","")))))</f>
        <v>Moderado</v>
      </c>
      <c r="T285" s="616">
        <f t="shared" ref="T285" si="364">IF(S285="","",IF(S285="Leve",0.2,IF(S285="Menor",0.4,IF(S285="Moderado",0.6,IF(S285="Mayor",0.8,IF(S285="Catastrófico",1,))))))</f>
        <v>0.6</v>
      </c>
      <c r="U285" s="632" t="s">
        <v>696</v>
      </c>
      <c r="V285" s="615" t="str">
        <f>IF(OR(U285='Tabla Impacto'!$C$11,U285='Tabla Impacto'!$D$11),"Leve",IF(OR(U285='Tabla Impacto'!$C$12,U285='Tabla Impacto'!$D$12),"Menor",IF(OR(U285='Tabla Impacto'!$C$13,U285='Tabla Impacto'!$D$13),"Moderado",IF(OR(U285='Tabla Impacto'!$C$14,U285='Tabla Impacto'!$D$14),"Mayor",IF(OR(U285='Tabla Impacto'!$C$15,U285='Tabla Impacto'!$D$15),"Catastrófico","")))))</f>
        <v>Menor</v>
      </c>
      <c r="W285" s="616">
        <f t="shared" ref="W285" si="365">IF(V285="","",IF(V285="Leve",0.2,IF(V285="Menor",0.4,IF(V285="Moderado",0.6,IF(V285="Mayor",0.8,IF(V285="Catastrófico",1,))))))</f>
        <v>0.4</v>
      </c>
      <c r="X285" s="621" t="str">
        <f>IF(Y285="","",IF(Y285='Tabla Impacto'!$G$4,'Tabla Impacto'!$F$4,IF(Y285='Tabla Impacto'!$G$5,'Tabla Impacto'!$F$5,IF(Y285='Tabla Impacto'!$G$6,'Tabla Impacto'!$F$6,IF(Y285='Tabla Impacto'!$G$7,'Tabla Impacto'!$F$7,IF(Y285='Tabla Impacto'!$G$8,'Tabla Impacto'!$F$8))))))</f>
        <v>Moderado</v>
      </c>
      <c r="Y285" s="616">
        <f t="shared" ref="Y285" si="366">+IF(T285="",W285,IF(W285="",T285,IF(T285&gt;W285,T285,W285)))</f>
        <v>0.6</v>
      </c>
      <c r="Z285" s="621" t="str">
        <f t="shared" ref="Z285" si="367">IF(OR(AND(P285="Muy Baja",X285="Leve"),AND(P285="Muy Baja",X285="Menor"),AND(P285="Baja",X285="Leve")),"Bajo",IF(OR(AND(P285="Muy baja",X285="Moderado"),AND(P285="Baja",X285="Menor"),AND(P285="Baja",X285="Moderado"),AND(P285="Media",X285="Leve"),AND(P285="Media",X285="Menor"),AND(P285="Media",X285="Moderado"),AND(P285="Alta",X285="Leve"),AND(P285="Alta",X285="Menor")),"Moderado",IF(OR(AND(P285="Muy Baja",X285="Mayor"),AND(P285="Baja",X285="Mayor"),AND(P285="Media",X285="Mayor"),AND(P285="Alta",X285="Moderado"),AND(P285="Alta",X285="Mayor"),AND(P285="Muy Alta",X285="Leve"),AND(P285="Muy Alta",X285="Menor"),AND(P285="Muy Alta",X285="Moderado"),AND(P285="Muy Alta",X285="Mayor")),"Alto",IF(OR(AND(P285="Muy Baja",X285="Catastrófico"),AND(P285="Baja",X285="Catastrófico"),AND(P285="Media",X285="Catastrófico"),AND(P285="Alta",X285="Catastrófico"),AND(P285="Muy Alta",X285="Catastrófico")),"Extremo",""))))</f>
        <v>Moderado</v>
      </c>
      <c r="AA285" s="617"/>
      <c r="AB285" s="326">
        <v>1</v>
      </c>
      <c r="AC285" s="526" t="s">
        <v>1023</v>
      </c>
      <c r="AD285" s="387"/>
      <c r="AE285" s="315" t="s">
        <v>123</v>
      </c>
      <c r="AF285" s="526" t="s">
        <v>778</v>
      </c>
      <c r="AG285" s="315" t="str">
        <f t="shared" si="343"/>
        <v>Probabilidad</v>
      </c>
      <c r="AH285" s="316" t="s">
        <v>74</v>
      </c>
      <c r="AI285" s="316" t="s">
        <v>109</v>
      </c>
      <c r="AJ285" s="317" t="str">
        <f t="shared" si="334"/>
        <v>40%</v>
      </c>
      <c r="AK285" s="316" t="s">
        <v>115</v>
      </c>
      <c r="AL285" s="316" t="s">
        <v>133</v>
      </c>
      <c r="AM285" s="316" t="s">
        <v>277</v>
      </c>
      <c r="AN285" s="300">
        <f>IFERROR(IF(AG285="Probabilidad",(Q285-(+Q285*AJ285)),IF(AG285="Impacto",Q285,"")),"")</f>
        <v>0.24</v>
      </c>
      <c r="AO285" s="132" t="str">
        <f t="shared" ref="AO285:AO287" si="368">IFERROR(IF(AN285="","",IF(AN285&lt;=0.2,"Muy Baja",IF(AN285&lt;=0.4,"Baja",IF(AN285&lt;=0.6,"Media",IF(AN285&lt;=0.8,"Alta","Muy Alta"))))),"")</f>
        <v>Baja</v>
      </c>
      <c r="AP285" s="123">
        <f>+AN285</f>
        <v>0.24</v>
      </c>
      <c r="AQ285" s="132" t="str">
        <f t="shared" ref="AQ285:AQ287" si="369">IFERROR(IF(AR285="","",IF(AR285&lt;=0.2,"Leve",IF(AR285&lt;=0.4,"Menor",IF(AR285&lt;=0.6,"Moderado",IF(AR285&lt;=0.8,"Mayor","Catastrófico"))))),"")</f>
        <v>Moderado</v>
      </c>
      <c r="AR285" s="123">
        <f>IFERROR(IF(AG285="Impacto",(Y285-(+Y285*AJ285)),IF(AG285="Probabilidad",Y285,"")),"")</f>
        <v>0.6</v>
      </c>
      <c r="AS285" s="301" t="str">
        <f t="shared" ref="AS285:AS287" si="370">IFERROR(IF(OR(AND(AO285="Muy Baja",AQ285="Leve"),AND(AO285="Muy Baja",AQ285="Menor"),AND(AO285="Baja",AQ285="Leve")),"Bajo",IF(OR(AND(AO285="Muy baja",AQ285="Moderado"),AND(AO285="Baja",AQ285="Menor"),AND(AO285="Baja",AQ285="Moderado"),AND(AO285="Media",AQ285="Leve"),AND(AO285="Media",AQ285="Menor"),AND(AO285="Media",AQ285="Moderado"),AND(AO285="Alta",AQ285="Leve"),AND(AO285="Alta",AQ285="Menor")),"Moderado",IF(OR(AND(AO285="Muy Baja",AQ285="Mayor"),AND(AO285="Baja",AQ285="Mayor"),AND(AO285="Media",AQ285="Mayor"),AND(AO285="Alta",AQ285="Moderado"),AND(AO285="Alta",AQ285="Mayor"),AND(AO285="Muy Alta",AQ285="Leve"),AND(AO285="Muy Alta",AQ285="Menor"),AND(AO285="Muy Alta",AQ285="Moderado"),AND(AO285="Muy Alta",AQ285="Mayor")),"Alto",IF(OR(AND(AO285="Muy Baja",AQ285="Catastrófico"),AND(AO285="Baja",AQ285="Catastrófico"),AND(AO285="Media",AQ285="Catastrófico"),AND(AO285="Alta",AQ285="Catastrófico"),AND(AO285="Muy Alta",AQ285="Catastrófico")),"Extremo","")))),"")</f>
        <v>Moderado</v>
      </c>
      <c r="AT285" s="734">
        <f>MIN(AP285:AP290)</f>
        <v>0.14399999999999999</v>
      </c>
      <c r="AU285" s="734">
        <f>MIN(AR285:AR290)</f>
        <v>0.6</v>
      </c>
      <c r="AV285" s="735" t="s">
        <v>278</v>
      </c>
      <c r="AW285" s="305"/>
      <c r="AX285" s="305"/>
      <c r="AY285" s="319">
        <v>4</v>
      </c>
      <c r="AZ285" s="315">
        <v>1</v>
      </c>
      <c r="BA285" s="315">
        <v>1</v>
      </c>
      <c r="BB285" s="315">
        <v>1</v>
      </c>
      <c r="BC285" s="315">
        <v>1</v>
      </c>
      <c r="BJ285" s="327"/>
      <c r="BK285" s="313"/>
      <c r="BL285" s="313"/>
      <c r="BM285" s="313"/>
      <c r="BN285" s="313"/>
      <c r="BO285" s="313"/>
      <c r="BP285" s="313"/>
      <c r="BQ285" s="313"/>
      <c r="BR285" s="313"/>
      <c r="BS285" s="313"/>
      <c r="BT285" s="313"/>
      <c r="BU285" s="313"/>
      <c r="BV285" s="313"/>
      <c r="BW285" s="313"/>
      <c r="BX285" s="313"/>
      <c r="BY285" s="313"/>
      <c r="BZ285" s="313"/>
      <c r="CA285" s="313"/>
      <c r="CB285" s="313"/>
      <c r="CC285" s="313"/>
      <c r="CD285" s="313"/>
      <c r="CE285" s="313"/>
      <c r="CF285" s="313"/>
      <c r="CG285" s="313"/>
      <c r="CH285" s="313"/>
      <c r="CL285" s="313"/>
    </row>
    <row r="286" spans="1:90" s="1" customFormat="1" ht="85.5" x14ac:dyDescent="0.3">
      <c r="A286" s="706"/>
      <c r="B286" s="624" t="s">
        <v>535</v>
      </c>
      <c r="C286" s="637"/>
      <c r="D286" s="626"/>
      <c r="E286" s="624"/>
      <c r="F286" s="625"/>
      <c r="G286" s="625"/>
      <c r="H286" s="625"/>
      <c r="I286" s="625"/>
      <c r="J286" s="624" t="s">
        <v>272</v>
      </c>
      <c r="K286" s="627" t="s">
        <v>543</v>
      </c>
      <c r="L286" s="627" t="s">
        <v>545</v>
      </c>
      <c r="M286" s="627" t="str">
        <f t="shared" si="349"/>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86" s="624"/>
      <c r="O286" s="617">
        <v>500</v>
      </c>
      <c r="P286" s="615"/>
      <c r="Q286" s="616"/>
      <c r="R286" s="632"/>
      <c r="S286" s="615"/>
      <c r="T286" s="616"/>
      <c r="U286" s="632"/>
      <c r="V286" s="615"/>
      <c r="W286" s="616"/>
      <c r="X286" s="621"/>
      <c r="Y286" s="616"/>
      <c r="Z286" s="621"/>
      <c r="AA286" s="617"/>
      <c r="AB286" s="326">
        <v>2</v>
      </c>
      <c r="AC286" s="526" t="s">
        <v>890</v>
      </c>
      <c r="AD286" s="387"/>
      <c r="AE286" s="401" t="s">
        <v>123</v>
      </c>
      <c r="AF286" s="526" t="s">
        <v>891</v>
      </c>
      <c r="AG286" s="315" t="str">
        <f t="shared" si="343"/>
        <v>Probabilidad</v>
      </c>
      <c r="AH286" s="316" t="s">
        <v>74</v>
      </c>
      <c r="AI286" s="316" t="s">
        <v>109</v>
      </c>
      <c r="AJ286" s="317" t="str">
        <f t="shared" si="334"/>
        <v>40%</v>
      </c>
      <c r="AK286" s="316" t="s">
        <v>115</v>
      </c>
      <c r="AL286" s="316" t="s">
        <v>133</v>
      </c>
      <c r="AM286" s="316" t="s">
        <v>277</v>
      </c>
      <c r="AN286" s="299">
        <f>IFERROR(IF(AND(AG285="Probabilidad",AG286="Probabilidad"),(AP285-(+AP285*AJ286)),IF(AG286="Probabilidad",(Q285-(+Q285*AJ286)),IF(AG286="Impacto",AP285,""))),"")</f>
        <v>0.14399999999999999</v>
      </c>
      <c r="AO286" s="132" t="str">
        <f t="shared" si="368"/>
        <v>Muy Baja</v>
      </c>
      <c r="AP286" s="123">
        <f>+AN286</f>
        <v>0.14399999999999999</v>
      </c>
      <c r="AQ286" s="132" t="str">
        <f t="shared" si="369"/>
        <v>Moderado</v>
      </c>
      <c r="AR286" s="123">
        <f>IFERROR(IF(AND(AG285="Impacto",AG286="Impacto"),(AR285-(+AR285*AJ286)),IF(AG286="Impacto",(Y285-(+Y285*AJ286)),IF(AG286="Probabilidad",AR285,""))),"")</f>
        <v>0.6</v>
      </c>
      <c r="AS286" s="301" t="str">
        <f t="shared" si="370"/>
        <v>Moderado</v>
      </c>
      <c r="AT286" s="734"/>
      <c r="AU286" s="734"/>
      <c r="AV286" s="735"/>
      <c r="AW286" s="305"/>
      <c r="AX286" s="305"/>
      <c r="AY286" s="319">
        <v>2</v>
      </c>
      <c r="AZ286" s="315">
        <v>0</v>
      </c>
      <c r="BA286" s="315">
        <v>1</v>
      </c>
      <c r="BB286" s="315">
        <v>0</v>
      </c>
      <c r="BC286" s="315">
        <v>1</v>
      </c>
      <c r="BJ286" s="327"/>
      <c r="BK286" s="313"/>
      <c r="BL286" s="313"/>
      <c r="BM286" s="313"/>
      <c r="BN286" s="313"/>
      <c r="BO286" s="313"/>
      <c r="BP286" s="313"/>
      <c r="BQ286" s="313"/>
      <c r="BR286" s="313"/>
      <c r="BS286" s="313"/>
      <c r="BT286" s="313"/>
      <c r="BU286" s="313"/>
      <c r="BV286" s="313"/>
      <c r="BW286" s="313"/>
      <c r="BX286" s="313"/>
      <c r="BY286" s="313"/>
      <c r="BZ286" s="313"/>
      <c r="CA286" s="313"/>
      <c r="CB286" s="313"/>
      <c r="CC286" s="313"/>
      <c r="CD286" s="313"/>
      <c r="CE286" s="313"/>
      <c r="CF286" s="313"/>
      <c r="CG286" s="313"/>
      <c r="CH286" s="313"/>
      <c r="CL286" s="313"/>
    </row>
    <row r="287" spans="1:90" s="1" customFormat="1" ht="13.9" hidden="1" customHeight="1" x14ac:dyDescent="0.3">
      <c r="A287" s="706"/>
      <c r="B287" s="624" t="s">
        <v>535</v>
      </c>
      <c r="C287" s="637"/>
      <c r="D287" s="626"/>
      <c r="E287" s="624"/>
      <c r="F287" s="625"/>
      <c r="G287" s="625"/>
      <c r="H287" s="625"/>
      <c r="I287" s="625"/>
      <c r="J287" s="624" t="s">
        <v>272</v>
      </c>
      <c r="K287" s="627" t="s">
        <v>543</v>
      </c>
      <c r="L287" s="627" t="s">
        <v>545</v>
      </c>
      <c r="M287" s="627" t="str">
        <f t="shared" si="349"/>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87" s="624"/>
      <c r="O287" s="617">
        <v>500</v>
      </c>
      <c r="P287" s="615"/>
      <c r="Q287" s="616"/>
      <c r="R287" s="632"/>
      <c r="S287" s="615"/>
      <c r="T287" s="616"/>
      <c r="U287" s="632"/>
      <c r="V287" s="615"/>
      <c r="W287" s="616"/>
      <c r="X287" s="621"/>
      <c r="Y287" s="616"/>
      <c r="Z287" s="621"/>
      <c r="AA287" s="617"/>
      <c r="AB287" s="326"/>
      <c r="AC287" s="494"/>
      <c r="AD287" s="387"/>
      <c r="AE287" s="315"/>
      <c r="AF287" s="494"/>
      <c r="AG287" s="315" t="str">
        <f t="shared" si="343"/>
        <v/>
      </c>
      <c r="AH287" s="316"/>
      <c r="AI287" s="316"/>
      <c r="AJ287" s="317" t="str">
        <f t="shared" si="334"/>
        <v/>
      </c>
      <c r="AK287" s="316"/>
      <c r="AL287" s="316"/>
      <c r="AM287" s="316"/>
      <c r="AN287" s="299" t="str">
        <f>IFERROR(IF(AND(AG286="Probabilidad",AG287="Probabilidad"),(AP286-(+AP286*AJ287)),IF(AG287="Probabilidad",(Q286-(+Q286*AJ287)),IF(AG287="Impacto",AP286,""))),"")</f>
        <v/>
      </c>
      <c r="AO287" s="132" t="str">
        <f t="shared" si="368"/>
        <v/>
      </c>
      <c r="AP287" s="123" t="str">
        <f>+AN287</f>
        <v/>
      </c>
      <c r="AQ287" s="132" t="str">
        <f t="shared" si="369"/>
        <v/>
      </c>
      <c r="AR287" s="123" t="str">
        <f>IFERROR(IF(AND(AG286="Impacto",AG287="Impacto"),(AR286-(+AR286*AJ287)),IF(AG287="Impacto",(Y286-(+Y286*AJ287)),IF(AG287="Probabilidad",AR286,""))),"")</f>
        <v/>
      </c>
      <c r="AS287" s="301" t="str">
        <f t="shared" si="370"/>
        <v/>
      </c>
      <c r="AT287" s="370"/>
      <c r="AU287" s="370"/>
      <c r="AV287" s="735"/>
      <c r="AW287" s="305"/>
      <c r="AX287" s="305"/>
      <c r="AY287" s="319"/>
      <c r="AZ287" s="315"/>
      <c r="BA287" s="315"/>
      <c r="BB287" s="315"/>
      <c r="BC287" s="315"/>
      <c r="BJ287" s="327"/>
      <c r="BK287" s="313"/>
      <c r="BL287" s="313"/>
      <c r="BM287" s="313"/>
      <c r="BN287" s="313"/>
      <c r="BO287" s="313"/>
      <c r="BP287" s="313"/>
      <c r="BQ287" s="313"/>
      <c r="BR287" s="313"/>
      <c r="BS287" s="313"/>
      <c r="BT287" s="313"/>
      <c r="BU287" s="313"/>
      <c r="BV287" s="313"/>
      <c r="BW287" s="313"/>
      <c r="BX287" s="313"/>
      <c r="BY287" s="313"/>
      <c r="BZ287" s="313"/>
      <c r="CA287" s="313"/>
      <c r="CB287" s="313"/>
      <c r="CC287" s="313"/>
      <c r="CD287" s="313"/>
      <c r="CE287" s="313"/>
      <c r="CF287" s="313"/>
      <c r="CG287" s="313"/>
      <c r="CH287" s="313"/>
      <c r="CL287" s="313"/>
    </row>
    <row r="288" spans="1:90" s="1" customFormat="1" ht="13.9" hidden="1" customHeight="1" x14ac:dyDescent="0.3">
      <c r="A288" s="706"/>
      <c r="B288" s="624" t="s">
        <v>535</v>
      </c>
      <c r="C288" s="637"/>
      <c r="D288" s="626"/>
      <c r="E288" s="624"/>
      <c r="F288" s="625"/>
      <c r="G288" s="625"/>
      <c r="H288" s="625"/>
      <c r="I288" s="625"/>
      <c r="J288" s="624" t="s">
        <v>272</v>
      </c>
      <c r="K288" s="627" t="s">
        <v>543</v>
      </c>
      <c r="L288" s="627" t="s">
        <v>545</v>
      </c>
      <c r="M288" s="627" t="str">
        <f t="shared" si="349"/>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88" s="624"/>
      <c r="O288" s="617">
        <v>500</v>
      </c>
      <c r="P288" s="615"/>
      <c r="Q288" s="616"/>
      <c r="R288" s="632"/>
      <c r="S288" s="615"/>
      <c r="T288" s="616"/>
      <c r="U288" s="632"/>
      <c r="V288" s="615"/>
      <c r="W288" s="616"/>
      <c r="X288" s="621"/>
      <c r="Y288" s="616"/>
      <c r="Z288" s="621"/>
      <c r="AA288" s="617"/>
      <c r="AB288" s="326"/>
      <c r="AC288" s="494"/>
      <c r="AD288" s="387"/>
      <c r="AE288" s="315"/>
      <c r="AF288" s="494"/>
      <c r="AG288" s="315" t="str">
        <f t="shared" si="343"/>
        <v/>
      </c>
      <c r="AH288" s="316"/>
      <c r="AI288" s="316"/>
      <c r="AJ288" s="317" t="str">
        <f t="shared" si="334"/>
        <v/>
      </c>
      <c r="AK288" s="316"/>
      <c r="AL288" s="316"/>
      <c r="AM288" s="316"/>
      <c r="AN288" s="122"/>
      <c r="AO288" s="132" t="str">
        <f t="shared" si="339"/>
        <v/>
      </c>
      <c r="AP288" s="123"/>
      <c r="AQ288" s="132" t="str">
        <f t="shared" si="340"/>
        <v/>
      </c>
      <c r="AR288" s="123" t="str">
        <f t="shared" si="341"/>
        <v/>
      </c>
      <c r="AS288" s="301" t="str">
        <f t="shared" si="342"/>
        <v/>
      </c>
      <c r="AT288" s="301"/>
      <c r="AU288" s="301"/>
      <c r="AV288" s="369"/>
      <c r="AW288" s="305"/>
      <c r="AX288" s="305"/>
      <c r="AY288" s="489"/>
      <c r="AZ288" s="490"/>
      <c r="BA288" s="490"/>
      <c r="BB288" s="490"/>
      <c r="BC288" s="490"/>
      <c r="BJ288" s="327"/>
      <c r="BK288" s="313"/>
      <c r="BL288" s="313"/>
      <c r="BM288" s="313"/>
      <c r="BN288" s="313"/>
      <c r="BO288" s="313"/>
      <c r="BP288" s="313"/>
      <c r="BQ288" s="313"/>
      <c r="BR288" s="313"/>
      <c r="BS288" s="313"/>
      <c r="BT288" s="313"/>
      <c r="BU288" s="313"/>
      <c r="BV288" s="313"/>
      <c r="BW288" s="313"/>
      <c r="BX288" s="313"/>
      <c r="BY288" s="313"/>
      <c r="BZ288" s="313"/>
      <c r="CA288" s="313"/>
      <c r="CB288" s="313"/>
      <c r="CC288" s="313"/>
      <c r="CD288" s="313"/>
      <c r="CE288" s="313"/>
      <c r="CF288" s="313"/>
      <c r="CG288" s="313"/>
      <c r="CH288" s="313"/>
      <c r="CL288" s="313"/>
    </row>
    <row r="289" spans="1:90" s="1" customFormat="1" ht="13.9" hidden="1" customHeight="1" x14ac:dyDescent="0.3">
      <c r="A289" s="706"/>
      <c r="B289" s="624" t="s">
        <v>535</v>
      </c>
      <c r="C289" s="637"/>
      <c r="D289" s="626"/>
      <c r="E289" s="624"/>
      <c r="F289" s="625"/>
      <c r="G289" s="625"/>
      <c r="H289" s="625"/>
      <c r="I289" s="625"/>
      <c r="J289" s="624" t="s">
        <v>272</v>
      </c>
      <c r="K289" s="627" t="s">
        <v>543</v>
      </c>
      <c r="L289" s="627" t="s">
        <v>545</v>
      </c>
      <c r="M289" s="627" t="str">
        <f t="shared" si="349"/>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89" s="624"/>
      <c r="O289" s="617">
        <v>500</v>
      </c>
      <c r="P289" s="615"/>
      <c r="Q289" s="616"/>
      <c r="R289" s="632"/>
      <c r="S289" s="615"/>
      <c r="T289" s="616"/>
      <c r="U289" s="632"/>
      <c r="V289" s="615"/>
      <c r="W289" s="616"/>
      <c r="X289" s="621"/>
      <c r="Y289" s="616"/>
      <c r="Z289" s="621"/>
      <c r="AA289" s="617"/>
      <c r="AB289" s="326"/>
      <c r="AC289" s="494"/>
      <c r="AD289" s="387"/>
      <c r="AE289" s="315"/>
      <c r="AF289" s="494"/>
      <c r="AG289" s="315" t="str">
        <f t="shared" si="343"/>
        <v/>
      </c>
      <c r="AH289" s="316"/>
      <c r="AI289" s="316"/>
      <c r="AJ289" s="317" t="str">
        <f t="shared" si="334"/>
        <v/>
      </c>
      <c r="AK289" s="316"/>
      <c r="AL289" s="316"/>
      <c r="AM289" s="316"/>
      <c r="AN289" s="122"/>
      <c r="AO289" s="132" t="str">
        <f t="shared" si="339"/>
        <v/>
      </c>
      <c r="AP289" s="123"/>
      <c r="AQ289" s="132" t="str">
        <f t="shared" si="340"/>
        <v/>
      </c>
      <c r="AR289" s="123" t="str">
        <f t="shared" si="341"/>
        <v/>
      </c>
      <c r="AS289" s="301" t="str">
        <f t="shared" si="342"/>
        <v/>
      </c>
      <c r="AT289" s="301"/>
      <c r="AU289" s="301"/>
      <c r="AV289" s="369"/>
      <c r="AW289" s="305"/>
      <c r="AX289" s="305"/>
      <c r="AY289" s="489"/>
      <c r="AZ289" s="490"/>
      <c r="BA289" s="490"/>
      <c r="BB289" s="490"/>
      <c r="BC289" s="490"/>
      <c r="BJ289" s="327"/>
      <c r="BK289" s="313"/>
      <c r="BL289" s="313"/>
      <c r="BM289" s="313"/>
      <c r="BN289" s="313"/>
      <c r="BO289" s="313"/>
      <c r="BP289" s="313"/>
      <c r="BQ289" s="313"/>
      <c r="BR289" s="313"/>
      <c r="BS289" s="313"/>
      <c r="BT289" s="313"/>
      <c r="BU289" s="313"/>
      <c r="BV289" s="313"/>
      <c r="BW289" s="313"/>
      <c r="BX289" s="313"/>
      <c r="BY289" s="313"/>
      <c r="BZ289" s="313"/>
      <c r="CA289" s="313"/>
      <c r="CB289" s="313"/>
      <c r="CC289" s="313"/>
      <c r="CD289" s="313"/>
      <c r="CE289" s="313"/>
      <c r="CF289" s="313"/>
      <c r="CG289" s="313"/>
      <c r="CH289" s="313"/>
      <c r="CL289" s="313"/>
    </row>
    <row r="290" spans="1:90" s="1" customFormat="1" ht="13.9" hidden="1" customHeight="1" x14ac:dyDescent="0.3">
      <c r="A290" s="706"/>
      <c r="B290" s="624" t="s">
        <v>535</v>
      </c>
      <c r="C290" s="638"/>
      <c r="D290" s="626"/>
      <c r="E290" s="624"/>
      <c r="F290" s="625"/>
      <c r="G290" s="625"/>
      <c r="H290" s="625"/>
      <c r="I290" s="625"/>
      <c r="J290" s="624" t="s">
        <v>272</v>
      </c>
      <c r="K290" s="627" t="s">
        <v>543</v>
      </c>
      <c r="L290" s="627" t="s">
        <v>545</v>
      </c>
      <c r="M290" s="627" t="str">
        <f t="shared" si="349"/>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90" s="624"/>
      <c r="O290" s="617">
        <v>500</v>
      </c>
      <c r="P290" s="615"/>
      <c r="Q290" s="616"/>
      <c r="R290" s="632"/>
      <c r="S290" s="615"/>
      <c r="T290" s="616"/>
      <c r="U290" s="632"/>
      <c r="V290" s="615"/>
      <c r="W290" s="616"/>
      <c r="X290" s="621"/>
      <c r="Y290" s="616"/>
      <c r="Z290" s="621"/>
      <c r="AA290" s="617"/>
      <c r="AB290" s="326"/>
      <c r="AC290" s="494"/>
      <c r="AD290" s="387"/>
      <c r="AE290" s="315"/>
      <c r="AF290" s="494"/>
      <c r="AG290" s="315" t="str">
        <f t="shared" si="343"/>
        <v/>
      </c>
      <c r="AH290" s="316"/>
      <c r="AI290" s="316"/>
      <c r="AJ290" s="317" t="str">
        <f t="shared" si="334"/>
        <v/>
      </c>
      <c r="AK290" s="316"/>
      <c r="AL290" s="316"/>
      <c r="AM290" s="316"/>
      <c r="AN290" s="122"/>
      <c r="AO290" s="132" t="str">
        <f t="shared" si="339"/>
        <v/>
      </c>
      <c r="AP290" s="123"/>
      <c r="AQ290" s="132" t="str">
        <f t="shared" si="340"/>
        <v/>
      </c>
      <c r="AR290" s="123" t="str">
        <f t="shared" si="341"/>
        <v/>
      </c>
      <c r="AS290" s="301" t="str">
        <f t="shared" si="342"/>
        <v/>
      </c>
      <c r="AT290" s="301"/>
      <c r="AU290" s="301"/>
      <c r="AV290" s="369"/>
      <c r="AW290" s="305"/>
      <c r="AX290" s="305"/>
      <c r="AY290" s="489"/>
      <c r="AZ290" s="490"/>
      <c r="BA290" s="490"/>
      <c r="BB290" s="490"/>
      <c r="BC290" s="490"/>
      <c r="BJ290" s="327"/>
      <c r="BK290" s="313"/>
      <c r="BL290" s="313"/>
      <c r="BM290" s="313"/>
      <c r="BN290" s="313"/>
      <c r="BO290" s="313"/>
      <c r="BP290" s="313"/>
      <c r="BQ290" s="313"/>
      <c r="BR290" s="313"/>
      <c r="BS290" s="313"/>
      <c r="BT290" s="313"/>
      <c r="BU290" s="313"/>
      <c r="BV290" s="313"/>
      <c r="BW290" s="313"/>
      <c r="BX290" s="313"/>
      <c r="BY290" s="313"/>
      <c r="BZ290" s="313"/>
      <c r="CA290" s="313"/>
      <c r="CB290" s="313"/>
      <c r="CC290" s="313"/>
      <c r="CD290" s="313"/>
      <c r="CE290" s="313"/>
      <c r="CF290" s="313"/>
      <c r="CG290" s="313"/>
      <c r="CH290" s="313"/>
      <c r="CL290" s="313"/>
    </row>
    <row r="291" spans="1:90" s="1" customFormat="1" ht="270.60000000000002" customHeight="1" x14ac:dyDescent="0.3">
      <c r="A291" s="706" t="s">
        <v>546</v>
      </c>
      <c r="B291" s="624" t="s">
        <v>547</v>
      </c>
      <c r="C291" s="626" t="s">
        <v>77</v>
      </c>
      <c r="D291" s="626" t="s">
        <v>548</v>
      </c>
      <c r="E291" s="624" t="s">
        <v>204</v>
      </c>
      <c r="F291" s="625" t="s">
        <v>345</v>
      </c>
      <c r="G291" s="625" t="s">
        <v>366</v>
      </c>
      <c r="H291" s="625" t="s">
        <v>346</v>
      </c>
      <c r="I291" s="625" t="s">
        <v>304</v>
      </c>
      <c r="J291" s="624" t="s">
        <v>272</v>
      </c>
      <c r="K291" s="627" t="s">
        <v>956</v>
      </c>
      <c r="L291" s="627" t="s">
        <v>869</v>
      </c>
      <c r="M291" s="627" t="str">
        <f t="shared" si="349"/>
        <v>Posibilidad de pérdida Económica y Reputacional por el uso del servicio de transporte del IGAC para actividades personales o que beneficien a terceros diferentes a temas laborales, debido a:
1. Alteraciones o inconsistencias en la herramienta tecnológica donde se realiza la solicitud de transporte.
2. Asignación de vehículos sin surtir los trámites respectivos.</v>
      </c>
      <c r="N291" s="624" t="s">
        <v>332</v>
      </c>
      <c r="O291" s="617">
        <v>1</v>
      </c>
      <c r="P291" s="615" t="str">
        <f t="shared" si="323"/>
        <v>Muy Baja</v>
      </c>
      <c r="Q291" s="616">
        <f t="shared" ref="Q291" si="371">IF(P291="","",IF(P291="Muy Baja",0.2,IF(P291="Baja",0.4,IF(P291="Media",0.6,IF(P291="Alta",0.8,IF(P291="Muy Alta",1,))))))</f>
        <v>0.2</v>
      </c>
      <c r="R291" s="632" t="s">
        <v>327</v>
      </c>
      <c r="S291" s="615" t="str">
        <f>IF(OR(R291='Tabla Impacto'!$C$11,R291='Tabla Impacto'!$D$11),"Leve",IF(OR(R291='Tabla Impacto'!$C$12,R291='Tabla Impacto'!$D$12),"Menor",IF(OR(R291='Tabla Impacto'!$C$13,R291='Tabla Impacto'!$D$13),"Moderado",IF(OR(R291='Tabla Impacto'!$C$14,R291='Tabla Impacto'!$D$14),"Mayor",IF(OR(R291='Tabla Impacto'!$C$15,R291='Tabla Impacto'!$D$15),"Catastrófico","")))))</f>
        <v>Leve</v>
      </c>
      <c r="T291" s="616">
        <f t="shared" ref="T291" si="372">IF(S291="","",IF(S291="Leve",0.2,IF(S291="Menor",0.4,IF(S291="Moderado",0.6,IF(S291="Mayor",0.8,IF(S291="Catastrófico",1,))))))</f>
        <v>0.2</v>
      </c>
      <c r="U291" s="632" t="s">
        <v>491</v>
      </c>
      <c r="V291" s="615" t="str">
        <f>IF(OR(U291='Tabla Impacto'!$C$11,U291='Tabla Impacto'!$D$11),"Leve",IF(OR(U291='Tabla Impacto'!$C$12,U291='Tabla Impacto'!$D$12),"Menor",IF(OR(U291='Tabla Impacto'!$C$13,U291='Tabla Impacto'!$D$13),"Moderado",IF(OR(U291='Tabla Impacto'!$C$14,U291='Tabla Impacto'!$D$14),"Mayor",IF(OR(U291='Tabla Impacto'!$C$15,U291='Tabla Impacto'!$D$15),"Catastrófico","")))))</f>
        <v>Leve</v>
      </c>
      <c r="W291" s="616">
        <f t="shared" ref="W291" si="373">IF(V291="","",IF(V291="Leve",0.2,IF(V291="Menor",0.4,IF(V291="Moderado",0.6,IF(V291="Mayor",0.8,IF(V291="Catastrófico",1,))))))</f>
        <v>0.2</v>
      </c>
      <c r="X291" s="621" t="str">
        <f>IF(Y291="","",IF(Y291='Tabla Impacto'!$G$4,'Tabla Impacto'!$F$4,IF(Y291='Tabla Impacto'!$G$5,'Tabla Impacto'!$F$5,IF(Y291='Tabla Impacto'!$G$6,'Tabla Impacto'!$F$6,IF(Y291='Tabla Impacto'!$G$7,'Tabla Impacto'!$F$7,IF(Y291='Tabla Impacto'!$G$8,'Tabla Impacto'!$F$8))))))</f>
        <v>Leve</v>
      </c>
      <c r="Y291" s="616">
        <f t="shared" ref="Y291" si="374">+IF(T291="",W291,IF(W291="",T291,IF(T291&gt;W291,T291,W291)))</f>
        <v>0.2</v>
      </c>
      <c r="Z291" s="621" t="str">
        <f t="shared" ref="Z291" si="375">IF(OR(AND(P291="Muy Baja",X291="Leve"),AND(P291="Muy Baja",X291="Menor"),AND(P291="Baja",X291="Leve")),"Bajo",IF(OR(AND(P291="Muy baja",X291="Moderado"),AND(P291="Baja",X291="Menor"),AND(P291="Baja",X291="Moderado"),AND(P291="Media",X291="Leve"),AND(P291="Media",X291="Menor"),AND(P291="Media",X291="Moderado"),AND(P291="Alta",X291="Leve"),AND(P291="Alta",X291="Menor")),"Moderado",IF(OR(AND(P291="Muy Baja",X291="Mayor"),AND(P291="Baja",X291="Mayor"),AND(P291="Media",X291="Mayor"),AND(P291="Alta",X291="Moderado"),AND(P291="Alta",X291="Mayor"),AND(P291="Muy Alta",X291="Leve"),AND(P291="Muy Alta",X291="Menor"),AND(P291="Muy Alta",X291="Moderado"),AND(P291="Muy Alta",X291="Mayor")),"Alto",IF(OR(AND(P291="Muy Baja",X291="Catastrófico"),AND(P291="Baja",X291="Catastrófico"),AND(P291="Media",X291="Catastrófico"),AND(P291="Alta",X291="Catastrófico"),AND(P291="Muy Alta",X291="Catastrófico")),"Extremo",""))))</f>
        <v>Bajo</v>
      </c>
      <c r="AA291" s="617"/>
      <c r="AB291" s="326">
        <v>1</v>
      </c>
      <c r="AC291" s="526" t="s">
        <v>987</v>
      </c>
      <c r="AD291" s="387"/>
      <c r="AE291" s="401" t="s">
        <v>123</v>
      </c>
      <c r="AF291" s="526" t="s">
        <v>988</v>
      </c>
      <c r="AG291" s="315" t="str">
        <f t="shared" si="343"/>
        <v>Probabilidad</v>
      </c>
      <c r="AH291" s="316" t="s">
        <v>74</v>
      </c>
      <c r="AI291" s="316" t="s">
        <v>109</v>
      </c>
      <c r="AJ291" s="317" t="str">
        <f t="shared" si="334"/>
        <v>40%</v>
      </c>
      <c r="AK291" s="316" t="s">
        <v>115</v>
      </c>
      <c r="AL291" s="316" t="s">
        <v>133</v>
      </c>
      <c r="AM291" s="316" t="s">
        <v>277</v>
      </c>
      <c r="AN291" s="300">
        <f>IFERROR(IF(AG291="Probabilidad",(Q291-(+Q291*AJ291)),IF(AG291="Impacto",Q291,"")),"")</f>
        <v>0.12</v>
      </c>
      <c r="AO291" s="132" t="str">
        <f t="shared" si="339"/>
        <v>Muy Baja</v>
      </c>
      <c r="AP291" s="123">
        <f>+AN291</f>
        <v>0.12</v>
      </c>
      <c r="AQ291" s="132" t="str">
        <f t="shared" si="340"/>
        <v>Leve</v>
      </c>
      <c r="AR291" s="123">
        <f>IFERROR(IF(AG291="Impacto",(Y291-(+Y291*AJ291)),IF(AG291="Probabilidad",Y291,"")),"")</f>
        <v>0.2</v>
      </c>
      <c r="AS291" s="301" t="str">
        <f t="shared" si="342"/>
        <v>Bajo</v>
      </c>
      <c r="AT291" s="425">
        <f>+AP291</f>
        <v>0.12</v>
      </c>
      <c r="AU291" s="425">
        <f>+AR291</f>
        <v>0.2</v>
      </c>
      <c r="AV291" s="426" t="s">
        <v>278</v>
      </c>
      <c r="AW291" s="305"/>
      <c r="AX291" s="305"/>
      <c r="AY291" s="319">
        <v>4</v>
      </c>
      <c r="AZ291" s="315">
        <v>1</v>
      </c>
      <c r="BA291" s="315">
        <v>1</v>
      </c>
      <c r="BB291" s="315">
        <v>1</v>
      </c>
      <c r="BC291" s="315">
        <v>1</v>
      </c>
      <c r="BJ291" s="327"/>
      <c r="BK291" s="313"/>
      <c r="BL291" s="313"/>
      <c r="BM291" s="313"/>
      <c r="BN291" s="313"/>
      <c r="BO291" s="313"/>
      <c r="BP291" s="313"/>
      <c r="BQ291" s="313"/>
      <c r="BR291" s="313"/>
      <c r="BS291" s="313"/>
      <c r="BT291" s="313"/>
      <c r="BU291" s="313"/>
      <c r="BV291" s="313"/>
      <c r="BW291" s="313"/>
      <c r="BX291" s="313"/>
      <c r="BY291" s="313"/>
      <c r="BZ291" s="313"/>
      <c r="CA291" s="313"/>
      <c r="CB291" s="313"/>
      <c r="CC291" s="313"/>
      <c r="CD291" s="313"/>
      <c r="CE291" s="313"/>
      <c r="CF291" s="313"/>
      <c r="CG291" s="313"/>
      <c r="CH291" s="313"/>
      <c r="CL291" s="313"/>
    </row>
    <row r="292" spans="1:90" s="1" customFormat="1" hidden="1" x14ac:dyDescent="0.3">
      <c r="A292" s="706"/>
      <c r="B292" s="624" t="s">
        <v>541</v>
      </c>
      <c r="C292" s="626" t="s">
        <v>77</v>
      </c>
      <c r="D292" s="626"/>
      <c r="E292" s="624"/>
      <c r="F292" s="625"/>
      <c r="G292" s="625"/>
      <c r="H292" s="625"/>
      <c r="I292" s="625"/>
      <c r="J292" s="624" t="s">
        <v>272</v>
      </c>
      <c r="K292" s="627" t="s">
        <v>549</v>
      </c>
      <c r="L292" s="627" t="s">
        <v>550</v>
      </c>
      <c r="M292" s="627" t="str">
        <f t="shared" si="349"/>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2" s="624"/>
      <c r="O292" s="617">
        <v>1</v>
      </c>
      <c r="P292" s="615"/>
      <c r="Q292" s="616"/>
      <c r="R292" s="632"/>
      <c r="S292" s="615"/>
      <c r="T292" s="616"/>
      <c r="U292" s="632"/>
      <c r="V292" s="615"/>
      <c r="W292" s="616"/>
      <c r="X292" s="621"/>
      <c r="Y292" s="616"/>
      <c r="Z292" s="621"/>
      <c r="AA292" s="617"/>
      <c r="AB292" s="326"/>
      <c r="AC292" s="497"/>
      <c r="AD292" s="387"/>
      <c r="AE292" s="315"/>
      <c r="AF292" s="494"/>
      <c r="AG292" s="315" t="str">
        <f t="shared" si="343"/>
        <v/>
      </c>
      <c r="AH292" s="316"/>
      <c r="AI292" s="316"/>
      <c r="AJ292" s="317" t="str">
        <f t="shared" si="334"/>
        <v/>
      </c>
      <c r="AK292" s="316"/>
      <c r="AL292" s="316"/>
      <c r="AM292" s="316"/>
      <c r="AN292" s="299" t="str">
        <f>IFERROR(IF(AND(AG291="Probabilidad",AG292="Probabilidad"),(AP291-(+AP291*AJ292)),IF(AG292="Probabilidad",(Q291-(+Q291*AJ292)),IF(AG292="Impacto",AP291,""))),"")</f>
        <v/>
      </c>
      <c r="AO292" s="132" t="str">
        <f t="shared" si="339"/>
        <v/>
      </c>
      <c r="AP292" s="123" t="str">
        <f>+AN292</f>
        <v/>
      </c>
      <c r="AQ292" s="132" t="str">
        <f t="shared" si="340"/>
        <v/>
      </c>
      <c r="AR292" s="123" t="str">
        <f>IFERROR(IF(AND(AG291="Impacto",AG292="Impacto"),(AR291-(+AR291*AJ292)),IF(AG292="Impacto",(Y291-(+Y291*AJ292)),IF(AG292="Probabilidad",AR291,""))),"")</f>
        <v/>
      </c>
      <c r="AS292" s="301" t="str">
        <f t="shared" si="342"/>
        <v/>
      </c>
      <c r="AT292" s="425"/>
      <c r="AU292" s="425"/>
      <c r="AV292" s="426"/>
      <c r="AW292" s="305"/>
      <c r="AX292" s="305"/>
      <c r="AY292" s="319"/>
      <c r="AZ292" s="315"/>
      <c r="BA292" s="315"/>
      <c r="BB292" s="315"/>
      <c r="BC292" s="315"/>
      <c r="BJ292" s="327"/>
      <c r="BK292" s="313"/>
      <c r="BL292" s="313"/>
      <c r="BM292" s="313"/>
      <c r="BN292" s="313"/>
      <c r="BO292" s="313"/>
      <c r="BP292" s="313"/>
      <c r="BQ292" s="313"/>
      <c r="BR292" s="313"/>
      <c r="BS292" s="313"/>
      <c r="BT292" s="313"/>
      <c r="BU292" s="313"/>
      <c r="BV292" s="313"/>
      <c r="BW292" s="313"/>
      <c r="BX292" s="313"/>
      <c r="BY292" s="313"/>
      <c r="BZ292" s="313"/>
      <c r="CA292" s="313"/>
      <c r="CB292" s="313"/>
      <c r="CC292" s="313"/>
      <c r="CD292" s="313"/>
      <c r="CE292" s="313"/>
      <c r="CF292" s="313"/>
      <c r="CG292" s="313"/>
      <c r="CH292" s="313"/>
      <c r="CL292" s="313"/>
    </row>
    <row r="293" spans="1:90" s="1" customFormat="1" ht="13.9" hidden="1" customHeight="1" x14ac:dyDescent="0.3">
      <c r="A293" s="706"/>
      <c r="B293" s="624" t="s">
        <v>541</v>
      </c>
      <c r="C293" s="626" t="s">
        <v>77</v>
      </c>
      <c r="D293" s="626"/>
      <c r="E293" s="624"/>
      <c r="F293" s="625"/>
      <c r="G293" s="625"/>
      <c r="H293" s="625"/>
      <c r="I293" s="625"/>
      <c r="J293" s="624" t="s">
        <v>272</v>
      </c>
      <c r="K293" s="627" t="s">
        <v>549</v>
      </c>
      <c r="L293" s="627" t="s">
        <v>550</v>
      </c>
      <c r="M293" s="627" t="str">
        <f t="shared" si="349"/>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3" s="624"/>
      <c r="O293" s="617">
        <v>1</v>
      </c>
      <c r="P293" s="615"/>
      <c r="Q293" s="616"/>
      <c r="R293" s="632"/>
      <c r="S293" s="615"/>
      <c r="T293" s="616"/>
      <c r="U293" s="632"/>
      <c r="V293" s="615"/>
      <c r="W293" s="616"/>
      <c r="X293" s="621"/>
      <c r="Y293" s="616"/>
      <c r="Z293" s="621"/>
      <c r="AA293" s="617"/>
      <c r="AB293" s="326"/>
      <c r="AC293" s="494"/>
      <c r="AD293" s="387"/>
      <c r="AE293" s="315"/>
      <c r="AF293" s="494"/>
      <c r="AG293" s="315" t="str">
        <f t="shared" si="343"/>
        <v/>
      </c>
      <c r="AH293" s="316"/>
      <c r="AI293" s="316"/>
      <c r="AJ293" s="317" t="str">
        <f t="shared" si="334"/>
        <v/>
      </c>
      <c r="AK293" s="316"/>
      <c r="AL293" s="316"/>
      <c r="AM293" s="316"/>
      <c r="AN293" s="122"/>
      <c r="AO293" s="132" t="str">
        <f t="shared" si="339"/>
        <v/>
      </c>
      <c r="AP293" s="123"/>
      <c r="AQ293" s="132" t="str">
        <f t="shared" si="340"/>
        <v/>
      </c>
      <c r="AR293" s="123" t="str">
        <f t="shared" si="341"/>
        <v/>
      </c>
      <c r="AS293" s="301" t="str">
        <f t="shared" si="342"/>
        <v/>
      </c>
      <c r="AT293" s="301"/>
      <c r="AU293" s="301"/>
      <c r="AV293" s="369"/>
      <c r="AW293" s="305"/>
      <c r="AX293" s="305"/>
      <c r="AY293" s="489"/>
      <c r="AZ293" s="490"/>
      <c r="BA293" s="490"/>
      <c r="BB293" s="490"/>
      <c r="BC293" s="490"/>
      <c r="BJ293" s="327"/>
      <c r="BK293" s="313"/>
      <c r="BL293" s="313"/>
      <c r="BM293" s="313"/>
      <c r="BN293" s="313"/>
      <c r="BO293" s="313"/>
      <c r="BP293" s="313"/>
      <c r="BQ293" s="313"/>
      <c r="BR293" s="313"/>
      <c r="BS293" s="313"/>
      <c r="BT293" s="313"/>
      <c r="BU293" s="313"/>
      <c r="BV293" s="313"/>
      <c r="BW293" s="313"/>
      <c r="BX293" s="313"/>
      <c r="BY293" s="313"/>
      <c r="BZ293" s="313"/>
      <c r="CA293" s="313"/>
      <c r="CB293" s="313"/>
      <c r="CC293" s="313"/>
      <c r="CD293" s="313"/>
      <c r="CE293" s="313"/>
      <c r="CF293" s="313"/>
      <c r="CG293" s="313"/>
      <c r="CH293" s="313"/>
      <c r="CL293" s="313"/>
    </row>
    <row r="294" spans="1:90" s="1" customFormat="1" ht="13.9" hidden="1" customHeight="1" x14ac:dyDescent="0.3">
      <c r="A294" s="706"/>
      <c r="B294" s="624" t="s">
        <v>541</v>
      </c>
      <c r="C294" s="626" t="s">
        <v>77</v>
      </c>
      <c r="D294" s="626"/>
      <c r="E294" s="624"/>
      <c r="F294" s="625"/>
      <c r="G294" s="625"/>
      <c r="H294" s="625"/>
      <c r="I294" s="625"/>
      <c r="J294" s="624" t="s">
        <v>272</v>
      </c>
      <c r="K294" s="627" t="s">
        <v>549</v>
      </c>
      <c r="L294" s="627" t="s">
        <v>550</v>
      </c>
      <c r="M294" s="627" t="str">
        <f t="shared" si="349"/>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4" s="624"/>
      <c r="O294" s="617">
        <v>1</v>
      </c>
      <c r="P294" s="615"/>
      <c r="Q294" s="616"/>
      <c r="R294" s="632"/>
      <c r="S294" s="615"/>
      <c r="T294" s="616"/>
      <c r="U294" s="632"/>
      <c r="V294" s="615"/>
      <c r="W294" s="616"/>
      <c r="X294" s="621"/>
      <c r="Y294" s="616"/>
      <c r="Z294" s="621"/>
      <c r="AA294" s="617"/>
      <c r="AB294" s="326"/>
      <c r="AC294" s="494"/>
      <c r="AD294" s="387"/>
      <c r="AE294" s="315"/>
      <c r="AF294" s="494"/>
      <c r="AG294" s="315" t="str">
        <f t="shared" si="343"/>
        <v/>
      </c>
      <c r="AH294" s="316"/>
      <c r="AI294" s="316"/>
      <c r="AJ294" s="317" t="str">
        <f t="shared" si="334"/>
        <v/>
      </c>
      <c r="AK294" s="316"/>
      <c r="AL294" s="316"/>
      <c r="AM294" s="316"/>
      <c r="AN294" s="122"/>
      <c r="AO294" s="132" t="str">
        <f t="shared" si="339"/>
        <v/>
      </c>
      <c r="AP294" s="123"/>
      <c r="AQ294" s="132" t="str">
        <f t="shared" si="340"/>
        <v/>
      </c>
      <c r="AR294" s="123" t="str">
        <f t="shared" si="341"/>
        <v/>
      </c>
      <c r="AS294" s="301" t="str">
        <f t="shared" si="342"/>
        <v/>
      </c>
      <c r="AT294" s="301"/>
      <c r="AU294" s="301"/>
      <c r="AV294" s="369"/>
      <c r="AW294" s="305"/>
      <c r="AX294" s="305"/>
      <c r="AY294" s="489"/>
      <c r="AZ294" s="490"/>
      <c r="BA294" s="490"/>
      <c r="BB294" s="490"/>
      <c r="BC294" s="490"/>
      <c r="BJ294" s="327"/>
      <c r="BK294" s="313"/>
      <c r="BL294" s="313"/>
      <c r="BM294" s="313"/>
      <c r="BN294" s="313"/>
      <c r="BO294" s="313"/>
      <c r="BP294" s="313"/>
      <c r="BQ294" s="313"/>
      <c r="BR294" s="313"/>
      <c r="BS294" s="313"/>
      <c r="BT294" s="313"/>
      <c r="BU294" s="313"/>
      <c r="BV294" s="313"/>
      <c r="BW294" s="313"/>
      <c r="BX294" s="313"/>
      <c r="BY294" s="313"/>
      <c r="BZ294" s="313"/>
      <c r="CA294" s="313"/>
      <c r="CB294" s="313"/>
      <c r="CC294" s="313"/>
      <c r="CD294" s="313"/>
      <c r="CE294" s="313"/>
      <c r="CF294" s="313"/>
      <c r="CG294" s="313"/>
      <c r="CH294" s="313"/>
      <c r="CL294" s="313"/>
    </row>
    <row r="295" spans="1:90" s="1" customFormat="1" ht="13.9" hidden="1" customHeight="1" x14ac:dyDescent="0.3">
      <c r="A295" s="706"/>
      <c r="B295" s="624" t="s">
        <v>541</v>
      </c>
      <c r="C295" s="626" t="s">
        <v>77</v>
      </c>
      <c r="D295" s="626"/>
      <c r="E295" s="624"/>
      <c r="F295" s="625"/>
      <c r="G295" s="625"/>
      <c r="H295" s="625"/>
      <c r="I295" s="625"/>
      <c r="J295" s="624" t="s">
        <v>272</v>
      </c>
      <c r="K295" s="627" t="s">
        <v>549</v>
      </c>
      <c r="L295" s="627" t="s">
        <v>550</v>
      </c>
      <c r="M295" s="627" t="str">
        <f t="shared" si="349"/>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5" s="624"/>
      <c r="O295" s="617">
        <v>1</v>
      </c>
      <c r="P295" s="615"/>
      <c r="Q295" s="616"/>
      <c r="R295" s="632"/>
      <c r="S295" s="615"/>
      <c r="T295" s="616"/>
      <c r="U295" s="632"/>
      <c r="V295" s="615"/>
      <c r="W295" s="616"/>
      <c r="X295" s="621"/>
      <c r="Y295" s="616"/>
      <c r="Z295" s="621"/>
      <c r="AA295" s="617"/>
      <c r="AB295" s="326"/>
      <c r="AC295" s="494"/>
      <c r="AD295" s="387"/>
      <c r="AE295" s="315"/>
      <c r="AF295" s="494"/>
      <c r="AG295" s="315" t="str">
        <f t="shared" si="343"/>
        <v/>
      </c>
      <c r="AH295" s="316"/>
      <c r="AI295" s="316"/>
      <c r="AJ295" s="317" t="str">
        <f t="shared" si="334"/>
        <v/>
      </c>
      <c r="AK295" s="316"/>
      <c r="AL295" s="316"/>
      <c r="AM295" s="316"/>
      <c r="AN295" s="122"/>
      <c r="AO295" s="132" t="str">
        <f t="shared" si="339"/>
        <v/>
      </c>
      <c r="AP295" s="123"/>
      <c r="AQ295" s="132" t="str">
        <f t="shared" si="340"/>
        <v/>
      </c>
      <c r="AR295" s="123" t="str">
        <f t="shared" si="341"/>
        <v/>
      </c>
      <c r="AS295" s="301" t="str">
        <f t="shared" si="342"/>
        <v/>
      </c>
      <c r="AT295" s="301"/>
      <c r="AU295" s="301"/>
      <c r="AV295" s="369"/>
      <c r="AW295" s="305"/>
      <c r="AX295" s="305"/>
      <c r="AY295" s="489"/>
      <c r="AZ295" s="490"/>
      <c r="BA295" s="490"/>
      <c r="BB295" s="490"/>
      <c r="BC295" s="490"/>
      <c r="BJ295" s="327"/>
      <c r="BK295" s="313"/>
      <c r="BL295" s="313"/>
      <c r="BM295" s="313"/>
      <c r="BN295" s="313"/>
      <c r="BO295" s="313"/>
      <c r="BP295" s="313"/>
      <c r="BQ295" s="313"/>
      <c r="BR295" s="313"/>
      <c r="BS295" s="313"/>
      <c r="BT295" s="313"/>
      <c r="BU295" s="313"/>
      <c r="BV295" s="313"/>
      <c r="BW295" s="313"/>
      <c r="BX295" s="313"/>
      <c r="BY295" s="313"/>
      <c r="BZ295" s="313"/>
      <c r="CA295" s="313"/>
      <c r="CB295" s="313"/>
      <c r="CC295" s="313"/>
      <c r="CD295" s="313"/>
      <c r="CE295" s="313"/>
      <c r="CF295" s="313"/>
      <c r="CG295" s="313"/>
      <c r="CH295" s="313"/>
      <c r="CL295" s="313"/>
    </row>
    <row r="296" spans="1:90" s="1" customFormat="1" ht="13.9" hidden="1" customHeight="1" x14ac:dyDescent="0.3">
      <c r="A296" s="706"/>
      <c r="B296" s="624" t="s">
        <v>541</v>
      </c>
      <c r="C296" s="626" t="s">
        <v>77</v>
      </c>
      <c r="D296" s="626"/>
      <c r="E296" s="624"/>
      <c r="F296" s="625"/>
      <c r="G296" s="625"/>
      <c r="H296" s="625"/>
      <c r="I296" s="625"/>
      <c r="J296" s="624" t="s">
        <v>272</v>
      </c>
      <c r="K296" s="627" t="s">
        <v>549</v>
      </c>
      <c r="L296" s="627" t="s">
        <v>550</v>
      </c>
      <c r="M296" s="627" t="str">
        <f t="shared" si="349"/>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6" s="624"/>
      <c r="O296" s="617">
        <v>1</v>
      </c>
      <c r="P296" s="615"/>
      <c r="Q296" s="616"/>
      <c r="R296" s="632"/>
      <c r="S296" s="615"/>
      <c r="T296" s="616"/>
      <c r="U296" s="632"/>
      <c r="V296" s="615"/>
      <c r="W296" s="616"/>
      <c r="X296" s="621"/>
      <c r="Y296" s="616"/>
      <c r="Z296" s="621"/>
      <c r="AA296" s="617"/>
      <c r="AB296" s="326"/>
      <c r="AC296" s="494"/>
      <c r="AD296" s="387"/>
      <c r="AE296" s="315"/>
      <c r="AF296" s="494"/>
      <c r="AG296" s="315" t="str">
        <f t="shared" si="343"/>
        <v/>
      </c>
      <c r="AH296" s="316"/>
      <c r="AI296" s="316"/>
      <c r="AJ296" s="317" t="str">
        <f t="shared" si="334"/>
        <v/>
      </c>
      <c r="AK296" s="316"/>
      <c r="AL296" s="316"/>
      <c r="AM296" s="316"/>
      <c r="AN296" s="122"/>
      <c r="AO296" s="132" t="str">
        <f t="shared" si="339"/>
        <v/>
      </c>
      <c r="AP296" s="123"/>
      <c r="AQ296" s="132" t="str">
        <f t="shared" si="340"/>
        <v/>
      </c>
      <c r="AR296" s="123" t="str">
        <f t="shared" si="341"/>
        <v/>
      </c>
      <c r="AS296" s="301" t="str">
        <f t="shared" si="342"/>
        <v/>
      </c>
      <c r="AT296" s="301"/>
      <c r="AU296" s="301"/>
      <c r="AV296" s="369"/>
      <c r="AW296" s="305"/>
      <c r="AX296" s="305"/>
      <c r="AY296" s="489"/>
      <c r="AZ296" s="490"/>
      <c r="BA296" s="490"/>
      <c r="BB296" s="490"/>
      <c r="BC296" s="490"/>
      <c r="BJ296" s="327"/>
      <c r="BK296" s="313"/>
      <c r="BL296" s="313"/>
      <c r="BM296" s="313"/>
      <c r="BN296" s="313"/>
      <c r="BO296" s="313"/>
      <c r="BP296" s="313"/>
      <c r="BQ296" s="313"/>
      <c r="BR296" s="313"/>
      <c r="BS296" s="313"/>
      <c r="BT296" s="313"/>
      <c r="BU296" s="313"/>
      <c r="BV296" s="313"/>
      <c r="BW296" s="313"/>
      <c r="BX296" s="313"/>
      <c r="BY296" s="313"/>
      <c r="BZ296" s="313"/>
      <c r="CA296" s="313"/>
      <c r="CB296" s="313"/>
      <c r="CC296" s="313"/>
      <c r="CD296" s="313"/>
      <c r="CE296" s="313"/>
      <c r="CF296" s="313"/>
      <c r="CG296" s="313"/>
      <c r="CH296" s="313"/>
      <c r="CL296" s="313"/>
    </row>
    <row r="297" spans="1:90" s="1" customFormat="1" ht="256.14999999999998" customHeight="1" x14ac:dyDescent="0.3">
      <c r="A297" s="594" t="s">
        <v>551</v>
      </c>
      <c r="B297" s="597" t="s">
        <v>552</v>
      </c>
      <c r="C297" s="636" t="s">
        <v>125</v>
      </c>
      <c r="D297" s="636" t="s">
        <v>553</v>
      </c>
      <c r="E297" s="597" t="s">
        <v>166</v>
      </c>
      <c r="F297" s="606" t="s">
        <v>295</v>
      </c>
      <c r="G297" s="606" t="s">
        <v>296</v>
      </c>
      <c r="H297" s="606" t="s">
        <v>346</v>
      </c>
      <c r="I297" s="606" t="s">
        <v>430</v>
      </c>
      <c r="J297" s="597" t="s">
        <v>286</v>
      </c>
      <c r="K297" s="612" t="s">
        <v>761</v>
      </c>
      <c r="L297" s="612" t="s">
        <v>555</v>
      </c>
      <c r="M297" s="612" t="str">
        <f t="shared" si="349"/>
        <v>Posibilidad de pérdida Reputacional por incumplimiento de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7. Ataques a la infraestructura tecnológica por agentes externos o internos</v>
      </c>
      <c r="N297" s="624" t="s">
        <v>274</v>
      </c>
      <c r="O297" s="617">
        <v>24385</v>
      </c>
      <c r="P297" s="615" t="str">
        <f t="shared" si="313"/>
        <v>Muy Alta</v>
      </c>
      <c r="Q297" s="616">
        <f t="shared" ref="Q297" si="376">IF(P297="","",IF(P297="Muy Baja",0.2,IF(P297="Baja",0.4,IF(P297="Media",0.6,IF(P297="Alta",0.8,IF(P297="Muy Alta",1,))))))</f>
        <v>1</v>
      </c>
      <c r="R297" s="632"/>
      <c r="S297" s="615" t="str">
        <f>IF(OR(R297='Tabla Impacto'!$C$11,R297='Tabla Impacto'!$D$11),"Leve",IF(OR(R297='Tabla Impacto'!$C$12,R297='Tabla Impacto'!$D$12),"Menor",IF(OR(R297='Tabla Impacto'!$C$13,R297='Tabla Impacto'!$D$13),"Moderado",IF(OR(R297='Tabla Impacto'!$C$14,R297='Tabla Impacto'!$D$14),"Mayor",IF(OR(R297='Tabla Impacto'!$C$15,R297='Tabla Impacto'!$D$15),"Catastrófico","")))))</f>
        <v/>
      </c>
      <c r="T297" s="616" t="str">
        <f t="shared" ref="T297" si="377">IF(S297="","",IF(S297="Leve",0.2,IF(S297="Menor",0.4,IF(S297="Moderado",0.6,IF(S297="Mayor",0.8,IF(S297="Catastrófico",1,))))))</f>
        <v/>
      </c>
      <c r="U297" s="632" t="s">
        <v>288</v>
      </c>
      <c r="V297" s="615" t="str">
        <f>IF(OR(U297='Tabla Impacto'!$C$11,U297='Tabla Impacto'!$D$11),"Leve",IF(OR(U297='Tabla Impacto'!$C$12,U297='Tabla Impacto'!$D$12),"Menor",IF(OR(U297='Tabla Impacto'!$C$13,U297='Tabla Impacto'!$D$13),"Moderado",IF(OR(U297='Tabla Impacto'!$C$14,U297='Tabla Impacto'!$D$14),"Mayor",IF(OR(U297='Tabla Impacto'!$C$15,U297='Tabla Impacto'!$D$15),"Catastrófico","")))))</f>
        <v>Moderado</v>
      </c>
      <c r="W297" s="616">
        <f t="shared" ref="W297" si="378">IF(V297="","",IF(V297="Leve",0.2,IF(V297="Menor",0.4,IF(V297="Moderado",0.6,IF(V297="Mayor",0.8,IF(V297="Catastrófico",1,))))))</f>
        <v>0.6</v>
      </c>
      <c r="X297" s="621" t="str">
        <f>IF(Y297="","",IF(Y297='Tabla Impacto'!$G$4,'Tabla Impacto'!$F$4,IF(Y297='Tabla Impacto'!$G$5,'Tabla Impacto'!$F$5,IF(Y297='Tabla Impacto'!$G$6,'Tabla Impacto'!$F$6,IF(Y297='Tabla Impacto'!$G$7,'Tabla Impacto'!$F$7,IF(Y297='Tabla Impacto'!$G$8,'Tabla Impacto'!$F$8))))))</f>
        <v>Moderado</v>
      </c>
      <c r="Y297" s="616">
        <f t="shared" ref="Y297" si="379">+IF(T297="",W297,IF(W297="",T297,IF(T297&gt;W297,T297,W297)))</f>
        <v>0.6</v>
      </c>
      <c r="Z297" s="621" t="str">
        <f t="shared" ref="Z297" si="380">IF(OR(AND(P297="Muy Baja",X297="Leve"),AND(P297="Muy Baja",X297="Menor"),AND(P297="Baja",X297="Leve")),"Bajo",IF(OR(AND(P297="Muy baja",X297="Moderado"),AND(P297="Baja",X297="Menor"),AND(P297="Baja",X297="Moderado"),AND(P297="Media",X297="Leve"),AND(P297="Media",X297="Menor"),AND(P297="Media",X297="Moderado"),AND(P297="Alta",X297="Leve"),AND(P297="Alta",X297="Menor")),"Moderado",IF(OR(AND(P297="Muy Baja",X297="Mayor"),AND(P297="Baja",X297="Mayor"),AND(P297="Media",X297="Mayor"),AND(P297="Alta",X297="Moderado"),AND(P297="Alta",X297="Mayor"),AND(P297="Muy Alta",X297="Leve"),AND(P297="Muy Alta",X297="Menor"),AND(P297="Muy Alta",X297="Moderado"),AND(P297="Muy Alta",X297="Mayor")),"Alto",IF(OR(AND(P297="Muy Baja",X297="Catastrófico"),AND(P297="Baja",X297="Catastrófico"),AND(P297="Media",X297="Catastrófico"),AND(P297="Alta",X297="Catastrófico"),AND(P297="Muy Alta",X297="Catastrófico")),"Extremo",""))))</f>
        <v>Alto</v>
      </c>
      <c r="AA297" s="617"/>
      <c r="AB297" s="326">
        <v>1</v>
      </c>
      <c r="AC297" s="526" t="s">
        <v>892</v>
      </c>
      <c r="AD297" s="523"/>
      <c r="AE297" s="401" t="s">
        <v>123</v>
      </c>
      <c r="AF297" s="526" t="s">
        <v>786</v>
      </c>
      <c r="AG297" s="315" t="str">
        <f t="shared" si="343"/>
        <v>Probabilidad</v>
      </c>
      <c r="AH297" s="316" t="s">
        <v>74</v>
      </c>
      <c r="AI297" s="316" t="s">
        <v>109</v>
      </c>
      <c r="AJ297" s="317" t="str">
        <f t="shared" si="334"/>
        <v>40%</v>
      </c>
      <c r="AK297" s="316" t="s">
        <v>115</v>
      </c>
      <c r="AL297" s="316" t="s">
        <v>133</v>
      </c>
      <c r="AM297" s="316" t="s">
        <v>277</v>
      </c>
      <c r="AN297" s="300">
        <f>IFERROR(IF(AG297="Probabilidad",(Q297-(+Q297*AJ297)),IF(AG297="Impacto",Q297,"")),"")</f>
        <v>0.6</v>
      </c>
      <c r="AO297" s="430" t="str">
        <f t="shared" ref="AO297" si="381">IFERROR(IF(AN297="","",IF(AN297&lt;=0.2,"Muy Baja",IF(AN297&lt;=0.4,"Baja",IF(AN297&lt;=0.6,"Media",IF(AN297&lt;=0.8,"Alta","Muy Alta"))))),"")</f>
        <v>Media</v>
      </c>
      <c r="AP297" s="123">
        <f>+AN297</f>
        <v>0.6</v>
      </c>
      <c r="AQ297" s="430" t="str">
        <f t="shared" ref="AQ297" si="382">IFERROR(IF(AR297="","",IF(AR297&lt;=0.2,"Leve",IF(AR297&lt;=0.4,"Menor",IF(AR297&lt;=0.6,"Moderado",IF(AR297&lt;=0.8,"Mayor","Catastrófico"))))),"")</f>
        <v>Moderado</v>
      </c>
      <c r="AR297" s="123">
        <f>IFERROR(IF(AG297="Impacto",(Y297-(+Y297*AJ297)),IF(AG297="Probabilidad",Y297,"")),"")</f>
        <v>0.6</v>
      </c>
      <c r="AS297" s="429" t="str">
        <f t="shared" ref="AS297" si="383">IFERROR(IF(OR(AND(AO297="Muy Baja",AQ297="Leve"),AND(AO297="Muy Baja",AQ297="Menor"),AND(AO297="Baja",AQ297="Leve")),"Bajo",IF(OR(AND(AO297="Muy baja",AQ297="Moderado"),AND(AO297="Baja",AQ297="Menor"),AND(AO297="Baja",AQ297="Moderado"),AND(AO297="Media",AQ297="Leve"),AND(AO297="Media",AQ297="Menor"),AND(AO297="Media",AQ297="Moderado"),AND(AO297="Alta",AQ297="Leve"),AND(AO297="Alta",AQ297="Menor")),"Moderado",IF(OR(AND(AO297="Muy Baja",AQ297="Mayor"),AND(AO297="Baja",AQ297="Mayor"),AND(AO297="Media",AQ297="Mayor"),AND(AO297="Alta",AQ297="Moderado"),AND(AO297="Alta",AQ297="Mayor"),AND(AO297="Muy Alta",AQ297="Leve"),AND(AO297="Muy Alta",AQ297="Menor"),AND(AO297="Muy Alta",AQ297="Moderado"),AND(AO297="Muy Alta",AQ297="Mayor")),"Alto",IF(OR(AND(AO297="Muy Baja",AQ297="Catastrófico"),AND(AO297="Baja",AQ297="Catastrófico"),AND(AO297="Media",AQ297="Catastrófico"),AND(AO297="Alta",AQ297="Catastrófico"),AND(AO297="Muy Alta",AQ297="Catastrófico")),"Extremo","")))),"")</f>
        <v>Moderado</v>
      </c>
      <c r="AT297" s="433">
        <f>+AP297</f>
        <v>0.6</v>
      </c>
      <c r="AU297" s="433">
        <f>+AR297</f>
        <v>0.6</v>
      </c>
      <c r="AV297" s="369" t="s">
        <v>278</v>
      </c>
      <c r="AW297" s="305"/>
      <c r="AX297" s="305"/>
      <c r="AY297" s="319">
        <v>12</v>
      </c>
      <c r="AZ297" s="315">
        <v>3</v>
      </c>
      <c r="BA297" s="315">
        <v>3</v>
      </c>
      <c r="BB297" s="315">
        <v>3</v>
      </c>
      <c r="BC297" s="315">
        <v>3</v>
      </c>
      <c r="BJ297" s="327"/>
      <c r="BK297" s="313"/>
      <c r="BL297" s="313"/>
      <c r="BM297" s="313"/>
      <c r="BN297" s="313"/>
      <c r="BO297" s="313"/>
      <c r="BP297" s="313"/>
      <c r="BQ297" s="313"/>
      <c r="BR297" s="313"/>
      <c r="BS297" s="313"/>
      <c r="BT297" s="313"/>
      <c r="BU297" s="313"/>
      <c r="BV297" s="313"/>
      <c r="BW297" s="313"/>
      <c r="BX297" s="313"/>
      <c r="BY297" s="313"/>
      <c r="BZ297" s="313"/>
      <c r="CA297" s="313"/>
      <c r="CB297" s="313"/>
      <c r="CC297" s="313"/>
      <c r="CD297" s="313"/>
      <c r="CE297" s="313"/>
      <c r="CF297" s="313"/>
      <c r="CG297" s="313"/>
      <c r="CH297" s="313"/>
      <c r="CL297" s="313"/>
    </row>
    <row r="298" spans="1:90" s="1" customFormat="1" hidden="1" x14ac:dyDescent="0.3">
      <c r="A298" s="595"/>
      <c r="B298" s="598" t="s">
        <v>547</v>
      </c>
      <c r="C298" s="637" t="s">
        <v>125</v>
      </c>
      <c r="D298" s="637"/>
      <c r="E298" s="598"/>
      <c r="F298" s="607"/>
      <c r="G298" s="607"/>
      <c r="H298" s="607"/>
      <c r="I298" s="607"/>
      <c r="J298" s="598" t="s">
        <v>286</v>
      </c>
      <c r="K298" s="613" t="s">
        <v>554</v>
      </c>
      <c r="L298" s="613" t="s">
        <v>556</v>
      </c>
      <c r="M298" s="613" t="str">
        <f t="shared" si="349"/>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298" s="624"/>
      <c r="O298" s="617">
        <v>24385</v>
      </c>
      <c r="P298" s="615"/>
      <c r="Q298" s="616"/>
      <c r="R298" s="632"/>
      <c r="S298" s="615"/>
      <c r="T298" s="616"/>
      <c r="U298" s="632"/>
      <c r="V298" s="615"/>
      <c r="W298" s="616"/>
      <c r="X298" s="621"/>
      <c r="Y298" s="616"/>
      <c r="Z298" s="621"/>
      <c r="AA298" s="617"/>
      <c r="AB298" s="326"/>
      <c r="AC298" s="497"/>
      <c r="AD298" s="387"/>
      <c r="AE298" s="315"/>
      <c r="AF298" s="494"/>
      <c r="AG298" s="315" t="str">
        <f t="shared" si="343"/>
        <v/>
      </c>
      <c r="AH298" s="316"/>
      <c r="AI298" s="316"/>
      <c r="AJ298" s="317" t="str">
        <f t="shared" si="334"/>
        <v/>
      </c>
      <c r="AK298" s="316"/>
      <c r="AL298" s="316"/>
      <c r="AM298" s="316"/>
      <c r="AN298" s="434" t="str">
        <f>IFERROR(IF(AND(AG297="Probabilidad",AG298="Probabilidad"),(AP297-(+AP297*AJ298)),IF(AG298="Probabilidad",(Q297-(+Q297*AJ298)),IF(AG298="Impacto",AP297,""))),"")</f>
        <v/>
      </c>
      <c r="AO298" s="432" t="str">
        <f t="shared" si="339"/>
        <v/>
      </c>
      <c r="AP298" s="302" t="str">
        <f>+AN298</f>
        <v/>
      </c>
      <c r="AQ298" s="432" t="str">
        <f t="shared" si="340"/>
        <v/>
      </c>
      <c r="AR298" s="302" t="str">
        <f t="shared" si="341"/>
        <v/>
      </c>
      <c r="AS298" s="431" t="str">
        <f t="shared" si="342"/>
        <v/>
      </c>
      <c r="AT298" s="428"/>
      <c r="AU298" s="428"/>
      <c r="AV298" s="369"/>
      <c r="AW298" s="305"/>
      <c r="AX298" s="305"/>
      <c r="AY298" s="489"/>
      <c r="AZ298" s="490"/>
      <c r="BA298" s="490"/>
      <c r="BB298" s="490"/>
      <c r="BC298" s="490"/>
      <c r="BJ298" s="327"/>
      <c r="BK298" s="313"/>
      <c r="BL298" s="313"/>
      <c r="BM298" s="313"/>
      <c r="BN298" s="313"/>
      <c r="BO298" s="313"/>
      <c r="BP298" s="313"/>
      <c r="BQ298" s="313"/>
      <c r="BR298" s="313"/>
      <c r="BS298" s="313"/>
      <c r="BT298" s="313"/>
      <c r="BU298" s="313"/>
      <c r="BV298" s="313"/>
      <c r="BW298" s="313"/>
      <c r="BX298" s="313"/>
      <c r="BY298" s="313"/>
      <c r="BZ298" s="313"/>
      <c r="CA298" s="313"/>
      <c r="CB298" s="313"/>
      <c r="CC298" s="313"/>
      <c r="CD298" s="313"/>
      <c r="CE298" s="313"/>
      <c r="CF298" s="313"/>
      <c r="CG298" s="313"/>
      <c r="CH298" s="313"/>
      <c r="CL298" s="313"/>
    </row>
    <row r="299" spans="1:90" s="1" customFormat="1" hidden="1" x14ac:dyDescent="0.3">
      <c r="A299" s="595"/>
      <c r="B299" s="598" t="s">
        <v>547</v>
      </c>
      <c r="C299" s="637" t="s">
        <v>125</v>
      </c>
      <c r="D299" s="637"/>
      <c r="E299" s="598"/>
      <c r="F299" s="607"/>
      <c r="G299" s="607"/>
      <c r="H299" s="607"/>
      <c r="I299" s="607"/>
      <c r="J299" s="598" t="s">
        <v>286</v>
      </c>
      <c r="K299" s="613" t="s">
        <v>554</v>
      </c>
      <c r="L299" s="613" t="s">
        <v>556</v>
      </c>
      <c r="M299" s="613" t="str">
        <f t="shared" si="349"/>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299" s="624"/>
      <c r="O299" s="617">
        <v>24385</v>
      </c>
      <c r="P299" s="615"/>
      <c r="Q299" s="616"/>
      <c r="R299" s="632"/>
      <c r="S299" s="615"/>
      <c r="T299" s="616"/>
      <c r="U299" s="632"/>
      <c r="V299" s="615"/>
      <c r="W299" s="616"/>
      <c r="X299" s="621"/>
      <c r="Y299" s="616"/>
      <c r="Z299" s="621"/>
      <c r="AA299" s="617"/>
      <c r="AB299" s="326"/>
      <c r="AC299" s="494"/>
      <c r="AD299" s="387"/>
      <c r="AE299" s="315"/>
      <c r="AF299" s="494"/>
      <c r="AG299" s="315" t="str">
        <f t="shared" si="343"/>
        <v/>
      </c>
      <c r="AH299" s="316"/>
      <c r="AI299" s="316"/>
      <c r="AJ299" s="317" t="str">
        <f t="shared" si="334"/>
        <v/>
      </c>
      <c r="AK299" s="316"/>
      <c r="AL299" s="316"/>
      <c r="AM299" s="316"/>
      <c r="AN299" s="122"/>
      <c r="AO299" s="132" t="str">
        <f t="shared" si="339"/>
        <v/>
      </c>
      <c r="AP299" s="123"/>
      <c r="AQ299" s="132" t="str">
        <f t="shared" si="340"/>
        <v/>
      </c>
      <c r="AR299" s="123" t="str">
        <f t="shared" si="341"/>
        <v/>
      </c>
      <c r="AS299" s="301" t="str">
        <f t="shared" si="342"/>
        <v/>
      </c>
      <c r="AT299" s="301"/>
      <c r="AU299" s="301"/>
      <c r="AV299" s="369"/>
      <c r="AW299" s="305"/>
      <c r="AX299" s="305"/>
      <c r="AY299" s="489"/>
      <c r="AZ299" s="490"/>
      <c r="BA299" s="490"/>
      <c r="BB299" s="490"/>
      <c r="BC299" s="490"/>
      <c r="BJ299" s="327"/>
      <c r="BK299" s="313"/>
      <c r="BL299" s="313"/>
      <c r="BM299" s="313"/>
      <c r="BN299" s="313"/>
      <c r="BO299" s="313"/>
      <c r="BP299" s="313"/>
      <c r="BQ299" s="313"/>
      <c r="BR299" s="313"/>
      <c r="BS299" s="313"/>
      <c r="BT299" s="313"/>
      <c r="BU299" s="313"/>
      <c r="BV299" s="313"/>
      <c r="BW299" s="313"/>
      <c r="BX299" s="313"/>
      <c r="BY299" s="313"/>
      <c r="BZ299" s="313"/>
      <c r="CA299" s="313"/>
      <c r="CB299" s="313"/>
      <c r="CC299" s="313"/>
      <c r="CD299" s="313"/>
      <c r="CE299" s="313"/>
      <c r="CF299" s="313"/>
      <c r="CG299" s="313"/>
      <c r="CH299" s="313"/>
      <c r="CL299" s="313"/>
    </row>
    <row r="300" spans="1:90" s="1" customFormat="1" hidden="1" x14ac:dyDescent="0.3">
      <c r="A300" s="595"/>
      <c r="B300" s="598" t="s">
        <v>547</v>
      </c>
      <c r="C300" s="637" t="s">
        <v>125</v>
      </c>
      <c r="D300" s="637"/>
      <c r="E300" s="598"/>
      <c r="F300" s="607"/>
      <c r="G300" s="607"/>
      <c r="H300" s="607"/>
      <c r="I300" s="607"/>
      <c r="J300" s="598" t="s">
        <v>286</v>
      </c>
      <c r="K300" s="613" t="s">
        <v>554</v>
      </c>
      <c r="L300" s="613" t="s">
        <v>556</v>
      </c>
      <c r="M300" s="613" t="str">
        <f t="shared" si="349"/>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0" s="624"/>
      <c r="O300" s="617">
        <v>24385</v>
      </c>
      <c r="P300" s="615"/>
      <c r="Q300" s="616"/>
      <c r="R300" s="632"/>
      <c r="S300" s="615"/>
      <c r="T300" s="616"/>
      <c r="U300" s="632"/>
      <c r="V300" s="615"/>
      <c r="W300" s="616"/>
      <c r="X300" s="621"/>
      <c r="Y300" s="616"/>
      <c r="Z300" s="621"/>
      <c r="AA300" s="617"/>
      <c r="AB300" s="326"/>
      <c r="AC300" s="494"/>
      <c r="AD300" s="387"/>
      <c r="AE300" s="315"/>
      <c r="AF300" s="494"/>
      <c r="AG300" s="315" t="str">
        <f t="shared" si="343"/>
        <v/>
      </c>
      <c r="AH300" s="316"/>
      <c r="AI300" s="316"/>
      <c r="AJ300" s="317" t="str">
        <f t="shared" si="334"/>
        <v/>
      </c>
      <c r="AK300" s="316"/>
      <c r="AL300" s="316"/>
      <c r="AM300" s="316"/>
      <c r="AN300" s="122"/>
      <c r="AO300" s="132" t="str">
        <f t="shared" si="339"/>
        <v/>
      </c>
      <c r="AP300" s="123"/>
      <c r="AQ300" s="132" t="str">
        <f t="shared" si="340"/>
        <v/>
      </c>
      <c r="AR300" s="123" t="str">
        <f t="shared" si="341"/>
        <v/>
      </c>
      <c r="AS300" s="301" t="str">
        <f t="shared" si="342"/>
        <v/>
      </c>
      <c r="AT300" s="301"/>
      <c r="AU300" s="301"/>
      <c r="AV300" s="369"/>
      <c r="AW300" s="305"/>
      <c r="AX300" s="305"/>
      <c r="AY300" s="489"/>
      <c r="AZ300" s="490"/>
      <c r="BA300" s="490"/>
      <c r="BB300" s="490"/>
      <c r="BC300" s="490"/>
      <c r="BJ300" s="327"/>
      <c r="BK300" s="313"/>
      <c r="BL300" s="313"/>
      <c r="BM300" s="313"/>
      <c r="BN300" s="313"/>
      <c r="BO300" s="313"/>
      <c r="BP300" s="313"/>
      <c r="BQ300" s="313"/>
      <c r="BR300" s="313"/>
      <c r="BS300" s="313"/>
      <c r="BT300" s="313"/>
      <c r="BU300" s="313"/>
      <c r="BV300" s="313"/>
      <c r="BW300" s="313"/>
      <c r="BX300" s="313"/>
      <c r="BY300" s="313"/>
      <c r="BZ300" s="313"/>
      <c r="CA300" s="313"/>
      <c r="CB300" s="313"/>
      <c r="CC300" s="313"/>
      <c r="CD300" s="313"/>
      <c r="CE300" s="313"/>
      <c r="CF300" s="313"/>
      <c r="CG300" s="313"/>
      <c r="CH300" s="313"/>
      <c r="CL300" s="313"/>
    </row>
    <row r="301" spans="1:90" s="1" customFormat="1" hidden="1" x14ac:dyDescent="0.3">
      <c r="A301" s="595"/>
      <c r="B301" s="598" t="s">
        <v>547</v>
      </c>
      <c r="C301" s="637" t="s">
        <v>125</v>
      </c>
      <c r="D301" s="637"/>
      <c r="E301" s="598"/>
      <c r="F301" s="607"/>
      <c r="G301" s="607"/>
      <c r="H301" s="607"/>
      <c r="I301" s="607"/>
      <c r="J301" s="598" t="s">
        <v>286</v>
      </c>
      <c r="K301" s="613" t="s">
        <v>554</v>
      </c>
      <c r="L301" s="613" t="s">
        <v>556</v>
      </c>
      <c r="M301" s="613" t="str">
        <f t="shared" si="349"/>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1" s="624"/>
      <c r="O301" s="617">
        <v>24385</v>
      </c>
      <c r="P301" s="615"/>
      <c r="Q301" s="616"/>
      <c r="R301" s="632"/>
      <c r="S301" s="615"/>
      <c r="T301" s="616"/>
      <c r="U301" s="632"/>
      <c r="V301" s="615"/>
      <c r="W301" s="616"/>
      <c r="X301" s="621"/>
      <c r="Y301" s="616"/>
      <c r="Z301" s="621"/>
      <c r="AA301" s="617"/>
      <c r="AB301" s="326"/>
      <c r="AC301" s="494"/>
      <c r="AD301" s="387"/>
      <c r="AE301" s="315"/>
      <c r="AF301" s="494"/>
      <c r="AG301" s="315" t="str">
        <f t="shared" si="343"/>
        <v/>
      </c>
      <c r="AH301" s="316"/>
      <c r="AI301" s="316"/>
      <c r="AJ301" s="317" t="str">
        <f t="shared" si="334"/>
        <v/>
      </c>
      <c r="AK301" s="316"/>
      <c r="AL301" s="316"/>
      <c r="AM301" s="316"/>
      <c r="AN301" s="122"/>
      <c r="AO301" s="132" t="str">
        <f t="shared" si="339"/>
        <v/>
      </c>
      <c r="AP301" s="123"/>
      <c r="AQ301" s="132" t="str">
        <f t="shared" si="340"/>
        <v/>
      </c>
      <c r="AR301" s="123" t="str">
        <f t="shared" si="341"/>
        <v/>
      </c>
      <c r="AS301" s="301" t="str">
        <f t="shared" si="342"/>
        <v/>
      </c>
      <c r="AT301" s="301"/>
      <c r="AU301" s="301"/>
      <c r="AV301" s="369"/>
      <c r="AW301" s="305"/>
      <c r="AX301" s="305"/>
      <c r="AY301" s="489"/>
      <c r="AZ301" s="490"/>
      <c r="BA301" s="490"/>
      <c r="BB301" s="490"/>
      <c r="BC301" s="490"/>
      <c r="BJ301" s="327"/>
      <c r="BK301" s="313"/>
      <c r="BL301" s="313"/>
      <c r="BM301" s="313"/>
      <c r="BN301" s="313"/>
      <c r="BO301" s="313"/>
      <c r="BP301" s="313"/>
      <c r="BQ301" s="313"/>
      <c r="BR301" s="313"/>
      <c r="BS301" s="313"/>
      <c r="BT301" s="313"/>
      <c r="BU301" s="313"/>
      <c r="BV301" s="313"/>
      <c r="BW301" s="313"/>
      <c r="BX301" s="313"/>
      <c r="BY301" s="313"/>
      <c r="BZ301" s="313"/>
      <c r="CA301" s="313"/>
      <c r="CB301" s="313"/>
      <c r="CC301" s="313"/>
      <c r="CD301" s="313"/>
      <c r="CE301" s="313"/>
      <c r="CF301" s="313"/>
      <c r="CG301" s="313"/>
      <c r="CH301" s="313"/>
      <c r="CL301" s="313"/>
    </row>
    <row r="302" spans="1:90" s="1" customFormat="1" hidden="1" x14ac:dyDescent="0.3">
      <c r="A302" s="596"/>
      <c r="B302" s="599" t="s">
        <v>547</v>
      </c>
      <c r="C302" s="638" t="s">
        <v>125</v>
      </c>
      <c r="D302" s="638"/>
      <c r="E302" s="599"/>
      <c r="F302" s="608"/>
      <c r="G302" s="608"/>
      <c r="H302" s="608"/>
      <c r="I302" s="608"/>
      <c r="J302" s="599" t="s">
        <v>286</v>
      </c>
      <c r="K302" s="614" t="s">
        <v>554</v>
      </c>
      <c r="L302" s="614" t="s">
        <v>556</v>
      </c>
      <c r="M302" s="614" t="str">
        <f t="shared" si="349"/>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2" s="624"/>
      <c r="O302" s="617">
        <v>24385</v>
      </c>
      <c r="P302" s="615"/>
      <c r="Q302" s="616"/>
      <c r="R302" s="632"/>
      <c r="S302" s="615"/>
      <c r="T302" s="616"/>
      <c r="U302" s="632"/>
      <c r="V302" s="615"/>
      <c r="W302" s="616"/>
      <c r="X302" s="621"/>
      <c r="Y302" s="616"/>
      <c r="Z302" s="621"/>
      <c r="AA302" s="617"/>
      <c r="AB302" s="326"/>
      <c r="AC302" s="494"/>
      <c r="AD302" s="387"/>
      <c r="AE302" s="315"/>
      <c r="AF302" s="494"/>
      <c r="AG302" s="315" t="str">
        <f t="shared" si="343"/>
        <v/>
      </c>
      <c r="AH302" s="316"/>
      <c r="AI302" s="316"/>
      <c r="AJ302" s="317" t="str">
        <f t="shared" si="334"/>
        <v/>
      </c>
      <c r="AK302" s="316"/>
      <c r="AL302" s="316"/>
      <c r="AM302" s="316"/>
      <c r="AN302" s="122"/>
      <c r="AO302" s="132" t="str">
        <f t="shared" si="339"/>
        <v/>
      </c>
      <c r="AP302" s="123"/>
      <c r="AQ302" s="132" t="str">
        <f t="shared" si="340"/>
        <v/>
      </c>
      <c r="AR302" s="123" t="str">
        <f t="shared" si="341"/>
        <v/>
      </c>
      <c r="AS302" s="301" t="str">
        <f t="shared" si="342"/>
        <v/>
      </c>
      <c r="AT302" s="301"/>
      <c r="AU302" s="301"/>
      <c r="AV302" s="369"/>
      <c r="AW302" s="305"/>
      <c r="AX302" s="305"/>
      <c r="AY302" s="489"/>
      <c r="AZ302" s="490"/>
      <c r="BA302" s="490"/>
      <c r="BB302" s="490"/>
      <c r="BC302" s="490"/>
      <c r="BJ302" s="327"/>
      <c r="BK302" s="313"/>
      <c r="BL302" s="313"/>
      <c r="BM302" s="313"/>
      <c r="BN302" s="313"/>
      <c r="BO302" s="313"/>
      <c r="BP302" s="313"/>
      <c r="BQ302" s="313"/>
      <c r="BR302" s="313"/>
      <c r="BS302" s="313"/>
      <c r="BT302" s="313"/>
      <c r="BU302" s="313"/>
      <c r="BV302" s="313"/>
      <c r="BW302" s="313"/>
      <c r="BX302" s="313"/>
      <c r="BY302" s="313"/>
      <c r="BZ302" s="313"/>
      <c r="CA302" s="313"/>
      <c r="CB302" s="313"/>
      <c r="CC302" s="313"/>
      <c r="CD302" s="313"/>
      <c r="CE302" s="313"/>
      <c r="CF302" s="313"/>
      <c r="CG302" s="313"/>
      <c r="CH302" s="313"/>
      <c r="CL302" s="313"/>
    </row>
    <row r="303" spans="1:90" s="1" customFormat="1" ht="138" customHeight="1" x14ac:dyDescent="0.3">
      <c r="A303" s="706" t="s">
        <v>558</v>
      </c>
      <c r="B303" s="624" t="s">
        <v>559</v>
      </c>
      <c r="C303" s="626" t="s">
        <v>125</v>
      </c>
      <c r="D303" s="626" t="s">
        <v>560</v>
      </c>
      <c r="E303" s="624" t="s">
        <v>166</v>
      </c>
      <c r="F303" s="625" t="s">
        <v>295</v>
      </c>
      <c r="G303" s="625" t="s">
        <v>269</v>
      </c>
      <c r="H303" s="625" t="s">
        <v>395</v>
      </c>
      <c r="I303" s="625" t="s">
        <v>285</v>
      </c>
      <c r="J303" s="624" t="s">
        <v>286</v>
      </c>
      <c r="K303" s="627" t="s">
        <v>561</v>
      </c>
      <c r="L303" s="627" t="s">
        <v>562</v>
      </c>
      <c r="M303" s="627" t="str">
        <f t="shared" si="349"/>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N303" s="624" t="s">
        <v>274</v>
      </c>
      <c r="O303" s="617">
        <v>1</v>
      </c>
      <c r="P303" s="615" t="str">
        <f t="shared" si="323"/>
        <v>Muy Baja</v>
      </c>
      <c r="Q303" s="616">
        <f t="shared" ref="Q303" si="384">IF(P303="","",IF(P303="Muy Baja",0.2,IF(P303="Baja",0.4,IF(P303="Media",0.6,IF(P303="Alta",0.8,IF(P303="Muy Alta",1,))))))</f>
        <v>0.2</v>
      </c>
      <c r="R303" s="632"/>
      <c r="S303" s="615" t="str">
        <f>IF(OR(R303='Tabla Impacto'!$C$11,R303='Tabla Impacto'!$D$11),"Leve",IF(OR(R303='Tabla Impacto'!$C$12,R303='Tabla Impacto'!$D$12),"Menor",IF(OR(R303='Tabla Impacto'!$C$13,R303='Tabla Impacto'!$D$13),"Moderado",IF(OR(R303='Tabla Impacto'!$C$14,R303='Tabla Impacto'!$D$14),"Mayor",IF(OR(R303='Tabla Impacto'!$C$15,R303='Tabla Impacto'!$D$15),"Catastrófico","")))))</f>
        <v/>
      </c>
      <c r="T303" s="616" t="str">
        <f t="shared" ref="T303" si="385">IF(S303="","",IF(S303="Leve",0.2,IF(S303="Menor",0.4,IF(S303="Moderado",0.6,IF(S303="Mayor",0.8,IF(S303="Catastrófico",1,))))))</f>
        <v/>
      </c>
      <c r="U303" s="632" t="s">
        <v>300</v>
      </c>
      <c r="V303" s="615" t="str">
        <f>IF(OR(U303='Tabla Impacto'!$C$11,U303='Tabla Impacto'!$D$11),"Leve",IF(OR(U303='Tabla Impacto'!$C$12,U303='Tabla Impacto'!$D$12),"Menor",IF(OR(U303='Tabla Impacto'!$C$13,U303='Tabla Impacto'!$D$13),"Moderado",IF(OR(U303='Tabla Impacto'!$C$14,U303='Tabla Impacto'!$D$14),"Mayor",IF(OR(U303='Tabla Impacto'!$C$15,U303='Tabla Impacto'!$D$15),"Catastrófico","")))))</f>
        <v>Mayor</v>
      </c>
      <c r="W303" s="616">
        <f t="shared" ref="W303" si="386">IF(V303="","",IF(V303="Leve",0.2,IF(V303="Menor",0.4,IF(V303="Moderado",0.6,IF(V303="Mayor",0.8,IF(V303="Catastrófico",1,))))))</f>
        <v>0.8</v>
      </c>
      <c r="X303" s="621" t="str">
        <f>IF(Y303="","",IF(Y303='Tabla Impacto'!$G$4,'Tabla Impacto'!$F$4,IF(Y303='Tabla Impacto'!$G$5,'Tabla Impacto'!$F$5,IF(Y303='Tabla Impacto'!$G$6,'Tabla Impacto'!$F$6,IF(Y303='Tabla Impacto'!$G$7,'Tabla Impacto'!$F$7,IF(Y303='Tabla Impacto'!$G$8,'Tabla Impacto'!$F$8))))))</f>
        <v>Mayor</v>
      </c>
      <c r="Y303" s="616">
        <f t="shared" ref="Y303" si="387">+IF(T303="",W303,IF(W303="",T303,IF(T303&gt;W303,T303,W303)))</f>
        <v>0.8</v>
      </c>
      <c r="Z303" s="621" t="str">
        <f t="shared" ref="Z303" si="388">IF(OR(AND(P303="Muy Baja",X303="Leve"),AND(P303="Muy Baja",X303="Menor"),AND(P303="Baja",X303="Leve")),"Bajo",IF(OR(AND(P303="Muy baja",X303="Moderado"),AND(P303="Baja",X303="Menor"),AND(P303="Baja",X303="Moderado"),AND(P303="Media",X303="Leve"),AND(P303="Media",X303="Menor"),AND(P303="Media",X303="Moderado"),AND(P303="Alta",X303="Leve"),AND(P303="Alta",X303="Menor")),"Moderado",IF(OR(AND(P303="Muy Baja",X303="Mayor"),AND(P303="Baja",X303="Mayor"),AND(P303="Media",X303="Mayor"),AND(P303="Alta",X303="Moderado"),AND(P303="Alta",X303="Mayor"),AND(P303="Muy Alta",X303="Leve"),AND(P303="Muy Alta",X303="Menor"),AND(P303="Muy Alta",X303="Moderado"),AND(P303="Muy Alta",X303="Mayor")),"Alto",IF(OR(AND(P303="Muy Baja",X303="Catastrófico"),AND(P303="Baja",X303="Catastrófico"),AND(P303="Media",X303="Catastrófico"),AND(P303="Alta",X303="Catastrófico"),AND(P303="Muy Alta",X303="Catastrófico")),"Extremo",""))))</f>
        <v>Alto</v>
      </c>
      <c r="AA303" s="617"/>
      <c r="AB303" s="326">
        <v>1</v>
      </c>
      <c r="AC303" s="526" t="s">
        <v>893</v>
      </c>
      <c r="AD303" s="387"/>
      <c r="AE303" s="315" t="s">
        <v>123</v>
      </c>
      <c r="AF303" s="494" t="s">
        <v>563</v>
      </c>
      <c r="AG303" s="315" t="str">
        <f t="shared" si="343"/>
        <v>Probabilidad</v>
      </c>
      <c r="AH303" s="316" t="s">
        <v>74</v>
      </c>
      <c r="AI303" s="316" t="s">
        <v>109</v>
      </c>
      <c r="AJ303" s="317" t="str">
        <f t="shared" si="334"/>
        <v>40%</v>
      </c>
      <c r="AK303" s="316" t="s">
        <v>115</v>
      </c>
      <c r="AL303" s="316" t="s">
        <v>133</v>
      </c>
      <c r="AM303" s="316" t="s">
        <v>277</v>
      </c>
      <c r="AN303" s="300">
        <f>IFERROR(IF(AG303="Probabilidad",(Q303-(+Q303*AJ303)),IF(AG303="Impacto",Q303,"")),"")</f>
        <v>0.12</v>
      </c>
      <c r="AO303" s="132" t="str">
        <f t="shared" ref="AO303:AO304" si="389">IFERROR(IF(AN303="","",IF(AN303&lt;=0.2,"Muy Baja",IF(AN303&lt;=0.4,"Baja",IF(AN303&lt;=0.6,"Media",IF(AN303&lt;=0.8,"Alta","Muy Alta"))))),"")</f>
        <v>Muy Baja</v>
      </c>
      <c r="AP303" s="123">
        <f>+AN303</f>
        <v>0.12</v>
      </c>
      <c r="AQ303" s="132" t="str">
        <f t="shared" ref="AQ303:AQ304" si="390">IFERROR(IF(AR303="","",IF(AR303&lt;=0.2,"Leve",IF(AR303&lt;=0.4,"Menor",IF(AR303&lt;=0.6,"Moderado",IF(AR303&lt;=0.8,"Mayor","Catastrófico"))))),"")</f>
        <v>Mayor</v>
      </c>
      <c r="AR303" s="123">
        <f>IFERROR(IF(AG303="Impacto",(Y303-(+Y303*AJ303)),IF(AG303="Probabilidad",Y303,"")),"")</f>
        <v>0.8</v>
      </c>
      <c r="AS303" s="301" t="str">
        <f t="shared" ref="AS303:AS304" si="391">IFERROR(IF(OR(AND(AO303="Muy Baja",AQ303="Leve"),AND(AO303="Muy Baja",AQ303="Menor"),AND(AO303="Baja",AQ303="Leve")),"Bajo",IF(OR(AND(AO303="Muy baja",AQ303="Moderado"),AND(AO303="Baja",AQ303="Menor"),AND(AO303="Baja",AQ303="Moderado"),AND(AO303="Media",AQ303="Leve"),AND(AO303="Media",AQ303="Menor"),AND(AO303="Media",AQ303="Moderado"),AND(AO303="Alta",AQ303="Leve"),AND(AO303="Alta",AQ303="Menor")),"Moderado",IF(OR(AND(AO303="Muy Baja",AQ303="Mayor"),AND(AO303="Baja",AQ303="Mayor"),AND(AO303="Media",AQ303="Mayor"),AND(AO303="Alta",AQ303="Moderado"),AND(AO303="Alta",AQ303="Mayor"),AND(AO303="Muy Alta",AQ303="Leve"),AND(AO303="Muy Alta",AQ303="Menor"),AND(AO303="Muy Alta",AQ303="Moderado"),AND(AO303="Muy Alta",AQ303="Mayor")),"Alto",IF(OR(AND(AO303="Muy Baja",AQ303="Catastrófico"),AND(AO303="Baja",AQ303="Catastrófico"),AND(AO303="Media",AQ303="Catastrófico"),AND(AO303="Alta",AQ303="Catastrófico"),AND(AO303="Muy Alta",AQ303="Catastrófico")),"Extremo","")))),"")</f>
        <v>Alto</v>
      </c>
      <c r="AT303" s="734">
        <f>+AP304</f>
        <v>7.1999999999999995E-2</v>
      </c>
      <c r="AU303" s="734">
        <f>+AR304</f>
        <v>0.8</v>
      </c>
      <c r="AV303" s="735" t="s">
        <v>278</v>
      </c>
      <c r="AW303" s="305"/>
      <c r="AX303" s="305"/>
      <c r="AY303" s="319">
        <v>2</v>
      </c>
      <c r="AZ303" s="315">
        <v>0</v>
      </c>
      <c r="BA303" s="315">
        <v>1</v>
      </c>
      <c r="BB303" s="315">
        <v>0</v>
      </c>
      <c r="BC303" s="315">
        <v>1</v>
      </c>
      <c r="BJ303" s="327"/>
      <c r="BK303" s="313"/>
      <c r="BL303" s="313"/>
      <c r="BM303" s="313"/>
      <c r="BN303" s="313"/>
      <c r="BO303" s="313"/>
      <c r="BP303" s="313"/>
      <c r="BQ303" s="313"/>
      <c r="BR303" s="313"/>
      <c r="BS303" s="313"/>
      <c r="BT303" s="313"/>
      <c r="BU303" s="313"/>
      <c r="BV303" s="313"/>
      <c r="BW303" s="313"/>
      <c r="BX303" s="313"/>
      <c r="BY303" s="313"/>
      <c r="BZ303" s="313"/>
      <c r="CA303" s="313"/>
      <c r="CB303" s="313"/>
      <c r="CC303" s="313"/>
      <c r="CD303" s="313"/>
      <c r="CE303" s="313"/>
      <c r="CF303" s="313"/>
      <c r="CG303" s="313"/>
      <c r="CH303" s="313"/>
      <c r="CL303" s="313"/>
    </row>
    <row r="304" spans="1:90" s="1" customFormat="1" ht="128.25" x14ac:dyDescent="0.3">
      <c r="A304" s="706"/>
      <c r="B304" s="624"/>
      <c r="C304" s="626"/>
      <c r="D304" s="626"/>
      <c r="E304" s="617"/>
      <c r="F304" s="625"/>
      <c r="G304" s="625"/>
      <c r="H304" s="625"/>
      <c r="I304" s="625"/>
      <c r="J304" s="624"/>
      <c r="K304" s="627"/>
      <c r="L304" s="627"/>
      <c r="M304" s="627"/>
      <c r="N304" s="624"/>
      <c r="O304" s="617"/>
      <c r="P304" s="615"/>
      <c r="Q304" s="616"/>
      <c r="R304" s="632"/>
      <c r="S304" s="615"/>
      <c r="T304" s="616"/>
      <c r="U304" s="632"/>
      <c r="V304" s="615"/>
      <c r="W304" s="616"/>
      <c r="X304" s="621"/>
      <c r="Y304" s="616"/>
      <c r="Z304" s="621"/>
      <c r="AA304" s="617"/>
      <c r="AB304" s="326">
        <v>2</v>
      </c>
      <c r="AC304" s="526" t="s">
        <v>787</v>
      </c>
      <c r="AD304" s="387"/>
      <c r="AE304" s="315" t="s">
        <v>123</v>
      </c>
      <c r="AF304" s="494" t="s">
        <v>564</v>
      </c>
      <c r="AG304" s="315" t="str">
        <f t="shared" si="343"/>
        <v>Probabilidad</v>
      </c>
      <c r="AH304" s="316" t="s">
        <v>74</v>
      </c>
      <c r="AI304" s="316" t="s">
        <v>109</v>
      </c>
      <c r="AJ304" s="317" t="str">
        <f t="shared" si="334"/>
        <v>40%</v>
      </c>
      <c r="AK304" s="316" t="s">
        <v>115</v>
      </c>
      <c r="AL304" s="316" t="s">
        <v>133</v>
      </c>
      <c r="AM304" s="316" t="s">
        <v>277</v>
      </c>
      <c r="AN304" s="299">
        <f>IFERROR(IF(AND(AG303="Probabilidad",AG304="Probabilidad"),(AP303-(+AP303*AJ304)),IF(AG304="Probabilidad",(Q303-(+Q303*AJ304)),IF(AG304="Impacto",AP303,""))),"")</f>
        <v>7.1999999999999995E-2</v>
      </c>
      <c r="AO304" s="132" t="str">
        <f t="shared" si="389"/>
        <v>Muy Baja</v>
      </c>
      <c r="AP304" s="123">
        <f>+AN304</f>
        <v>7.1999999999999995E-2</v>
      </c>
      <c r="AQ304" s="132" t="str">
        <f t="shared" si="390"/>
        <v>Mayor</v>
      </c>
      <c r="AR304" s="123">
        <f>IFERROR(IF(AND(AG303="Impacto",AG304="Impacto"),(AR303-(+AR303*AJ304)),IF(AG304="Impacto",(Y303-(+Y303*AJ304)),IF(AG304="Probabilidad",AR303,""))),"")</f>
        <v>0.8</v>
      </c>
      <c r="AS304" s="301" t="str">
        <f t="shared" si="391"/>
        <v>Alto</v>
      </c>
      <c r="AT304" s="734"/>
      <c r="AU304" s="734"/>
      <c r="AV304" s="735"/>
      <c r="AW304" s="305"/>
      <c r="AX304" s="305"/>
      <c r="AY304" s="319">
        <v>4</v>
      </c>
      <c r="AZ304" s="315">
        <v>1</v>
      </c>
      <c r="BA304" s="315">
        <v>1</v>
      </c>
      <c r="BB304" s="315">
        <v>1</v>
      </c>
      <c r="BC304" s="315">
        <v>1</v>
      </c>
      <c r="BJ304" s="327"/>
      <c r="BK304" s="313"/>
      <c r="BL304" s="313"/>
      <c r="BM304" s="313"/>
      <c r="BN304" s="313"/>
      <c r="BO304" s="313"/>
      <c r="BP304" s="313"/>
      <c r="BQ304" s="313"/>
      <c r="BR304" s="313"/>
      <c r="BS304" s="313"/>
      <c r="BT304" s="313"/>
      <c r="BU304" s="313"/>
      <c r="BV304" s="313"/>
      <c r="BW304" s="313"/>
      <c r="BX304" s="313"/>
      <c r="BY304" s="313"/>
      <c r="BZ304" s="313"/>
      <c r="CA304" s="313"/>
      <c r="CB304" s="313"/>
      <c r="CC304" s="313"/>
      <c r="CD304" s="313"/>
      <c r="CE304" s="313"/>
      <c r="CF304" s="313"/>
      <c r="CG304" s="313"/>
      <c r="CH304" s="313"/>
      <c r="CL304" s="313"/>
    </row>
    <row r="305" spans="1:90" s="1" customFormat="1" ht="13.9" hidden="1" customHeight="1" x14ac:dyDescent="0.3">
      <c r="A305" s="706"/>
      <c r="B305" s="624" t="s">
        <v>552</v>
      </c>
      <c r="C305" s="626" t="s">
        <v>125</v>
      </c>
      <c r="D305" s="626"/>
      <c r="E305" s="624"/>
      <c r="F305" s="625"/>
      <c r="G305" s="625"/>
      <c r="H305" s="625"/>
      <c r="I305" s="625"/>
      <c r="J305" s="624" t="s">
        <v>286</v>
      </c>
      <c r="K305" s="627" t="s">
        <v>561</v>
      </c>
      <c r="L305" s="627" t="s">
        <v>562</v>
      </c>
      <c r="M305" s="627" t="str">
        <f>+CONCATENATE(J305," ",K305," ",L305)</f>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N305" s="624"/>
      <c r="O305" s="617">
        <v>1</v>
      </c>
      <c r="P305" s="615"/>
      <c r="Q305" s="616"/>
      <c r="R305" s="632"/>
      <c r="S305" s="615"/>
      <c r="T305" s="616"/>
      <c r="U305" s="632"/>
      <c r="V305" s="615"/>
      <c r="W305" s="616"/>
      <c r="X305" s="621"/>
      <c r="Y305" s="616"/>
      <c r="Z305" s="621"/>
      <c r="AA305" s="617"/>
      <c r="AB305" s="326"/>
      <c r="AC305" s="494"/>
      <c r="AD305" s="387"/>
      <c r="AE305" s="315"/>
      <c r="AF305" s="494"/>
      <c r="AG305" s="315" t="str">
        <f t="shared" si="343"/>
        <v/>
      </c>
      <c r="AH305" s="316"/>
      <c r="AI305" s="316"/>
      <c r="AJ305" s="317" t="str">
        <f t="shared" si="334"/>
        <v/>
      </c>
      <c r="AK305" s="316"/>
      <c r="AL305" s="316"/>
      <c r="AM305" s="316"/>
      <c r="AN305" s="122"/>
      <c r="AO305" s="132" t="str">
        <f t="shared" si="339"/>
        <v/>
      </c>
      <c r="AP305" s="123"/>
      <c r="AQ305" s="132" t="str">
        <f t="shared" si="340"/>
        <v/>
      </c>
      <c r="AR305" s="123" t="str">
        <f t="shared" si="341"/>
        <v/>
      </c>
      <c r="AS305" s="301" t="str">
        <f t="shared" si="342"/>
        <v/>
      </c>
      <c r="AT305" s="301"/>
      <c r="AU305" s="301"/>
      <c r="AV305" s="369"/>
      <c r="AW305" s="305"/>
      <c r="AX305" s="305"/>
      <c r="AY305" s="489"/>
      <c r="AZ305" s="490"/>
      <c r="BA305" s="490"/>
      <c r="BB305" s="490"/>
      <c r="BC305" s="490"/>
      <c r="BJ305" s="327"/>
      <c r="BK305" s="313"/>
      <c r="BL305" s="313"/>
      <c r="BM305" s="313"/>
      <c r="BN305" s="313"/>
      <c r="BO305" s="313"/>
      <c r="BP305" s="313"/>
      <c r="BQ305" s="313"/>
      <c r="BR305" s="313"/>
      <c r="BS305" s="313"/>
      <c r="BT305" s="313"/>
      <c r="BU305" s="313"/>
      <c r="BV305" s="313"/>
      <c r="BW305" s="313"/>
      <c r="BX305" s="313"/>
      <c r="BY305" s="313"/>
      <c r="BZ305" s="313"/>
      <c r="CA305" s="313"/>
      <c r="CB305" s="313"/>
      <c r="CC305" s="313"/>
      <c r="CD305" s="313"/>
      <c r="CE305" s="313"/>
      <c r="CF305" s="313"/>
      <c r="CG305" s="313"/>
      <c r="CH305" s="313"/>
      <c r="CL305" s="313"/>
    </row>
    <row r="306" spans="1:90" s="1" customFormat="1" ht="13.9" hidden="1" customHeight="1" x14ac:dyDescent="0.3">
      <c r="A306" s="706"/>
      <c r="B306" s="624"/>
      <c r="C306" s="626"/>
      <c r="D306" s="626"/>
      <c r="E306" s="617"/>
      <c r="F306" s="625"/>
      <c r="G306" s="625"/>
      <c r="H306" s="625"/>
      <c r="I306" s="625"/>
      <c r="J306" s="624"/>
      <c r="K306" s="627"/>
      <c r="L306" s="627"/>
      <c r="M306" s="627"/>
      <c r="N306" s="624"/>
      <c r="O306" s="617"/>
      <c r="P306" s="615"/>
      <c r="Q306" s="616"/>
      <c r="R306" s="632"/>
      <c r="S306" s="615"/>
      <c r="T306" s="616"/>
      <c r="U306" s="632"/>
      <c r="V306" s="615"/>
      <c r="W306" s="616"/>
      <c r="X306" s="621"/>
      <c r="Y306" s="616"/>
      <c r="Z306" s="621"/>
      <c r="AA306" s="617"/>
      <c r="AB306" s="326"/>
      <c r="AC306" s="494"/>
      <c r="AD306" s="387"/>
      <c r="AE306" s="315"/>
      <c r="AF306" s="494"/>
      <c r="AG306" s="315" t="str">
        <f t="shared" si="343"/>
        <v/>
      </c>
      <c r="AH306" s="316"/>
      <c r="AI306" s="316"/>
      <c r="AJ306" s="317" t="str">
        <f t="shared" si="334"/>
        <v/>
      </c>
      <c r="AK306" s="316"/>
      <c r="AL306" s="316"/>
      <c r="AM306" s="316"/>
      <c r="AN306" s="122"/>
      <c r="AO306" s="132" t="str">
        <f t="shared" si="339"/>
        <v/>
      </c>
      <c r="AP306" s="123"/>
      <c r="AQ306" s="132" t="str">
        <f t="shared" si="340"/>
        <v/>
      </c>
      <c r="AR306" s="123" t="str">
        <f t="shared" si="341"/>
        <v/>
      </c>
      <c r="AS306" s="301" t="str">
        <f t="shared" si="342"/>
        <v/>
      </c>
      <c r="AT306" s="301"/>
      <c r="AU306" s="301"/>
      <c r="AV306" s="369"/>
      <c r="AW306" s="305"/>
      <c r="AX306" s="305"/>
      <c r="AY306" s="489"/>
      <c r="AZ306" s="490"/>
      <c r="BA306" s="490"/>
      <c r="BB306" s="490"/>
      <c r="BC306" s="490"/>
      <c r="BJ306" s="327"/>
      <c r="BK306" s="313"/>
      <c r="BL306" s="313"/>
      <c r="BM306" s="313"/>
      <c r="BN306" s="313"/>
      <c r="BO306" s="313"/>
      <c r="BP306" s="313"/>
      <c r="BQ306" s="313"/>
      <c r="BR306" s="313"/>
      <c r="BS306" s="313"/>
      <c r="BT306" s="313"/>
      <c r="BU306" s="313"/>
      <c r="BV306" s="313"/>
      <c r="BW306" s="313"/>
      <c r="BX306" s="313"/>
      <c r="BY306" s="313"/>
      <c r="BZ306" s="313"/>
      <c r="CA306" s="313"/>
      <c r="CB306" s="313"/>
      <c r="CC306" s="313"/>
      <c r="CD306" s="313"/>
      <c r="CE306" s="313"/>
      <c r="CF306" s="313"/>
      <c r="CG306" s="313"/>
      <c r="CH306" s="313"/>
      <c r="CL306" s="313"/>
    </row>
    <row r="307" spans="1:90" s="1" customFormat="1" ht="13.9" hidden="1" customHeight="1" x14ac:dyDescent="0.3">
      <c r="A307" s="706"/>
      <c r="B307" s="624" t="s">
        <v>552</v>
      </c>
      <c r="C307" s="626" t="s">
        <v>125</v>
      </c>
      <c r="D307" s="626"/>
      <c r="E307" s="624"/>
      <c r="F307" s="625"/>
      <c r="G307" s="625"/>
      <c r="H307" s="625"/>
      <c r="I307" s="625"/>
      <c r="J307" s="624" t="s">
        <v>286</v>
      </c>
      <c r="K307" s="627" t="s">
        <v>561</v>
      </c>
      <c r="L307" s="627" t="s">
        <v>562</v>
      </c>
      <c r="M307" s="627" t="str">
        <f>+CONCATENATE(J307," ",K307," ",L307)</f>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N307" s="624"/>
      <c r="O307" s="617">
        <v>1</v>
      </c>
      <c r="P307" s="615"/>
      <c r="Q307" s="616"/>
      <c r="R307" s="632"/>
      <c r="S307" s="615"/>
      <c r="T307" s="616"/>
      <c r="U307" s="632"/>
      <c r="V307" s="615"/>
      <c r="W307" s="616"/>
      <c r="X307" s="621"/>
      <c r="Y307" s="616"/>
      <c r="Z307" s="621"/>
      <c r="AA307" s="617"/>
      <c r="AB307" s="326"/>
      <c r="AC307" s="494"/>
      <c r="AD307" s="387"/>
      <c r="AE307" s="315"/>
      <c r="AF307" s="494"/>
      <c r="AG307" s="315" t="str">
        <f t="shared" si="343"/>
        <v/>
      </c>
      <c r="AH307" s="316"/>
      <c r="AI307" s="316"/>
      <c r="AJ307" s="317" t="str">
        <f t="shared" si="334"/>
        <v/>
      </c>
      <c r="AK307" s="316"/>
      <c r="AL307" s="316"/>
      <c r="AM307" s="316"/>
      <c r="AN307" s="122"/>
      <c r="AO307" s="132" t="str">
        <f t="shared" si="339"/>
        <v/>
      </c>
      <c r="AP307" s="123"/>
      <c r="AQ307" s="132" t="str">
        <f t="shared" si="340"/>
        <v/>
      </c>
      <c r="AR307" s="123" t="str">
        <f t="shared" si="341"/>
        <v/>
      </c>
      <c r="AS307" s="301" t="str">
        <f t="shared" si="342"/>
        <v/>
      </c>
      <c r="AT307" s="301"/>
      <c r="AU307" s="301"/>
      <c r="AV307" s="369"/>
      <c r="AW307" s="305"/>
      <c r="AX307" s="305"/>
      <c r="AY307" s="489"/>
      <c r="AZ307" s="490"/>
      <c r="BA307" s="490"/>
      <c r="BB307" s="490"/>
      <c r="BC307" s="490"/>
      <c r="BJ307" s="327"/>
      <c r="BK307" s="313"/>
      <c r="BL307" s="313"/>
      <c r="BM307" s="313"/>
      <c r="BN307" s="313"/>
      <c r="BO307" s="313"/>
      <c r="BP307" s="313"/>
      <c r="BQ307" s="313"/>
      <c r="BR307" s="313"/>
      <c r="BS307" s="313"/>
      <c r="BT307" s="313"/>
      <c r="BU307" s="313"/>
      <c r="BV307" s="313"/>
      <c r="BW307" s="313"/>
      <c r="BX307" s="313"/>
      <c r="BY307" s="313"/>
      <c r="BZ307" s="313"/>
      <c r="CA307" s="313"/>
      <c r="CB307" s="313"/>
      <c r="CC307" s="313"/>
      <c r="CD307" s="313"/>
      <c r="CE307" s="313"/>
      <c r="CF307" s="313"/>
      <c r="CG307" s="313"/>
      <c r="CH307" s="313"/>
      <c r="CL307" s="313"/>
    </row>
    <row r="308" spans="1:90" s="1" customFormat="1" ht="13.9" hidden="1" customHeight="1" x14ac:dyDescent="0.3">
      <c r="A308" s="706"/>
      <c r="B308" s="624"/>
      <c r="C308" s="626"/>
      <c r="D308" s="626"/>
      <c r="E308" s="617"/>
      <c r="F308" s="625"/>
      <c r="G308" s="625"/>
      <c r="H308" s="625"/>
      <c r="I308" s="625"/>
      <c r="J308" s="624"/>
      <c r="K308" s="627"/>
      <c r="L308" s="627"/>
      <c r="M308" s="627"/>
      <c r="N308" s="624"/>
      <c r="O308" s="617"/>
      <c r="P308" s="615"/>
      <c r="Q308" s="616"/>
      <c r="R308" s="632"/>
      <c r="S308" s="615"/>
      <c r="T308" s="616"/>
      <c r="U308" s="632"/>
      <c r="V308" s="615"/>
      <c r="W308" s="616"/>
      <c r="X308" s="621"/>
      <c r="Y308" s="616"/>
      <c r="Z308" s="621"/>
      <c r="AA308" s="617"/>
      <c r="AB308" s="326"/>
      <c r="AC308" s="494"/>
      <c r="AD308" s="387"/>
      <c r="AE308" s="315"/>
      <c r="AF308" s="494"/>
      <c r="AG308" s="315" t="str">
        <f t="shared" si="343"/>
        <v/>
      </c>
      <c r="AH308" s="316"/>
      <c r="AI308" s="316"/>
      <c r="AJ308" s="317" t="str">
        <f t="shared" si="334"/>
        <v/>
      </c>
      <c r="AK308" s="316"/>
      <c r="AL308" s="316"/>
      <c r="AM308" s="316"/>
      <c r="AN308" s="122"/>
      <c r="AO308" s="132" t="str">
        <f t="shared" si="339"/>
        <v/>
      </c>
      <c r="AP308" s="123"/>
      <c r="AQ308" s="132" t="str">
        <f t="shared" si="340"/>
        <v/>
      </c>
      <c r="AR308" s="123" t="str">
        <f t="shared" si="341"/>
        <v/>
      </c>
      <c r="AS308" s="301" t="str">
        <f t="shared" si="342"/>
        <v/>
      </c>
      <c r="AT308" s="301"/>
      <c r="AU308" s="301"/>
      <c r="AV308" s="369"/>
      <c r="AW308" s="305"/>
      <c r="AX308" s="305"/>
      <c r="AY308" s="489"/>
      <c r="AZ308" s="490"/>
      <c r="BA308" s="490"/>
      <c r="BB308" s="490"/>
      <c r="BC308" s="490"/>
      <c r="BJ308" s="327"/>
      <c r="BK308" s="313"/>
      <c r="BL308" s="313"/>
      <c r="BM308" s="313"/>
      <c r="BN308" s="313"/>
      <c r="BO308" s="313"/>
      <c r="BP308" s="313"/>
      <c r="BQ308" s="313"/>
      <c r="BR308" s="313"/>
      <c r="BS308" s="313"/>
      <c r="BT308" s="313"/>
      <c r="BU308" s="313"/>
      <c r="BV308" s="313"/>
      <c r="BW308" s="313"/>
      <c r="BX308" s="313"/>
      <c r="BY308" s="313"/>
      <c r="BZ308" s="313"/>
      <c r="CA308" s="313"/>
      <c r="CB308" s="313"/>
      <c r="CC308" s="313"/>
      <c r="CD308" s="313"/>
      <c r="CE308" s="313"/>
      <c r="CF308" s="313"/>
      <c r="CG308" s="313"/>
      <c r="CH308" s="313"/>
      <c r="CL308" s="313"/>
    </row>
    <row r="309" spans="1:90" s="1" customFormat="1" ht="128.25" x14ac:dyDescent="0.3">
      <c r="A309" s="706" t="s">
        <v>565</v>
      </c>
      <c r="B309" s="624" t="s">
        <v>566</v>
      </c>
      <c r="C309" s="626" t="s">
        <v>125</v>
      </c>
      <c r="D309" s="626" t="s">
        <v>567</v>
      </c>
      <c r="E309" s="624" t="s">
        <v>166</v>
      </c>
      <c r="F309" s="625" t="s">
        <v>345</v>
      </c>
      <c r="G309" s="625" t="s">
        <v>269</v>
      </c>
      <c r="H309" s="625" t="s">
        <v>284</v>
      </c>
      <c r="I309" s="625" t="s">
        <v>317</v>
      </c>
      <c r="J309" s="624" t="s">
        <v>272</v>
      </c>
      <c r="K309" s="627" t="s">
        <v>568</v>
      </c>
      <c r="L309" s="627" t="s">
        <v>569</v>
      </c>
      <c r="M309" s="627" t="str">
        <f t="shared" ref="M309:M321" si="392">+CONCATENATE(J309," ",K309," ",L309)</f>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09" s="624" t="s">
        <v>332</v>
      </c>
      <c r="O309" s="617">
        <v>1</v>
      </c>
      <c r="P309" s="615" t="str">
        <f t="shared" si="313"/>
        <v>Muy Baja</v>
      </c>
      <c r="Q309" s="616">
        <f t="shared" ref="Q309" si="393">IF(P309="","",IF(P309="Muy Baja",0.2,IF(P309="Baja",0.4,IF(P309="Media",0.6,IF(P309="Alta",0.8,IF(P309="Muy Alta",1,))))))</f>
        <v>0.2</v>
      </c>
      <c r="R309" s="632" t="s">
        <v>333</v>
      </c>
      <c r="S309" s="615" t="str">
        <f>IF(OR(R309='Tabla Impacto'!$C$11,R309='Tabla Impacto'!$D$11),"Leve",IF(OR(R309='Tabla Impacto'!$C$12,R309='Tabla Impacto'!$D$12),"Menor",IF(OR(R309='Tabla Impacto'!$C$13,R309='Tabla Impacto'!$D$13),"Moderado",IF(OR(R309='Tabla Impacto'!$C$14,R309='Tabla Impacto'!$D$14),"Mayor",IF(OR(R309='Tabla Impacto'!$C$15,R309='Tabla Impacto'!$D$15),"Catastrófico","")))))</f>
        <v>Mayor</v>
      </c>
      <c r="T309" s="616">
        <f t="shared" ref="T309" si="394">IF(S309="","",IF(S309="Leve",0.2,IF(S309="Menor",0.4,IF(S309="Moderado",0.6,IF(S309="Mayor",0.8,IF(S309="Catastrófico",1,))))))</f>
        <v>0.8</v>
      </c>
      <c r="U309" s="632" t="s">
        <v>300</v>
      </c>
      <c r="V309" s="615" t="str">
        <f>IF(OR(U309='Tabla Impacto'!$C$11,U309='Tabla Impacto'!$D$11),"Leve",IF(OR(U309='Tabla Impacto'!$C$12,U309='Tabla Impacto'!$D$12),"Menor",IF(OR(U309='Tabla Impacto'!$C$13,U309='Tabla Impacto'!$D$13),"Moderado",IF(OR(U309='Tabla Impacto'!$C$14,U309='Tabla Impacto'!$D$14),"Mayor",IF(OR(U309='Tabla Impacto'!$C$15,U309='Tabla Impacto'!$D$15),"Catastrófico","")))))</f>
        <v>Mayor</v>
      </c>
      <c r="W309" s="616">
        <f t="shared" ref="W309" si="395">IF(V309="","",IF(V309="Leve",0.2,IF(V309="Menor",0.4,IF(V309="Moderado",0.6,IF(V309="Mayor",0.8,IF(V309="Catastrófico",1,))))))</f>
        <v>0.8</v>
      </c>
      <c r="X309" s="621" t="str">
        <f>IF(Y309="","",IF(Y309='Tabla Impacto'!$G$4,'Tabla Impacto'!$F$4,IF(Y309='Tabla Impacto'!$G$5,'Tabla Impacto'!$F$5,IF(Y309='Tabla Impacto'!$G$6,'Tabla Impacto'!$F$6,IF(Y309='Tabla Impacto'!$G$7,'Tabla Impacto'!$F$7,IF(Y309='Tabla Impacto'!$G$8,'Tabla Impacto'!$F$8))))))</f>
        <v>Mayor</v>
      </c>
      <c r="Y309" s="616">
        <f t="shared" ref="Y309" si="396">+IF(T309="",W309,IF(W309="",T309,IF(T309&gt;W309,T309,W309)))</f>
        <v>0.8</v>
      </c>
      <c r="Z309" s="621" t="str">
        <f t="shared" ref="Z309" si="397">IF(OR(AND(P309="Muy Baja",X309="Leve"),AND(P309="Muy Baja",X309="Menor"),AND(P309="Baja",X309="Leve")),"Bajo",IF(OR(AND(P309="Muy baja",X309="Moderado"),AND(P309="Baja",X309="Menor"),AND(P309="Baja",X309="Moderado"),AND(P309="Media",X309="Leve"),AND(P309="Media",X309="Menor"),AND(P309="Media",X309="Moderado"),AND(P309="Alta",X309="Leve"),AND(P309="Alta",X309="Menor")),"Moderado",IF(OR(AND(P309="Muy Baja",X309="Mayor"),AND(P309="Baja",X309="Mayor"),AND(P309="Media",X309="Mayor"),AND(P309="Alta",X309="Moderado"),AND(P309="Alta",X309="Mayor"),AND(P309="Muy Alta",X309="Leve"),AND(P309="Muy Alta",X309="Menor"),AND(P309="Muy Alta",X309="Moderado"),AND(P309="Muy Alta",X309="Mayor")),"Alto",IF(OR(AND(P309="Muy Baja",X309="Catastrófico"),AND(P309="Baja",X309="Catastrófico"),AND(P309="Media",X309="Catastrófico"),AND(P309="Alta",X309="Catastrófico"),AND(P309="Muy Alta",X309="Catastrófico")),"Extremo",""))))</f>
        <v>Alto</v>
      </c>
      <c r="AA309" s="617"/>
      <c r="AB309" s="326">
        <v>1</v>
      </c>
      <c r="AC309" s="526" t="s">
        <v>894</v>
      </c>
      <c r="AD309" s="523"/>
      <c r="AE309" s="401" t="s">
        <v>123</v>
      </c>
      <c r="AF309" s="526" t="s">
        <v>895</v>
      </c>
      <c r="AG309" s="315" t="str">
        <f t="shared" si="343"/>
        <v>Probabilidad</v>
      </c>
      <c r="AH309" s="316" t="s">
        <v>74</v>
      </c>
      <c r="AI309" s="316" t="s">
        <v>109</v>
      </c>
      <c r="AJ309" s="317" t="str">
        <f t="shared" si="334"/>
        <v>40%</v>
      </c>
      <c r="AK309" s="316" t="s">
        <v>115</v>
      </c>
      <c r="AL309" s="316" t="s">
        <v>133</v>
      </c>
      <c r="AM309" s="316" t="s">
        <v>277</v>
      </c>
      <c r="AN309" s="300">
        <f>IFERROR(IF(AG309="Probabilidad",(Q309-(+Q309*AJ309)),IF(AG309="Impacto",Q309,"")),"")</f>
        <v>0.12</v>
      </c>
      <c r="AO309" s="132" t="str">
        <f t="shared" si="339"/>
        <v>Muy Baja</v>
      </c>
      <c r="AP309" s="123">
        <f>+AN309</f>
        <v>0.12</v>
      </c>
      <c r="AQ309" s="132" t="str">
        <f t="shared" si="340"/>
        <v>Mayor</v>
      </c>
      <c r="AR309" s="123">
        <f>IFERROR(IF(AG309="Impacto",(Y309-(+Y309*AJ309)),IF(AG309="Probabilidad",Y309,"")),"")</f>
        <v>0.8</v>
      </c>
      <c r="AS309" s="301" t="str">
        <f t="shared" si="342"/>
        <v>Alto</v>
      </c>
      <c r="AT309" s="622">
        <f>+AP310</f>
        <v>7.1999999999999995E-2</v>
      </c>
      <c r="AU309" s="622">
        <f>+AR310</f>
        <v>0.8</v>
      </c>
      <c r="AV309" s="655" t="s">
        <v>278</v>
      </c>
      <c r="AW309" s="305"/>
      <c r="AX309" s="305"/>
      <c r="AY309" s="319">
        <v>0</v>
      </c>
      <c r="AZ309" s="315">
        <v>0</v>
      </c>
      <c r="BA309" s="315">
        <v>0</v>
      </c>
      <c r="BB309" s="315">
        <v>0</v>
      </c>
      <c r="BC309" s="315">
        <v>0</v>
      </c>
      <c r="BJ309" s="327"/>
      <c r="BK309" s="313"/>
      <c r="BL309" s="313"/>
      <c r="BM309" s="313"/>
      <c r="BN309" s="313"/>
      <c r="BO309" s="313"/>
      <c r="BP309" s="313"/>
      <c r="BQ309" s="313"/>
      <c r="BR309" s="313"/>
      <c r="BS309" s="313"/>
      <c r="BT309" s="313"/>
      <c r="BU309" s="313"/>
      <c r="BV309" s="313"/>
      <c r="BW309" s="313"/>
      <c r="BX309" s="313"/>
      <c r="BY309" s="313"/>
      <c r="BZ309" s="313"/>
      <c r="CA309" s="313"/>
      <c r="CB309" s="313"/>
      <c r="CC309" s="313"/>
      <c r="CD309" s="313"/>
      <c r="CE309" s="313"/>
      <c r="CF309" s="313"/>
      <c r="CG309" s="313"/>
      <c r="CH309" s="313"/>
      <c r="CL309" s="313"/>
    </row>
    <row r="310" spans="1:90" s="1" customFormat="1" ht="142.5" x14ac:dyDescent="0.3">
      <c r="A310" s="706"/>
      <c r="B310" s="624" t="s">
        <v>559</v>
      </c>
      <c r="C310" s="626" t="s">
        <v>125</v>
      </c>
      <c r="D310" s="626"/>
      <c r="E310" s="624"/>
      <c r="F310" s="625"/>
      <c r="G310" s="625"/>
      <c r="H310" s="625"/>
      <c r="I310" s="625"/>
      <c r="J310" s="624" t="s">
        <v>272</v>
      </c>
      <c r="K310" s="627" t="s">
        <v>568</v>
      </c>
      <c r="L310" s="627" t="s">
        <v>569</v>
      </c>
      <c r="M310" s="627" t="str">
        <f t="shared" si="392"/>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0" s="624"/>
      <c r="O310" s="617">
        <v>1</v>
      </c>
      <c r="P310" s="615"/>
      <c r="Q310" s="616"/>
      <c r="R310" s="632"/>
      <c r="S310" s="615"/>
      <c r="T310" s="616"/>
      <c r="U310" s="632"/>
      <c r="V310" s="615"/>
      <c r="W310" s="616"/>
      <c r="X310" s="621"/>
      <c r="Y310" s="616"/>
      <c r="Z310" s="621"/>
      <c r="AA310" s="617"/>
      <c r="AB310" s="326">
        <v>2</v>
      </c>
      <c r="AC310" s="526" t="s">
        <v>789</v>
      </c>
      <c r="AD310" s="387"/>
      <c r="AE310" s="315" t="s">
        <v>123</v>
      </c>
      <c r="AF310" s="526" t="s">
        <v>788</v>
      </c>
      <c r="AG310" s="315" t="str">
        <f t="shared" si="343"/>
        <v>Probabilidad</v>
      </c>
      <c r="AH310" s="316" t="s">
        <v>74</v>
      </c>
      <c r="AI310" s="316" t="s">
        <v>109</v>
      </c>
      <c r="AJ310" s="317" t="str">
        <f t="shared" si="334"/>
        <v>40%</v>
      </c>
      <c r="AK310" s="316" t="s">
        <v>115</v>
      </c>
      <c r="AL310" s="316" t="s">
        <v>133</v>
      </c>
      <c r="AM310" s="316" t="s">
        <v>277</v>
      </c>
      <c r="AN310" s="299">
        <f>IFERROR(IF(AND(AG309="Probabilidad",AG310="Probabilidad"),(AP309-(+AP309*AJ310)),IF(AG310="Probabilidad",(Q309-(+Q309*AJ310)),IF(AG310="Impacto",AP309,""))),"")</f>
        <v>7.1999999999999995E-2</v>
      </c>
      <c r="AO310" s="132" t="str">
        <f t="shared" si="339"/>
        <v>Muy Baja</v>
      </c>
      <c r="AP310" s="123">
        <f>+AN310</f>
        <v>7.1999999999999995E-2</v>
      </c>
      <c r="AQ310" s="132" t="str">
        <f t="shared" si="340"/>
        <v>Mayor</v>
      </c>
      <c r="AR310" s="123">
        <f>IFERROR(IF(AND(AG309="Impacto",AG310="Impacto"),(AR309-(+AR309*AJ310)),IF(AG310="Impacto",(Y309-(+Y309*AJ310)),IF(AG310="Probabilidad",AR309,""))),"")</f>
        <v>0.8</v>
      </c>
      <c r="AS310" s="301" t="str">
        <f t="shared" si="342"/>
        <v>Alto</v>
      </c>
      <c r="AT310" s="623"/>
      <c r="AU310" s="623"/>
      <c r="AV310" s="656"/>
      <c r="AW310" s="305"/>
      <c r="AX310" s="305"/>
      <c r="AY310" s="319">
        <v>0</v>
      </c>
      <c r="AZ310" s="315">
        <v>0</v>
      </c>
      <c r="BA310" s="315">
        <v>0</v>
      </c>
      <c r="BB310" s="315">
        <v>0</v>
      </c>
      <c r="BC310" s="315">
        <v>0</v>
      </c>
      <c r="BJ310" s="327"/>
      <c r="BK310" s="313"/>
      <c r="BL310" s="313"/>
      <c r="BM310" s="313"/>
      <c r="BN310" s="313"/>
      <c r="BO310" s="313"/>
      <c r="BP310" s="313"/>
      <c r="BQ310" s="313"/>
      <c r="BR310" s="313"/>
      <c r="BS310" s="313"/>
      <c r="BT310" s="313"/>
      <c r="BU310" s="313"/>
      <c r="BV310" s="313"/>
      <c r="BW310" s="313"/>
      <c r="BX310" s="313"/>
      <c r="BY310" s="313"/>
      <c r="BZ310" s="313"/>
      <c r="CA310" s="313"/>
      <c r="CB310" s="313"/>
      <c r="CC310" s="313"/>
      <c r="CD310" s="313"/>
      <c r="CE310" s="313"/>
      <c r="CF310" s="313"/>
      <c r="CG310" s="313"/>
      <c r="CH310" s="313"/>
      <c r="CL310" s="313"/>
    </row>
    <row r="311" spans="1:90" s="1" customFormat="1" ht="13.9" hidden="1" customHeight="1" x14ac:dyDescent="0.3">
      <c r="A311" s="706"/>
      <c r="B311" s="624" t="s">
        <v>559</v>
      </c>
      <c r="C311" s="626" t="s">
        <v>125</v>
      </c>
      <c r="D311" s="626"/>
      <c r="E311" s="624"/>
      <c r="F311" s="625"/>
      <c r="G311" s="625"/>
      <c r="H311" s="625"/>
      <c r="I311" s="625"/>
      <c r="J311" s="624" t="s">
        <v>272</v>
      </c>
      <c r="K311" s="627" t="s">
        <v>568</v>
      </c>
      <c r="L311" s="627" t="s">
        <v>569</v>
      </c>
      <c r="M311" s="627" t="str">
        <f t="shared" si="392"/>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1" s="624"/>
      <c r="O311" s="617">
        <v>1</v>
      </c>
      <c r="P311" s="615"/>
      <c r="Q311" s="616"/>
      <c r="R311" s="632"/>
      <c r="S311" s="615"/>
      <c r="T311" s="616"/>
      <c r="U311" s="632"/>
      <c r="V311" s="615"/>
      <c r="W311" s="616"/>
      <c r="X311" s="621"/>
      <c r="Y311" s="616"/>
      <c r="Z311" s="621"/>
      <c r="AA311" s="617"/>
      <c r="AB311" s="326"/>
      <c r="AC311" s="494"/>
      <c r="AD311" s="387"/>
      <c r="AE311" s="315"/>
      <c r="AF311" s="494"/>
      <c r="AG311" s="315" t="str">
        <f t="shared" ref="AG311" si="398">IF(OR(AH311="Preventivo",AH311="Detectivo"),"Probabilidad",IF(AH311="Correctivo","Impacto",""))</f>
        <v/>
      </c>
      <c r="AH311" s="316"/>
      <c r="AI311" s="316"/>
      <c r="AJ311" s="317" t="str">
        <f t="shared" si="334"/>
        <v/>
      </c>
      <c r="AK311" s="316"/>
      <c r="AL311" s="316"/>
      <c r="AM311" s="316"/>
      <c r="AN311" s="122"/>
      <c r="AO311" s="132" t="str">
        <f t="shared" si="339"/>
        <v/>
      </c>
      <c r="AP311" s="123"/>
      <c r="AQ311" s="132" t="str">
        <f t="shared" si="340"/>
        <v/>
      </c>
      <c r="AR311" s="123" t="str">
        <f t="shared" si="341"/>
        <v/>
      </c>
      <c r="AS311" s="301" t="str">
        <f t="shared" si="342"/>
        <v/>
      </c>
      <c r="AT311" s="301"/>
      <c r="AU311" s="301"/>
      <c r="AV311" s="369"/>
      <c r="AW311" s="305"/>
      <c r="AX311" s="305"/>
      <c r="AY311" s="489"/>
      <c r="AZ311" s="490"/>
      <c r="BA311" s="490"/>
      <c r="BB311" s="490"/>
      <c r="BC311" s="490"/>
      <c r="BJ311" s="327"/>
      <c r="BK311" s="313"/>
      <c r="BL311" s="313"/>
      <c r="BM311" s="313"/>
      <c r="BN311" s="313"/>
      <c r="BO311" s="313"/>
      <c r="BP311" s="313"/>
      <c r="BQ311" s="313"/>
      <c r="BR311" s="313"/>
      <c r="BS311" s="313"/>
      <c r="BT311" s="313"/>
      <c r="BU311" s="313"/>
      <c r="BV311" s="313"/>
      <c r="BW311" s="313"/>
      <c r="BX311" s="313"/>
      <c r="BY311" s="313"/>
      <c r="BZ311" s="313"/>
      <c r="CA311" s="313"/>
      <c r="CB311" s="313"/>
      <c r="CC311" s="313"/>
      <c r="CD311" s="313"/>
      <c r="CE311" s="313"/>
      <c r="CF311" s="313"/>
      <c r="CG311" s="313"/>
      <c r="CH311" s="313"/>
      <c r="CL311" s="313"/>
    </row>
    <row r="312" spans="1:90" s="1" customFormat="1" ht="13.9" hidden="1" customHeight="1" x14ac:dyDescent="0.3">
      <c r="A312" s="706"/>
      <c r="B312" s="624" t="s">
        <v>559</v>
      </c>
      <c r="C312" s="626" t="s">
        <v>125</v>
      </c>
      <c r="D312" s="626"/>
      <c r="E312" s="624"/>
      <c r="F312" s="625"/>
      <c r="G312" s="625"/>
      <c r="H312" s="625"/>
      <c r="I312" s="625"/>
      <c r="J312" s="624" t="s">
        <v>272</v>
      </c>
      <c r="K312" s="627" t="s">
        <v>568</v>
      </c>
      <c r="L312" s="627" t="s">
        <v>569</v>
      </c>
      <c r="M312" s="627" t="str">
        <f t="shared" si="392"/>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2" s="624"/>
      <c r="O312" s="617">
        <v>1</v>
      </c>
      <c r="P312" s="615"/>
      <c r="Q312" s="616"/>
      <c r="R312" s="632"/>
      <c r="S312" s="615"/>
      <c r="T312" s="616"/>
      <c r="U312" s="632"/>
      <c r="V312" s="615"/>
      <c r="W312" s="616"/>
      <c r="X312" s="621"/>
      <c r="Y312" s="616"/>
      <c r="Z312" s="621"/>
      <c r="AA312" s="617"/>
      <c r="AB312" s="326"/>
      <c r="AC312" s="494"/>
      <c r="AD312" s="387"/>
      <c r="AE312" s="315"/>
      <c r="AF312" s="494"/>
      <c r="AG312" s="315" t="str">
        <f t="shared" si="343"/>
        <v/>
      </c>
      <c r="AH312" s="316"/>
      <c r="AI312" s="316"/>
      <c r="AJ312" s="317" t="str">
        <f t="shared" si="334"/>
        <v/>
      </c>
      <c r="AK312" s="316"/>
      <c r="AL312" s="316"/>
      <c r="AM312" s="316"/>
      <c r="AN312" s="122"/>
      <c r="AO312" s="132" t="str">
        <f t="shared" si="339"/>
        <v/>
      </c>
      <c r="AP312" s="123"/>
      <c r="AQ312" s="132" t="str">
        <f t="shared" si="340"/>
        <v/>
      </c>
      <c r="AR312" s="123" t="str">
        <f t="shared" si="341"/>
        <v/>
      </c>
      <c r="AS312" s="301" t="str">
        <f t="shared" si="342"/>
        <v/>
      </c>
      <c r="AT312" s="301"/>
      <c r="AU312" s="301"/>
      <c r="AV312" s="369"/>
      <c r="AW312" s="305"/>
      <c r="AX312" s="305"/>
      <c r="AY312" s="489"/>
      <c r="AZ312" s="490"/>
      <c r="BA312" s="490"/>
      <c r="BB312" s="490"/>
      <c r="BC312" s="490"/>
      <c r="BJ312" s="327"/>
      <c r="BK312" s="313"/>
      <c r="BL312" s="313"/>
      <c r="BM312" s="313"/>
      <c r="BN312" s="313"/>
      <c r="BO312" s="313"/>
      <c r="BP312" s="313"/>
      <c r="BQ312" s="313"/>
      <c r="BR312" s="313"/>
      <c r="BS312" s="313"/>
      <c r="BT312" s="313"/>
      <c r="BU312" s="313"/>
      <c r="BV312" s="313"/>
      <c r="BW312" s="313"/>
      <c r="BX312" s="313"/>
      <c r="BY312" s="313"/>
      <c r="BZ312" s="313"/>
      <c r="CA312" s="313"/>
      <c r="CB312" s="313"/>
      <c r="CC312" s="313"/>
      <c r="CD312" s="313"/>
      <c r="CE312" s="313"/>
      <c r="CF312" s="313"/>
      <c r="CG312" s="313"/>
      <c r="CH312" s="313"/>
      <c r="CL312" s="313"/>
    </row>
    <row r="313" spans="1:90" s="1" customFormat="1" ht="13.9" hidden="1" customHeight="1" x14ac:dyDescent="0.3">
      <c r="A313" s="706"/>
      <c r="B313" s="624" t="s">
        <v>559</v>
      </c>
      <c r="C313" s="626" t="s">
        <v>125</v>
      </c>
      <c r="D313" s="626"/>
      <c r="E313" s="624"/>
      <c r="F313" s="625"/>
      <c r="G313" s="625"/>
      <c r="H313" s="625"/>
      <c r="I313" s="625"/>
      <c r="J313" s="624" t="s">
        <v>272</v>
      </c>
      <c r="K313" s="627" t="s">
        <v>568</v>
      </c>
      <c r="L313" s="627" t="s">
        <v>569</v>
      </c>
      <c r="M313" s="627" t="str">
        <f t="shared" si="392"/>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3" s="624"/>
      <c r="O313" s="617">
        <v>1</v>
      </c>
      <c r="P313" s="615"/>
      <c r="Q313" s="616"/>
      <c r="R313" s="632"/>
      <c r="S313" s="615"/>
      <c r="T313" s="616"/>
      <c r="U313" s="632"/>
      <c r="V313" s="615"/>
      <c r="W313" s="616"/>
      <c r="X313" s="621"/>
      <c r="Y313" s="616"/>
      <c r="Z313" s="621"/>
      <c r="AA313" s="617"/>
      <c r="AB313" s="326"/>
      <c r="AC313" s="494"/>
      <c r="AD313" s="387"/>
      <c r="AE313" s="315"/>
      <c r="AF313" s="494"/>
      <c r="AG313" s="315" t="str">
        <f t="shared" si="343"/>
        <v/>
      </c>
      <c r="AH313" s="316"/>
      <c r="AI313" s="316"/>
      <c r="AJ313" s="317" t="str">
        <f t="shared" si="334"/>
        <v/>
      </c>
      <c r="AK313" s="316"/>
      <c r="AL313" s="316"/>
      <c r="AM313" s="316"/>
      <c r="AN313" s="122"/>
      <c r="AO313" s="132" t="str">
        <f t="shared" si="339"/>
        <v/>
      </c>
      <c r="AP313" s="123"/>
      <c r="AQ313" s="132" t="str">
        <f t="shared" si="340"/>
        <v/>
      </c>
      <c r="AR313" s="123" t="str">
        <f t="shared" si="341"/>
        <v/>
      </c>
      <c r="AS313" s="301" t="str">
        <f t="shared" si="342"/>
        <v/>
      </c>
      <c r="AT313" s="301"/>
      <c r="AU313" s="301"/>
      <c r="AV313" s="369"/>
      <c r="AW313" s="305"/>
      <c r="AX313" s="305"/>
      <c r="AY313" s="489"/>
      <c r="AZ313" s="490"/>
      <c r="BA313" s="490"/>
      <c r="BB313" s="490"/>
      <c r="BC313" s="490"/>
      <c r="BJ313" s="327"/>
      <c r="BK313" s="313"/>
      <c r="BL313" s="313"/>
      <c r="BM313" s="313"/>
      <c r="BN313" s="313"/>
      <c r="BO313" s="313"/>
      <c r="BP313" s="313"/>
      <c r="BQ313" s="313"/>
      <c r="BR313" s="313"/>
      <c r="BS313" s="313"/>
      <c r="BT313" s="313"/>
      <c r="BU313" s="313"/>
      <c r="BV313" s="313"/>
      <c r="BW313" s="313"/>
      <c r="BX313" s="313"/>
      <c r="BY313" s="313"/>
      <c r="BZ313" s="313"/>
      <c r="CA313" s="313"/>
      <c r="CB313" s="313"/>
      <c r="CC313" s="313"/>
      <c r="CD313" s="313"/>
      <c r="CE313" s="313"/>
      <c r="CF313" s="313"/>
      <c r="CG313" s="313"/>
      <c r="CH313" s="313"/>
      <c r="CL313" s="313"/>
    </row>
    <row r="314" spans="1:90" s="1" customFormat="1" ht="13.9" hidden="1" customHeight="1" x14ac:dyDescent="0.3">
      <c r="A314" s="706"/>
      <c r="B314" s="624" t="s">
        <v>559</v>
      </c>
      <c r="C314" s="626" t="s">
        <v>125</v>
      </c>
      <c r="D314" s="626"/>
      <c r="E314" s="624"/>
      <c r="F314" s="625"/>
      <c r="G314" s="625"/>
      <c r="H314" s="625"/>
      <c r="I314" s="625"/>
      <c r="J314" s="624" t="s">
        <v>272</v>
      </c>
      <c r="K314" s="627" t="s">
        <v>568</v>
      </c>
      <c r="L314" s="627" t="s">
        <v>569</v>
      </c>
      <c r="M314" s="627" t="str">
        <f t="shared" si="392"/>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4" s="624"/>
      <c r="O314" s="617">
        <v>1</v>
      </c>
      <c r="P314" s="615"/>
      <c r="Q314" s="616"/>
      <c r="R314" s="632"/>
      <c r="S314" s="615"/>
      <c r="T314" s="616"/>
      <c r="U314" s="632"/>
      <c r="V314" s="615"/>
      <c r="W314" s="616"/>
      <c r="X314" s="621"/>
      <c r="Y314" s="616"/>
      <c r="Z314" s="621"/>
      <c r="AA314" s="617"/>
      <c r="AB314" s="326"/>
      <c r="AC314" s="494"/>
      <c r="AD314" s="387"/>
      <c r="AE314" s="315"/>
      <c r="AF314" s="494"/>
      <c r="AG314" s="315" t="str">
        <f t="shared" si="343"/>
        <v/>
      </c>
      <c r="AH314" s="316"/>
      <c r="AI314" s="316"/>
      <c r="AJ314" s="317" t="str">
        <f t="shared" si="334"/>
        <v/>
      </c>
      <c r="AK314" s="316"/>
      <c r="AL314" s="316"/>
      <c r="AM314" s="316"/>
      <c r="AN314" s="122"/>
      <c r="AO314" s="132" t="str">
        <f t="shared" si="339"/>
        <v/>
      </c>
      <c r="AP314" s="123"/>
      <c r="AQ314" s="132" t="str">
        <f t="shared" si="340"/>
        <v/>
      </c>
      <c r="AR314" s="123" t="str">
        <f t="shared" si="341"/>
        <v/>
      </c>
      <c r="AS314" s="301" t="str">
        <f t="shared" si="342"/>
        <v/>
      </c>
      <c r="AT314" s="301"/>
      <c r="AU314" s="301"/>
      <c r="AV314" s="369"/>
      <c r="AW314" s="305"/>
      <c r="AX314" s="305"/>
      <c r="AY314" s="489"/>
      <c r="AZ314" s="490"/>
      <c r="BA314" s="490"/>
      <c r="BB314" s="490"/>
      <c r="BC314" s="490"/>
      <c r="BJ314" s="327"/>
      <c r="BK314" s="313"/>
      <c r="BL314" s="313"/>
      <c r="BM314" s="313"/>
      <c r="BN314" s="313"/>
      <c r="BO314" s="313"/>
      <c r="BP314" s="313"/>
      <c r="BQ314" s="313"/>
      <c r="BR314" s="313"/>
      <c r="BS314" s="313"/>
      <c r="BT314" s="313"/>
      <c r="BU314" s="313"/>
      <c r="BV314" s="313"/>
      <c r="BW314" s="313"/>
      <c r="BX314" s="313"/>
      <c r="BY314" s="313"/>
      <c r="BZ314" s="313"/>
      <c r="CA314" s="313"/>
      <c r="CB314" s="313"/>
      <c r="CC314" s="313"/>
      <c r="CD314" s="313"/>
      <c r="CE314" s="313"/>
      <c r="CF314" s="313"/>
      <c r="CG314" s="313"/>
      <c r="CH314" s="313"/>
      <c r="CL314" s="313"/>
    </row>
    <row r="315" spans="1:90" s="214" customFormat="1" ht="85.5" hidden="1" x14ac:dyDescent="0.3">
      <c r="A315" s="709" t="s">
        <v>570</v>
      </c>
      <c r="B315" s="709"/>
      <c r="C315" s="626" t="s">
        <v>125</v>
      </c>
      <c r="D315" s="626"/>
      <c r="E315" s="709"/>
      <c r="F315" s="713" t="s">
        <v>268</v>
      </c>
      <c r="G315" s="713" t="s">
        <v>296</v>
      </c>
      <c r="H315" s="713" t="s">
        <v>284</v>
      </c>
      <c r="I315" s="713" t="s">
        <v>317</v>
      </c>
      <c r="J315" s="709" t="s">
        <v>286</v>
      </c>
      <c r="K315" s="627" t="s">
        <v>571</v>
      </c>
      <c r="L315" s="627" t="s">
        <v>572</v>
      </c>
      <c r="M315" s="627" t="str">
        <f t="shared" si="392"/>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15" s="710" t="s">
        <v>573</v>
      </c>
      <c r="O315" s="711">
        <v>5000</v>
      </c>
      <c r="P315" s="712" t="str">
        <f t="shared" si="323"/>
        <v>Alta</v>
      </c>
      <c r="Q315" s="715">
        <f t="shared" ref="Q315" si="399">IF(P315="","",IF(P315="Muy Baja",0.2,IF(P315="Baja",0.4,IF(P315="Media",0.6,IF(P315="Alta",0.8,IF(P315="Muy Alta",1,))))))</f>
        <v>0.8</v>
      </c>
      <c r="R315" s="730"/>
      <c r="S315" s="712" t="str">
        <f>IF(OR(R315='Tabla Impacto'!$C$11,R315='Tabla Impacto'!$D$11),"Leve",IF(OR(R315='Tabla Impacto'!$C$12,R315='Tabla Impacto'!$D$12),"Menor",IF(OR(R315='Tabla Impacto'!$C$13,R315='Tabla Impacto'!$D$13),"Moderado",IF(OR(R315='Tabla Impacto'!$C$14,R315='Tabla Impacto'!$D$14),"Mayor",IF(OR(R315='Tabla Impacto'!$C$15,R315='Tabla Impacto'!$D$15),"Catastrófico","")))))</f>
        <v/>
      </c>
      <c r="T315" s="715" t="str">
        <f t="shared" ref="T315" si="400">IF(S315="","",IF(S315="Leve",0.2,IF(S315="Menor",0.4,IF(S315="Moderado",0.6,IF(S315="Mayor",0.8,IF(S315="Catastrófico",1,))))))</f>
        <v/>
      </c>
      <c r="U315" s="730" t="s">
        <v>276</v>
      </c>
      <c r="V315" s="712" t="str">
        <f>IF(OR(U315='Tabla Impacto'!$C$11,U315='Tabla Impacto'!$D$11),"Leve",IF(OR(U315='Tabla Impacto'!$C$12,U315='Tabla Impacto'!$D$12),"Menor",IF(OR(U315='Tabla Impacto'!$C$13,U315='Tabla Impacto'!$D$13),"Moderado",IF(OR(U315='Tabla Impacto'!$C$14,U315='Tabla Impacto'!$D$14),"Mayor",IF(OR(U315='Tabla Impacto'!$C$15,U315='Tabla Impacto'!$D$15),"Catastrófico","")))))</f>
        <v>Catastrófico</v>
      </c>
      <c r="W315" s="715">
        <f t="shared" ref="W315" si="401">IF(V315="","",IF(V315="Leve",0.2,IF(V315="Menor",0.4,IF(V315="Moderado",0.6,IF(V315="Mayor",0.8,IF(V315="Catastrófico",1,))))))</f>
        <v>1</v>
      </c>
      <c r="X315" s="640" t="str">
        <f>IF(Y315="","",IF(Y315='Tabla Impacto'!$G$4,'Tabla Impacto'!$F$4,IF(Y315='Tabla Impacto'!$G$5,'Tabla Impacto'!$F$5,IF(Y315='Tabla Impacto'!$G$6,'Tabla Impacto'!$F$6,IF(Y315='Tabla Impacto'!$G$7,'Tabla Impacto'!$F$7,IF(Y315='Tabla Impacto'!$G$8,'Tabla Impacto'!$F$8))))))</f>
        <v>Catastrófico</v>
      </c>
      <c r="Y315" s="715">
        <f t="shared" ref="Y315" si="402">+IF(T315="",W315,IF(W315="",T315,IF(T315&gt;W315,T315,W315)))</f>
        <v>1</v>
      </c>
      <c r="Z315" s="640" t="str">
        <f t="shared" ref="Z315" si="403">IF(OR(AND(P315="Muy Baja",X315="Leve"),AND(P315="Muy Baja",X315="Menor"),AND(P315="Baja",X315="Leve")),"Bajo",IF(OR(AND(P315="Muy baja",X315="Moderado"),AND(P315="Baja",X315="Menor"),AND(P315="Baja",X315="Moderado"),AND(P315="Media",X315="Leve"),AND(P315="Media",X315="Menor"),AND(P315="Media",X315="Moderado"),AND(P315="Alta",X315="Leve"),AND(P315="Alta",X315="Menor")),"Moderado",IF(OR(AND(P315="Muy Baja",X315="Mayor"),AND(P315="Baja",X315="Mayor"),AND(P315="Media",X315="Mayor"),AND(P315="Alta",X315="Moderado"),AND(P315="Alta",X315="Mayor"),AND(P315="Muy Alta",X315="Leve"),AND(P315="Muy Alta",X315="Menor"),AND(P315="Muy Alta",X315="Moderado"),AND(P315="Muy Alta",X315="Mayor")),"Alto",IF(OR(AND(P315="Muy Baja",X315="Catastrófico"),AND(P315="Baja",X315="Catastrófico"),AND(P315="Media",X315="Catastrófico"),AND(P315="Alta",X315="Catastrófico"),AND(P315="Muy Alta",X315="Catastrófico")),"Extremo",""))))</f>
        <v>Extremo</v>
      </c>
      <c r="AA315" s="711"/>
      <c r="AB315" s="326"/>
      <c r="AC315" s="494" t="s">
        <v>574</v>
      </c>
      <c r="AD315" s="476"/>
      <c r="AE315" s="320"/>
      <c r="AF315" s="494" t="s">
        <v>575</v>
      </c>
      <c r="AG315" s="315" t="str">
        <f t="shared" si="343"/>
        <v>Probabilidad</v>
      </c>
      <c r="AH315" s="321" t="s">
        <v>74</v>
      </c>
      <c r="AI315" s="321" t="s">
        <v>109</v>
      </c>
      <c r="AJ315" s="322" t="str">
        <f t="shared" si="334"/>
        <v>40%</v>
      </c>
      <c r="AK315" s="321" t="s">
        <v>115</v>
      </c>
      <c r="AL315" s="321" t="s">
        <v>133</v>
      </c>
      <c r="AM315" s="321" t="s">
        <v>277</v>
      </c>
      <c r="AN315" s="300">
        <f>IFERROR(IF(AG315="Probabilidad",(Q315-(+Q315*AJ315)),IF(AG315="Impacto",Q315,"")),"")</f>
        <v>0.48</v>
      </c>
      <c r="AO315" s="132" t="str">
        <f t="shared" ref="AO315" si="404">IFERROR(IF(AN315="","",IF(AN315&lt;=0.2,"Muy Baja",IF(AN315&lt;=0.4,"Baja",IF(AN315&lt;=0.6,"Media",IF(AN315&lt;=0.8,"Alta","Muy Alta"))))),"")</f>
        <v>Media</v>
      </c>
      <c r="AP315" s="123">
        <f>+AN315</f>
        <v>0.48</v>
      </c>
      <c r="AQ315" s="132" t="str">
        <f t="shared" ref="AQ315" si="405">IFERROR(IF(AR315="","",IF(AR315&lt;=0.2,"Leve",IF(AR315&lt;=0.4,"Menor",IF(AR315&lt;=0.6,"Moderado",IF(AR315&lt;=0.8,"Mayor","Catastrófico"))))),"")</f>
        <v>Catastrófico</v>
      </c>
      <c r="AR315" s="123">
        <f>IFERROR(IF(AG315="Impacto",(Y315-(+Y315*AJ315)),IF(AG315="Probabilidad",Y315,"")),"")</f>
        <v>1</v>
      </c>
      <c r="AS315" s="301" t="str">
        <f t="shared" ref="AS315" si="406">IFERROR(IF(OR(AND(AO315="Muy Baja",AQ315="Leve"),AND(AO315="Muy Baja",AQ315="Menor"),AND(AO315="Baja",AQ315="Leve")),"Bajo",IF(OR(AND(AO315="Muy baja",AQ315="Moderado"),AND(AO315="Baja",AQ315="Menor"),AND(AO315="Baja",AQ315="Moderado"),AND(AO315="Media",AQ315="Leve"),AND(AO315="Media",AQ315="Menor"),AND(AO315="Media",AQ315="Moderado"),AND(AO315="Alta",AQ315="Leve"),AND(AO315="Alta",AQ315="Menor")),"Moderado",IF(OR(AND(AO315="Muy Baja",AQ315="Mayor"),AND(AO315="Baja",AQ315="Mayor"),AND(AO315="Media",AQ315="Mayor"),AND(AO315="Alta",AQ315="Moderado"),AND(AO315="Alta",AQ315="Mayor"),AND(AO315="Muy Alta",AQ315="Leve"),AND(AO315="Muy Alta",AQ315="Menor"),AND(AO315="Muy Alta",AQ315="Moderado"),AND(AO315="Muy Alta",AQ315="Mayor")),"Alto",IF(OR(AND(AO315="Muy Baja",AQ315="Catastrófico"),AND(AO315="Baja",AQ315="Catastrófico"),AND(AO315="Media",AQ315="Catastrófico"),AND(AO315="Alta",AQ315="Catastrófico"),AND(AO315="Muy Alta",AQ315="Catastrófico")),"Extremo","")))),"")</f>
        <v>Extremo</v>
      </c>
      <c r="AT315" s="367">
        <f>+AN315</f>
        <v>0.48</v>
      </c>
      <c r="AU315" s="367">
        <f>+AR315</f>
        <v>1</v>
      </c>
      <c r="AV315" s="323" t="s">
        <v>278</v>
      </c>
      <c r="AW315" s="306"/>
      <c r="AX315" s="306"/>
      <c r="AY315" s="324">
        <v>12</v>
      </c>
      <c r="AZ315" s="320">
        <v>3</v>
      </c>
      <c r="BA315" s="320">
        <v>3</v>
      </c>
      <c r="BB315" s="320">
        <v>3</v>
      </c>
      <c r="BC315" s="320">
        <v>3</v>
      </c>
      <c r="BJ315" s="406"/>
      <c r="BK315" s="325"/>
      <c r="BL315" s="325"/>
      <c r="BM315" s="325"/>
      <c r="BN315" s="325"/>
      <c r="BO315" s="325"/>
      <c r="BP315" s="325"/>
      <c r="BQ315" s="325"/>
      <c r="BR315" s="325"/>
      <c r="BS315" s="325"/>
      <c r="BT315" s="325"/>
      <c r="BU315" s="325"/>
      <c r="BV315" s="325"/>
      <c r="BW315" s="325"/>
      <c r="BX315" s="325"/>
      <c r="BY315" s="325"/>
      <c r="BZ315" s="325"/>
      <c r="CA315" s="325"/>
      <c r="CB315" s="325"/>
      <c r="CC315" s="325"/>
      <c r="CD315" s="325"/>
      <c r="CE315" s="325"/>
      <c r="CF315" s="325"/>
      <c r="CG315" s="325"/>
      <c r="CH315" s="325"/>
      <c r="CL315" s="325"/>
    </row>
    <row r="316" spans="1:90" s="214" customFormat="1" ht="13.9" hidden="1" customHeight="1" x14ac:dyDescent="0.3">
      <c r="A316" s="709"/>
      <c r="B316" s="709"/>
      <c r="C316" s="626" t="s">
        <v>125</v>
      </c>
      <c r="D316" s="626"/>
      <c r="E316" s="709"/>
      <c r="F316" s="713"/>
      <c r="G316" s="713"/>
      <c r="H316" s="713"/>
      <c r="I316" s="713"/>
      <c r="J316" s="709" t="s">
        <v>286</v>
      </c>
      <c r="K316" s="627" t="s">
        <v>571</v>
      </c>
      <c r="L316" s="627" t="s">
        <v>572</v>
      </c>
      <c r="M316" s="627" t="str">
        <f t="shared" si="392"/>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16" s="710"/>
      <c r="O316" s="711">
        <v>5000</v>
      </c>
      <c r="P316" s="712"/>
      <c r="Q316" s="715"/>
      <c r="R316" s="730"/>
      <c r="S316" s="712"/>
      <c r="T316" s="715"/>
      <c r="U316" s="730"/>
      <c r="V316" s="712"/>
      <c r="W316" s="715"/>
      <c r="X316" s="640"/>
      <c r="Y316" s="715"/>
      <c r="Z316" s="640"/>
      <c r="AA316" s="711"/>
      <c r="AB316" s="326"/>
      <c r="AC316" s="494"/>
      <c r="AD316" s="476"/>
      <c r="AE316" s="320"/>
      <c r="AF316" s="494"/>
      <c r="AG316" s="315" t="str">
        <f t="shared" si="343"/>
        <v/>
      </c>
      <c r="AH316" s="321"/>
      <c r="AI316" s="321"/>
      <c r="AJ316" s="322" t="str">
        <f t="shared" si="334"/>
        <v/>
      </c>
      <c r="AK316" s="321"/>
      <c r="AL316" s="321"/>
      <c r="AM316" s="321"/>
      <c r="AN316" s="212"/>
      <c r="AO316" s="366" t="str">
        <f t="shared" si="339"/>
        <v/>
      </c>
      <c r="AP316" s="213"/>
      <c r="AQ316" s="366" t="str">
        <f t="shared" si="340"/>
        <v/>
      </c>
      <c r="AR316" s="213" t="str">
        <f t="shared" si="341"/>
        <v/>
      </c>
      <c r="AS316" s="364" t="str">
        <f t="shared" si="342"/>
        <v/>
      </c>
      <c r="AT316" s="364"/>
      <c r="AU316" s="364"/>
      <c r="AV316" s="323"/>
      <c r="AW316" s="306"/>
      <c r="AX316" s="306"/>
      <c r="AY316" s="491"/>
      <c r="AZ316" s="492"/>
      <c r="BA316" s="492"/>
      <c r="BB316" s="492"/>
      <c r="BC316" s="492"/>
      <c r="BJ316" s="406"/>
      <c r="BK316" s="325"/>
      <c r="BL316" s="325"/>
      <c r="BM316" s="325"/>
      <c r="BN316" s="325"/>
      <c r="BO316" s="325"/>
      <c r="BP316" s="325"/>
      <c r="BQ316" s="325"/>
      <c r="BR316" s="325"/>
      <c r="BS316" s="325"/>
      <c r="BT316" s="325"/>
      <c r="BU316" s="325"/>
      <c r="BV316" s="325"/>
      <c r="BW316" s="325"/>
      <c r="BX316" s="325"/>
      <c r="BY316" s="325"/>
      <c r="BZ316" s="325"/>
      <c r="CA316" s="325"/>
      <c r="CB316" s="325"/>
      <c r="CC316" s="325"/>
      <c r="CD316" s="325"/>
      <c r="CE316" s="325"/>
      <c r="CF316" s="325"/>
      <c r="CG316" s="325"/>
      <c r="CH316" s="325"/>
      <c r="CL316" s="325"/>
    </row>
    <row r="317" spans="1:90" s="214" customFormat="1" ht="13.9" hidden="1" customHeight="1" x14ac:dyDescent="0.3">
      <c r="A317" s="709"/>
      <c r="B317" s="709"/>
      <c r="C317" s="626" t="s">
        <v>125</v>
      </c>
      <c r="D317" s="626"/>
      <c r="E317" s="709"/>
      <c r="F317" s="713"/>
      <c r="G317" s="713"/>
      <c r="H317" s="713"/>
      <c r="I317" s="713"/>
      <c r="J317" s="709" t="s">
        <v>286</v>
      </c>
      <c r="K317" s="627" t="s">
        <v>571</v>
      </c>
      <c r="L317" s="627" t="s">
        <v>572</v>
      </c>
      <c r="M317" s="627" t="str">
        <f t="shared" si="392"/>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17" s="710"/>
      <c r="O317" s="711">
        <v>5000</v>
      </c>
      <c r="P317" s="712"/>
      <c r="Q317" s="715"/>
      <c r="R317" s="730"/>
      <c r="S317" s="712"/>
      <c r="T317" s="715"/>
      <c r="U317" s="730"/>
      <c r="V317" s="712"/>
      <c r="W317" s="715"/>
      <c r="X317" s="640"/>
      <c r="Y317" s="715"/>
      <c r="Z317" s="640"/>
      <c r="AA317" s="711"/>
      <c r="AB317" s="326"/>
      <c r="AC317" s="494"/>
      <c r="AD317" s="476"/>
      <c r="AE317" s="320"/>
      <c r="AF317" s="494"/>
      <c r="AG317" s="315" t="str">
        <f t="shared" si="343"/>
        <v/>
      </c>
      <c r="AH317" s="321"/>
      <c r="AI317" s="321"/>
      <c r="AJ317" s="322" t="str">
        <f t="shared" si="334"/>
        <v/>
      </c>
      <c r="AK317" s="321"/>
      <c r="AL317" s="321"/>
      <c r="AM317" s="321"/>
      <c r="AN317" s="212"/>
      <c r="AO317" s="366" t="str">
        <f t="shared" si="339"/>
        <v/>
      </c>
      <c r="AP317" s="213"/>
      <c r="AQ317" s="366" t="str">
        <f t="shared" si="340"/>
        <v/>
      </c>
      <c r="AR317" s="213" t="str">
        <f t="shared" si="341"/>
        <v/>
      </c>
      <c r="AS317" s="364" t="str">
        <f t="shared" si="342"/>
        <v/>
      </c>
      <c r="AT317" s="364"/>
      <c r="AU317" s="364"/>
      <c r="AV317" s="323"/>
      <c r="AW317" s="306"/>
      <c r="AX317" s="306"/>
      <c r="AY317" s="491"/>
      <c r="AZ317" s="492"/>
      <c r="BA317" s="492"/>
      <c r="BB317" s="492"/>
      <c r="BC317" s="492"/>
      <c r="BJ317" s="406"/>
      <c r="BK317" s="325"/>
      <c r="BL317" s="325"/>
      <c r="BM317" s="325"/>
      <c r="BN317" s="325"/>
      <c r="BO317" s="325"/>
      <c r="BP317" s="325"/>
      <c r="BQ317" s="325"/>
      <c r="BR317" s="325"/>
      <c r="BS317" s="325"/>
      <c r="BT317" s="325"/>
      <c r="BU317" s="325"/>
      <c r="BV317" s="325"/>
      <c r="BW317" s="325"/>
      <c r="BX317" s="325"/>
      <c r="BY317" s="325"/>
      <c r="BZ317" s="325"/>
      <c r="CA317" s="325"/>
      <c r="CB317" s="325"/>
      <c r="CC317" s="325"/>
      <c r="CD317" s="325"/>
      <c r="CE317" s="325"/>
      <c r="CF317" s="325"/>
      <c r="CG317" s="325"/>
      <c r="CH317" s="325"/>
      <c r="CL317" s="325"/>
    </row>
    <row r="318" spans="1:90" s="214" customFormat="1" ht="13.9" hidden="1" customHeight="1" x14ac:dyDescent="0.3">
      <c r="A318" s="709"/>
      <c r="B318" s="709"/>
      <c r="C318" s="626" t="s">
        <v>125</v>
      </c>
      <c r="D318" s="626"/>
      <c r="E318" s="709"/>
      <c r="F318" s="713"/>
      <c r="G318" s="713"/>
      <c r="H318" s="713"/>
      <c r="I318" s="713"/>
      <c r="J318" s="709" t="s">
        <v>286</v>
      </c>
      <c r="K318" s="627" t="s">
        <v>571</v>
      </c>
      <c r="L318" s="627" t="s">
        <v>572</v>
      </c>
      <c r="M318" s="627" t="str">
        <f t="shared" si="392"/>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18" s="710"/>
      <c r="O318" s="711">
        <v>5000</v>
      </c>
      <c r="P318" s="712"/>
      <c r="Q318" s="715"/>
      <c r="R318" s="730"/>
      <c r="S318" s="712"/>
      <c r="T318" s="715"/>
      <c r="U318" s="730"/>
      <c r="V318" s="712"/>
      <c r="W318" s="715"/>
      <c r="X318" s="640"/>
      <c r="Y318" s="715"/>
      <c r="Z318" s="640"/>
      <c r="AA318" s="711"/>
      <c r="AB318" s="326"/>
      <c r="AC318" s="494"/>
      <c r="AD318" s="476"/>
      <c r="AE318" s="320"/>
      <c r="AF318" s="494"/>
      <c r="AG318" s="315" t="str">
        <f t="shared" si="343"/>
        <v/>
      </c>
      <c r="AH318" s="321"/>
      <c r="AI318" s="321"/>
      <c r="AJ318" s="322" t="str">
        <f t="shared" si="334"/>
        <v/>
      </c>
      <c r="AK318" s="321"/>
      <c r="AL318" s="321"/>
      <c r="AM318" s="321"/>
      <c r="AN318" s="212"/>
      <c r="AO318" s="366" t="str">
        <f t="shared" si="339"/>
        <v/>
      </c>
      <c r="AP318" s="213"/>
      <c r="AQ318" s="366" t="str">
        <f t="shared" si="340"/>
        <v/>
      </c>
      <c r="AR318" s="213" t="str">
        <f t="shared" si="341"/>
        <v/>
      </c>
      <c r="AS318" s="364" t="str">
        <f t="shared" si="342"/>
        <v/>
      </c>
      <c r="AT318" s="364"/>
      <c r="AU318" s="364"/>
      <c r="AV318" s="323"/>
      <c r="AW318" s="306"/>
      <c r="AX318" s="306"/>
      <c r="AY318" s="491"/>
      <c r="AZ318" s="492"/>
      <c r="BA318" s="492"/>
      <c r="BB318" s="492"/>
      <c r="BC318" s="492"/>
      <c r="BJ318" s="406"/>
      <c r="BK318" s="325"/>
      <c r="BL318" s="325"/>
      <c r="BM318" s="325"/>
      <c r="BN318" s="325"/>
      <c r="BO318" s="325"/>
      <c r="BP318" s="325"/>
      <c r="BQ318" s="325"/>
      <c r="BR318" s="325"/>
      <c r="BS318" s="325"/>
      <c r="BT318" s="325"/>
      <c r="BU318" s="325"/>
      <c r="BV318" s="325"/>
      <c r="BW318" s="325"/>
      <c r="BX318" s="325"/>
      <c r="BY318" s="325"/>
      <c r="BZ318" s="325"/>
      <c r="CA318" s="325"/>
      <c r="CB318" s="325"/>
      <c r="CC318" s="325"/>
      <c r="CD318" s="325"/>
      <c r="CE318" s="325"/>
      <c r="CF318" s="325"/>
      <c r="CG318" s="325"/>
      <c r="CH318" s="325"/>
      <c r="CL318" s="325"/>
    </row>
    <row r="319" spans="1:90" s="214" customFormat="1" ht="13.9" hidden="1" customHeight="1" x14ac:dyDescent="0.3">
      <c r="A319" s="709"/>
      <c r="B319" s="709"/>
      <c r="C319" s="626" t="s">
        <v>125</v>
      </c>
      <c r="D319" s="626"/>
      <c r="E319" s="709"/>
      <c r="F319" s="713"/>
      <c r="G319" s="713"/>
      <c r="H319" s="713"/>
      <c r="I319" s="713"/>
      <c r="J319" s="709" t="s">
        <v>286</v>
      </c>
      <c r="K319" s="627" t="s">
        <v>571</v>
      </c>
      <c r="L319" s="627" t="s">
        <v>572</v>
      </c>
      <c r="M319" s="627" t="str">
        <f t="shared" si="392"/>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19" s="710"/>
      <c r="O319" s="711">
        <v>5000</v>
      </c>
      <c r="P319" s="712"/>
      <c r="Q319" s="715"/>
      <c r="R319" s="730"/>
      <c r="S319" s="712"/>
      <c r="T319" s="715"/>
      <c r="U319" s="730"/>
      <c r="V319" s="712"/>
      <c r="W319" s="715"/>
      <c r="X319" s="640"/>
      <c r="Y319" s="715"/>
      <c r="Z319" s="640"/>
      <c r="AA319" s="711"/>
      <c r="AB319" s="326"/>
      <c r="AC319" s="494"/>
      <c r="AD319" s="476"/>
      <c r="AE319" s="320"/>
      <c r="AF319" s="494"/>
      <c r="AG319" s="315" t="str">
        <f t="shared" si="343"/>
        <v/>
      </c>
      <c r="AH319" s="321"/>
      <c r="AI319" s="321"/>
      <c r="AJ319" s="322" t="str">
        <f t="shared" si="334"/>
        <v/>
      </c>
      <c r="AK319" s="321"/>
      <c r="AL319" s="321"/>
      <c r="AM319" s="321"/>
      <c r="AN319" s="212"/>
      <c r="AO319" s="366" t="str">
        <f t="shared" si="339"/>
        <v/>
      </c>
      <c r="AP319" s="213"/>
      <c r="AQ319" s="366" t="str">
        <f t="shared" si="340"/>
        <v/>
      </c>
      <c r="AR319" s="213" t="str">
        <f t="shared" si="341"/>
        <v/>
      </c>
      <c r="AS319" s="364" t="str">
        <f t="shared" si="342"/>
        <v/>
      </c>
      <c r="AT319" s="364"/>
      <c r="AU319" s="364"/>
      <c r="AV319" s="323"/>
      <c r="AW319" s="306"/>
      <c r="AX319" s="306"/>
      <c r="AY319" s="491"/>
      <c r="AZ319" s="492"/>
      <c r="BA319" s="492"/>
      <c r="BB319" s="492"/>
      <c r="BC319" s="492"/>
      <c r="BJ319" s="406"/>
      <c r="BK319" s="325"/>
      <c r="BL319" s="325"/>
      <c r="BM319" s="325"/>
      <c r="BN319" s="325"/>
      <c r="BO319" s="325"/>
      <c r="BP319" s="325"/>
      <c r="BQ319" s="325"/>
      <c r="BR319" s="325"/>
      <c r="BS319" s="325"/>
      <c r="BT319" s="325"/>
      <c r="BU319" s="325"/>
      <c r="BV319" s="325"/>
      <c r="BW319" s="325"/>
      <c r="BX319" s="325"/>
      <c r="BY319" s="325"/>
      <c r="BZ319" s="325"/>
      <c r="CA319" s="325"/>
      <c r="CB319" s="325"/>
      <c r="CC319" s="325"/>
      <c r="CD319" s="325"/>
      <c r="CE319" s="325"/>
      <c r="CF319" s="325"/>
      <c r="CG319" s="325"/>
      <c r="CH319" s="325"/>
      <c r="CL319" s="325"/>
    </row>
    <row r="320" spans="1:90" s="214" customFormat="1" ht="13.9" hidden="1" customHeight="1" x14ac:dyDescent="0.3">
      <c r="A320" s="709"/>
      <c r="B320" s="709"/>
      <c r="C320" s="626" t="s">
        <v>125</v>
      </c>
      <c r="D320" s="626"/>
      <c r="E320" s="709"/>
      <c r="F320" s="713"/>
      <c r="G320" s="713"/>
      <c r="H320" s="713"/>
      <c r="I320" s="713"/>
      <c r="J320" s="709" t="s">
        <v>286</v>
      </c>
      <c r="K320" s="627" t="s">
        <v>571</v>
      </c>
      <c r="L320" s="627" t="s">
        <v>572</v>
      </c>
      <c r="M320" s="627" t="str">
        <f t="shared" si="392"/>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20" s="710"/>
      <c r="O320" s="711">
        <v>5000</v>
      </c>
      <c r="P320" s="712"/>
      <c r="Q320" s="715"/>
      <c r="R320" s="730"/>
      <c r="S320" s="712"/>
      <c r="T320" s="715"/>
      <c r="U320" s="730"/>
      <c r="V320" s="712"/>
      <c r="W320" s="715"/>
      <c r="X320" s="640"/>
      <c r="Y320" s="715"/>
      <c r="Z320" s="640"/>
      <c r="AA320" s="711"/>
      <c r="AB320" s="326"/>
      <c r="AC320" s="494"/>
      <c r="AD320" s="476"/>
      <c r="AE320" s="320"/>
      <c r="AF320" s="494"/>
      <c r="AG320" s="315" t="str">
        <f t="shared" si="343"/>
        <v/>
      </c>
      <c r="AH320" s="321"/>
      <c r="AI320" s="321"/>
      <c r="AJ320" s="322" t="str">
        <f t="shared" si="334"/>
        <v/>
      </c>
      <c r="AK320" s="321"/>
      <c r="AL320" s="321"/>
      <c r="AM320" s="321"/>
      <c r="AN320" s="212"/>
      <c r="AO320" s="366" t="str">
        <f t="shared" si="339"/>
        <v/>
      </c>
      <c r="AP320" s="213"/>
      <c r="AQ320" s="366" t="str">
        <f t="shared" si="340"/>
        <v/>
      </c>
      <c r="AR320" s="213" t="str">
        <f t="shared" si="341"/>
        <v/>
      </c>
      <c r="AS320" s="364" t="str">
        <f t="shared" si="342"/>
        <v/>
      </c>
      <c r="AT320" s="364"/>
      <c r="AU320" s="364"/>
      <c r="AV320" s="323"/>
      <c r="AW320" s="306"/>
      <c r="AX320" s="306"/>
      <c r="AY320" s="491"/>
      <c r="AZ320" s="492"/>
      <c r="BA320" s="492"/>
      <c r="BB320" s="492"/>
      <c r="BC320" s="492"/>
      <c r="BJ320" s="406"/>
      <c r="BK320" s="325"/>
      <c r="BL320" s="325"/>
      <c r="BM320" s="325"/>
      <c r="BN320" s="325"/>
      <c r="BO320" s="325"/>
      <c r="BP320" s="325"/>
      <c r="BQ320" s="325"/>
      <c r="BR320" s="325"/>
      <c r="BS320" s="325"/>
      <c r="BT320" s="325"/>
      <c r="BU320" s="325"/>
      <c r="BV320" s="325"/>
      <c r="BW320" s="325"/>
      <c r="BX320" s="325"/>
      <c r="BY320" s="325"/>
      <c r="BZ320" s="325"/>
      <c r="CA320" s="325"/>
      <c r="CB320" s="325"/>
      <c r="CC320" s="325"/>
      <c r="CD320" s="325"/>
      <c r="CE320" s="325"/>
      <c r="CF320" s="325"/>
      <c r="CG320" s="325"/>
      <c r="CH320" s="325"/>
      <c r="CL320" s="325"/>
    </row>
    <row r="321" spans="1:90" s="1" customFormat="1" ht="247.9" customHeight="1" x14ac:dyDescent="0.3">
      <c r="A321" s="706" t="s">
        <v>576</v>
      </c>
      <c r="B321" s="624" t="s">
        <v>577</v>
      </c>
      <c r="C321" s="626" t="s">
        <v>125</v>
      </c>
      <c r="D321" s="626" t="s">
        <v>578</v>
      </c>
      <c r="E321" s="624" t="s">
        <v>166</v>
      </c>
      <c r="F321" s="625" t="s">
        <v>345</v>
      </c>
      <c r="G321" s="625" t="s">
        <v>296</v>
      </c>
      <c r="H321" s="625" t="s">
        <v>89</v>
      </c>
      <c r="I321" s="625" t="s">
        <v>271</v>
      </c>
      <c r="J321" s="624" t="s">
        <v>286</v>
      </c>
      <c r="K321" s="627" t="s">
        <v>579</v>
      </c>
      <c r="L321" s="627" t="s">
        <v>580</v>
      </c>
      <c r="M321" s="627" t="str">
        <f t="shared" si="392"/>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N321" s="624" t="s">
        <v>573</v>
      </c>
      <c r="O321" s="617">
        <v>2</v>
      </c>
      <c r="P321" s="615" t="str">
        <f t="shared" ref="P321:P380" si="407">IF(O321&lt;=0,"",IF(O321&lt;=2,"Muy Baja",IF(O321&lt;=24,"Baja",IF(O321&lt;=500,"Media",IF(O321&lt;=5000,"Alta","Muy Alta")))))</f>
        <v>Muy Baja</v>
      </c>
      <c r="Q321" s="616">
        <f t="shared" ref="Q321" si="408">IF(P321="","",IF(P321="Muy Baja",0.2,IF(P321="Baja",0.4,IF(P321="Media",0.6,IF(P321="Alta",0.8,IF(P321="Muy Alta",1,))))))</f>
        <v>0.2</v>
      </c>
      <c r="R321" s="632"/>
      <c r="S321" s="615" t="str">
        <f>IF(OR(R321='Tabla Impacto'!$C$11,R321='Tabla Impacto'!$D$11),"Leve",IF(OR(R321='Tabla Impacto'!$C$12,R321='Tabla Impacto'!$D$12),"Menor",IF(OR(R321='Tabla Impacto'!$C$13,R321='Tabla Impacto'!$D$13),"Moderado",IF(OR(R321='Tabla Impacto'!$C$14,R321='Tabla Impacto'!$D$14),"Mayor",IF(OR(R321='Tabla Impacto'!$C$15,R321='Tabla Impacto'!$D$15),"Catastrófico","")))))</f>
        <v/>
      </c>
      <c r="T321" s="616" t="str">
        <f t="shared" ref="T321" si="409">IF(S321="","",IF(S321="Leve",0.2,IF(S321="Menor",0.4,IF(S321="Moderado",0.6,IF(S321="Mayor",0.8,IF(S321="Catastrófico",1,))))))</f>
        <v/>
      </c>
      <c r="U321" s="632" t="s">
        <v>300</v>
      </c>
      <c r="V321" s="615" t="str">
        <f>IF(OR(U321='Tabla Impacto'!$C$11,U321='Tabla Impacto'!$D$11),"Leve",IF(OR(U321='Tabla Impacto'!$C$12,U321='Tabla Impacto'!$D$12),"Menor",IF(OR(U321='Tabla Impacto'!$C$13,U321='Tabla Impacto'!$D$13),"Moderado",IF(OR(U321='Tabla Impacto'!$C$14,U321='Tabla Impacto'!$D$14),"Mayor",IF(OR(U321='Tabla Impacto'!$C$15,U321='Tabla Impacto'!$D$15),"Catastrófico","")))))</f>
        <v>Mayor</v>
      </c>
      <c r="W321" s="616">
        <f t="shared" ref="W321" si="410">IF(V321="","",IF(V321="Leve",0.2,IF(V321="Menor",0.4,IF(V321="Moderado",0.6,IF(V321="Mayor",0.8,IF(V321="Catastrófico",1,))))))</f>
        <v>0.8</v>
      </c>
      <c r="X321" s="621" t="str">
        <f>IF(Y321="","",IF(Y321='Tabla Impacto'!$G$4,'Tabla Impacto'!$F$4,IF(Y321='Tabla Impacto'!$G$5,'Tabla Impacto'!$F$5,IF(Y321='Tabla Impacto'!$G$6,'Tabla Impacto'!$F$6,IF(Y321='Tabla Impacto'!$G$7,'Tabla Impacto'!$F$7,IF(Y321='Tabla Impacto'!$G$8,'Tabla Impacto'!$F$8))))))</f>
        <v>Mayor</v>
      </c>
      <c r="Y321" s="616">
        <f t="shared" ref="Y321" si="411">+IF(T321="",W321,IF(W321="",T321,IF(T321&gt;W321,T321,W321)))</f>
        <v>0.8</v>
      </c>
      <c r="Z321" s="621" t="str">
        <f t="shared" ref="Z321" si="412">IF(OR(AND(P321="Muy Baja",X321="Leve"),AND(P321="Muy Baja",X321="Menor"),AND(P321="Baja",X321="Leve")),"Bajo",IF(OR(AND(P321="Muy baja",X321="Moderado"),AND(P321="Baja",X321="Menor"),AND(P321="Baja",X321="Moderado"),AND(P321="Media",X321="Leve"),AND(P321="Media",X321="Menor"),AND(P321="Media",X321="Moderado"),AND(P321="Alta",X321="Leve"),AND(P321="Alta",X321="Menor")),"Moderado",IF(OR(AND(P321="Muy Baja",X321="Mayor"),AND(P321="Baja",X321="Mayor"),AND(P321="Media",X321="Mayor"),AND(P321="Alta",X321="Moderado"),AND(P321="Alta",X321="Mayor"),AND(P321="Muy Alta",X321="Leve"),AND(P321="Muy Alta",X321="Menor"),AND(P321="Muy Alta",X321="Moderado"),AND(P321="Muy Alta",X321="Mayor")),"Alto",IF(OR(AND(P321="Muy Baja",X321="Catastrófico"),AND(P321="Baja",X321="Catastrófico"),AND(P321="Media",X321="Catastrófico"),AND(P321="Alta",X321="Catastrófico"),AND(P321="Muy Alta",X321="Catastrófico")),"Extremo",""))))</f>
        <v>Alto</v>
      </c>
      <c r="AA321" s="617"/>
      <c r="AB321" s="326">
        <v>1</v>
      </c>
      <c r="AC321" s="494" t="s">
        <v>896</v>
      </c>
      <c r="AD321" s="387"/>
      <c r="AE321" s="401" t="s">
        <v>123</v>
      </c>
      <c r="AF321" s="494" t="s">
        <v>895</v>
      </c>
      <c r="AG321" s="315" t="str">
        <f t="shared" si="343"/>
        <v>Probabilidad</v>
      </c>
      <c r="AH321" s="316" t="s">
        <v>74</v>
      </c>
      <c r="AI321" s="316" t="s">
        <v>109</v>
      </c>
      <c r="AJ321" s="317" t="str">
        <f t="shared" si="334"/>
        <v>40%</v>
      </c>
      <c r="AK321" s="316" t="s">
        <v>115</v>
      </c>
      <c r="AL321" s="316" t="s">
        <v>133</v>
      </c>
      <c r="AM321" s="316" t="s">
        <v>277</v>
      </c>
      <c r="AN321" s="300">
        <f>IFERROR(IF(AG321="Probabilidad",(Q321-(+Q321*AJ321)),IF(AG321="Impacto",Q321,"")),"")</f>
        <v>0.12</v>
      </c>
      <c r="AO321" s="132" t="str">
        <f t="shared" si="339"/>
        <v>Muy Baja</v>
      </c>
      <c r="AP321" s="123">
        <f>+AN321</f>
        <v>0.12</v>
      </c>
      <c r="AQ321" s="132" t="str">
        <f t="shared" si="340"/>
        <v>Mayor</v>
      </c>
      <c r="AR321" s="123">
        <f>IFERROR(IF(AG321="Impacto",(Y321-(+Y321*AJ321)),IF(AG321="Probabilidad",Y321,"")),"")</f>
        <v>0.8</v>
      </c>
      <c r="AS321" s="301" t="str">
        <f t="shared" si="342"/>
        <v>Alto</v>
      </c>
      <c r="AT321" s="439">
        <f>+AP321</f>
        <v>0.12</v>
      </c>
      <c r="AU321" s="439">
        <f>+AR321</f>
        <v>0.8</v>
      </c>
      <c r="AV321" s="440" t="s">
        <v>278</v>
      </c>
      <c r="AW321" s="305"/>
      <c r="AX321" s="305"/>
      <c r="AY321" s="319">
        <v>0</v>
      </c>
      <c r="AZ321" s="315">
        <v>0</v>
      </c>
      <c r="BA321" s="315">
        <v>0</v>
      </c>
      <c r="BB321" s="315">
        <v>0</v>
      </c>
      <c r="BC321" s="315">
        <v>0</v>
      </c>
      <c r="BJ321" s="327"/>
      <c r="BK321" s="313"/>
      <c r="BL321" s="313"/>
      <c r="BM321" s="313"/>
      <c r="BN321" s="313"/>
      <c r="BO321" s="313"/>
      <c r="BP321" s="313"/>
      <c r="BQ321" s="313"/>
      <c r="BR321" s="313"/>
      <c r="BS321" s="313"/>
      <c r="BT321" s="313"/>
      <c r="BU321" s="313"/>
      <c r="BV321" s="313"/>
      <c r="BW321" s="313"/>
      <c r="BX321" s="313"/>
      <c r="BY321" s="313"/>
      <c r="BZ321" s="313"/>
      <c r="CA321" s="313"/>
      <c r="CB321" s="313"/>
      <c r="CC321" s="313"/>
      <c r="CD321" s="313"/>
      <c r="CE321" s="313"/>
      <c r="CF321" s="313"/>
      <c r="CG321" s="313"/>
      <c r="CH321" s="313"/>
      <c r="CL321" s="313"/>
    </row>
    <row r="322" spans="1:90" s="1" customFormat="1" hidden="1" x14ac:dyDescent="0.3">
      <c r="A322" s="706"/>
      <c r="B322" s="624"/>
      <c r="C322" s="626"/>
      <c r="D322" s="626"/>
      <c r="E322" s="617"/>
      <c r="F322" s="625"/>
      <c r="G322" s="625"/>
      <c r="H322" s="625"/>
      <c r="I322" s="625"/>
      <c r="J322" s="624"/>
      <c r="K322" s="627"/>
      <c r="L322" s="627"/>
      <c r="M322" s="627"/>
      <c r="N322" s="624"/>
      <c r="O322" s="617"/>
      <c r="P322" s="615"/>
      <c r="Q322" s="616"/>
      <c r="R322" s="632"/>
      <c r="S322" s="615"/>
      <c r="T322" s="616"/>
      <c r="U322" s="632"/>
      <c r="V322" s="615"/>
      <c r="W322" s="616"/>
      <c r="X322" s="621"/>
      <c r="Y322" s="616"/>
      <c r="Z322" s="621"/>
      <c r="AA322" s="617"/>
      <c r="AB322" s="326"/>
      <c r="AC322" s="494"/>
      <c r="AD322" s="387"/>
      <c r="AE322" s="315"/>
      <c r="AF322" s="494"/>
      <c r="AG322" s="315" t="str">
        <f t="shared" si="343"/>
        <v/>
      </c>
      <c r="AH322" s="316"/>
      <c r="AI322" s="316"/>
      <c r="AJ322" s="317" t="str">
        <f t="shared" si="334"/>
        <v/>
      </c>
      <c r="AK322" s="316"/>
      <c r="AL322" s="316"/>
      <c r="AM322" s="316"/>
      <c r="AN322" s="299" t="str">
        <f>IFERROR(IF(AND(AG321="Probabilidad",AG322="Probabilidad"),(AP321-(+AP321*AJ322)),IF(AG322="Probabilidad",(Q321-(+Q321*AJ322)),IF(AG322="Impacto",AP321,""))),"")</f>
        <v/>
      </c>
      <c r="AO322" s="132" t="str">
        <f t="shared" ref="AO322" si="413">IFERROR(IF(AN322="","",IF(AN322&lt;=0.2,"Muy Baja",IF(AN322&lt;=0.4,"Baja",IF(AN322&lt;=0.6,"Media",IF(AN322&lt;=0.8,"Alta","Muy Alta"))))),"")</f>
        <v/>
      </c>
      <c r="AP322" s="123" t="str">
        <f>+AN322</f>
        <v/>
      </c>
      <c r="AQ322" s="132" t="str">
        <f t="shared" ref="AQ322" si="414">IFERROR(IF(AR322="","",IF(AR322&lt;=0.2,"Leve",IF(AR322&lt;=0.4,"Menor",IF(AR322&lt;=0.6,"Moderado",IF(AR322&lt;=0.8,"Mayor","Catastrófico"))))),"")</f>
        <v/>
      </c>
      <c r="AR322" s="123" t="str">
        <f>IFERROR(IF(AND(AG321="Impacto",AG322="Impacto"),(AR321-(+AR321*AJ322)),IF(AG322="Impacto",(Y321-(+Y321*AJ322)),IF(AG322="Probabilidad",AR321,""))),"")</f>
        <v/>
      </c>
      <c r="AS322" s="301" t="str">
        <f t="shared" ref="AS322" si="415">IFERROR(IF(OR(AND(AO322="Muy Baja",AQ322="Leve"),AND(AO322="Muy Baja",AQ322="Menor"),AND(AO322="Baja",AQ322="Leve")),"Bajo",IF(OR(AND(AO322="Muy baja",AQ322="Moderado"),AND(AO322="Baja",AQ322="Menor"),AND(AO322="Baja",AQ322="Moderado"),AND(AO322="Media",AQ322="Leve"),AND(AO322="Media",AQ322="Menor"),AND(AO322="Media",AQ322="Moderado"),AND(AO322="Alta",AQ322="Leve"),AND(AO322="Alta",AQ322="Menor")),"Moderado",IF(OR(AND(AO322="Muy Baja",AQ322="Mayor"),AND(AO322="Baja",AQ322="Mayor"),AND(AO322="Media",AQ322="Mayor"),AND(AO322="Alta",AQ322="Moderado"),AND(AO322="Alta",AQ322="Mayor"),AND(AO322="Muy Alta",AQ322="Leve"),AND(AO322="Muy Alta",AQ322="Menor"),AND(AO322="Muy Alta",AQ322="Moderado"),AND(AO322="Muy Alta",AQ322="Mayor")),"Alto",IF(OR(AND(AO322="Muy Baja",AQ322="Catastrófico"),AND(AO322="Baja",AQ322="Catastrófico"),AND(AO322="Media",AQ322="Catastrófico"),AND(AO322="Alta",AQ322="Catastrófico"),AND(AO322="Muy Alta",AQ322="Catastrófico")),"Extremo","")))),"")</f>
        <v/>
      </c>
      <c r="AT322" s="439"/>
      <c r="AU322" s="439"/>
      <c r="AV322" s="440"/>
      <c r="AW322" s="305"/>
      <c r="AX322" s="305"/>
      <c r="AY322" s="319"/>
      <c r="AZ322" s="315"/>
      <c r="BA322" s="315"/>
      <c r="BB322" s="315"/>
      <c r="BC322" s="315"/>
      <c r="BJ322" s="327"/>
      <c r="BK322" s="313"/>
      <c r="BL322" s="313"/>
      <c r="BM322" s="313"/>
      <c r="BN322" s="313"/>
      <c r="BO322" s="313"/>
      <c r="BP322" s="313"/>
      <c r="BQ322" s="313"/>
      <c r="BR322" s="313"/>
      <c r="BS322" s="313"/>
      <c r="BT322" s="313"/>
      <c r="BU322" s="313"/>
      <c r="BV322" s="313"/>
      <c r="BW322" s="313"/>
      <c r="BX322" s="313"/>
      <c r="BY322" s="313"/>
      <c r="BZ322" s="313"/>
      <c r="CA322" s="313"/>
      <c r="CB322" s="313"/>
      <c r="CC322" s="313"/>
      <c r="CD322" s="313"/>
      <c r="CE322" s="313"/>
      <c r="CF322" s="313"/>
      <c r="CG322" s="313"/>
      <c r="CH322" s="313"/>
      <c r="CL322" s="313"/>
    </row>
    <row r="323" spans="1:90" s="1" customFormat="1" ht="13.9" hidden="1" customHeight="1" x14ac:dyDescent="0.3">
      <c r="A323" s="706"/>
      <c r="B323" s="624" t="s">
        <v>581</v>
      </c>
      <c r="C323" s="626" t="s">
        <v>125</v>
      </c>
      <c r="D323" s="626"/>
      <c r="E323" s="624"/>
      <c r="F323" s="625"/>
      <c r="G323" s="625"/>
      <c r="H323" s="625"/>
      <c r="I323" s="625"/>
      <c r="J323" s="624" t="s">
        <v>286</v>
      </c>
      <c r="K323" s="627" t="s">
        <v>579</v>
      </c>
      <c r="L323" s="627" t="s">
        <v>580</v>
      </c>
      <c r="M323" s="627" t="str">
        <f>+CONCATENATE(J323," ",K323," ",L323)</f>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N323" s="624"/>
      <c r="O323" s="617">
        <v>2</v>
      </c>
      <c r="P323" s="615"/>
      <c r="Q323" s="616"/>
      <c r="R323" s="632"/>
      <c r="S323" s="615"/>
      <c r="T323" s="616"/>
      <c r="U323" s="632"/>
      <c r="V323" s="615"/>
      <c r="W323" s="616"/>
      <c r="X323" s="621"/>
      <c r="Y323" s="616"/>
      <c r="Z323" s="621"/>
      <c r="AA323" s="617"/>
      <c r="AB323" s="326"/>
      <c r="AC323" s="494"/>
      <c r="AD323" s="387"/>
      <c r="AE323" s="315"/>
      <c r="AF323" s="494"/>
      <c r="AG323" s="315" t="str">
        <f t="shared" si="343"/>
        <v/>
      </c>
      <c r="AH323" s="316"/>
      <c r="AI323" s="316"/>
      <c r="AJ323" s="317" t="str">
        <f t="shared" si="334"/>
        <v/>
      </c>
      <c r="AK323" s="316"/>
      <c r="AL323" s="316"/>
      <c r="AM323" s="316"/>
      <c r="AN323" s="122"/>
      <c r="AO323" s="132" t="str">
        <f t="shared" si="339"/>
        <v/>
      </c>
      <c r="AP323" s="123"/>
      <c r="AQ323" s="132" t="str">
        <f t="shared" si="340"/>
        <v/>
      </c>
      <c r="AR323" s="123" t="str">
        <f t="shared" si="341"/>
        <v/>
      </c>
      <c r="AS323" s="301" t="str">
        <f t="shared" si="342"/>
        <v/>
      </c>
      <c r="AT323" s="301"/>
      <c r="AU323" s="301"/>
      <c r="AV323" s="369"/>
      <c r="AW323" s="305"/>
      <c r="AX323" s="305"/>
      <c r="AY323" s="489"/>
      <c r="AZ323" s="490"/>
      <c r="BA323" s="490"/>
      <c r="BB323" s="490"/>
      <c r="BC323" s="490"/>
      <c r="BJ323" s="327"/>
      <c r="BK323" s="313"/>
      <c r="BL323" s="313"/>
      <c r="BM323" s="313"/>
      <c r="BN323" s="313"/>
      <c r="BO323" s="313"/>
      <c r="BP323" s="313"/>
      <c r="BQ323" s="313"/>
      <c r="BR323" s="313"/>
      <c r="BS323" s="313"/>
      <c r="BT323" s="313"/>
      <c r="BU323" s="313"/>
      <c r="BV323" s="313"/>
      <c r="BW323" s="313"/>
      <c r="BX323" s="313"/>
      <c r="BY323" s="313"/>
      <c r="BZ323" s="313"/>
      <c r="CA323" s="313"/>
      <c r="CB323" s="313"/>
      <c r="CC323" s="313"/>
      <c r="CD323" s="313"/>
      <c r="CE323" s="313"/>
      <c r="CF323" s="313"/>
      <c r="CG323" s="313"/>
      <c r="CH323" s="313"/>
      <c r="CL323" s="313"/>
    </row>
    <row r="324" spans="1:90" s="1" customFormat="1" ht="13.9" hidden="1" customHeight="1" x14ac:dyDescent="0.3">
      <c r="A324" s="706"/>
      <c r="B324" s="624"/>
      <c r="C324" s="626"/>
      <c r="D324" s="626"/>
      <c r="E324" s="617"/>
      <c r="F324" s="625"/>
      <c r="G324" s="625"/>
      <c r="H324" s="625"/>
      <c r="I324" s="625"/>
      <c r="J324" s="624"/>
      <c r="K324" s="627"/>
      <c r="L324" s="627"/>
      <c r="M324" s="627"/>
      <c r="N324" s="624"/>
      <c r="O324" s="617"/>
      <c r="P324" s="615"/>
      <c r="Q324" s="616"/>
      <c r="R324" s="632"/>
      <c r="S324" s="615"/>
      <c r="T324" s="616"/>
      <c r="U324" s="632"/>
      <c r="V324" s="615"/>
      <c r="W324" s="616"/>
      <c r="X324" s="621"/>
      <c r="Y324" s="616"/>
      <c r="Z324" s="621"/>
      <c r="AA324" s="617"/>
      <c r="AB324" s="326"/>
      <c r="AC324" s="494"/>
      <c r="AD324" s="387"/>
      <c r="AE324" s="315"/>
      <c r="AF324" s="494"/>
      <c r="AG324" s="315" t="str">
        <f t="shared" si="343"/>
        <v/>
      </c>
      <c r="AH324" s="316"/>
      <c r="AI324" s="316"/>
      <c r="AJ324" s="317" t="str">
        <f t="shared" si="334"/>
        <v/>
      </c>
      <c r="AK324" s="316"/>
      <c r="AL324" s="316"/>
      <c r="AM324" s="316"/>
      <c r="AN324" s="122"/>
      <c r="AO324" s="132" t="str">
        <f t="shared" si="339"/>
        <v/>
      </c>
      <c r="AP324" s="123"/>
      <c r="AQ324" s="132" t="str">
        <f t="shared" si="340"/>
        <v/>
      </c>
      <c r="AR324" s="123" t="str">
        <f t="shared" si="341"/>
        <v/>
      </c>
      <c r="AS324" s="301" t="str">
        <f t="shared" si="342"/>
        <v/>
      </c>
      <c r="AT324" s="301"/>
      <c r="AU324" s="301"/>
      <c r="AV324" s="369"/>
      <c r="AW324" s="305"/>
      <c r="AX324" s="305"/>
      <c r="AY324" s="489"/>
      <c r="AZ324" s="490"/>
      <c r="BA324" s="490"/>
      <c r="BB324" s="490"/>
      <c r="BC324" s="490"/>
      <c r="BJ324" s="327"/>
      <c r="BK324" s="313"/>
      <c r="BL324" s="313"/>
      <c r="BM324" s="313"/>
      <c r="BN324" s="313"/>
      <c r="BO324" s="313"/>
      <c r="BP324" s="313"/>
      <c r="BQ324" s="313"/>
      <c r="BR324" s="313"/>
      <c r="BS324" s="313"/>
      <c r="BT324" s="313"/>
      <c r="BU324" s="313"/>
      <c r="BV324" s="313"/>
      <c r="BW324" s="313"/>
      <c r="BX324" s="313"/>
      <c r="BY324" s="313"/>
      <c r="BZ324" s="313"/>
      <c r="CA324" s="313"/>
      <c r="CB324" s="313"/>
      <c r="CC324" s="313"/>
      <c r="CD324" s="313"/>
      <c r="CE324" s="313"/>
      <c r="CF324" s="313"/>
      <c r="CG324" s="313"/>
      <c r="CH324" s="313"/>
      <c r="CL324" s="313"/>
    </row>
    <row r="325" spans="1:90" s="1" customFormat="1" ht="13.9" hidden="1" customHeight="1" x14ac:dyDescent="0.3">
      <c r="A325" s="706"/>
      <c r="B325" s="624" t="s">
        <v>581</v>
      </c>
      <c r="C325" s="626" t="s">
        <v>125</v>
      </c>
      <c r="D325" s="626"/>
      <c r="E325" s="624"/>
      <c r="F325" s="625"/>
      <c r="G325" s="625"/>
      <c r="H325" s="625"/>
      <c r="I325" s="625"/>
      <c r="J325" s="624" t="s">
        <v>286</v>
      </c>
      <c r="K325" s="627" t="s">
        <v>579</v>
      </c>
      <c r="L325" s="627" t="s">
        <v>580</v>
      </c>
      <c r="M325" s="627" t="str">
        <f>+CONCATENATE(J325," ",K325," ",L325)</f>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N325" s="624"/>
      <c r="O325" s="617">
        <v>2</v>
      </c>
      <c r="P325" s="615"/>
      <c r="Q325" s="616"/>
      <c r="R325" s="632"/>
      <c r="S325" s="615"/>
      <c r="T325" s="616"/>
      <c r="U325" s="632"/>
      <c r="V325" s="615"/>
      <c r="W325" s="616"/>
      <c r="X325" s="621"/>
      <c r="Y325" s="616"/>
      <c r="Z325" s="621"/>
      <c r="AA325" s="617"/>
      <c r="AB325" s="326"/>
      <c r="AC325" s="494"/>
      <c r="AD325" s="387"/>
      <c r="AE325" s="315"/>
      <c r="AF325" s="494"/>
      <c r="AG325" s="315" t="str">
        <f t="shared" si="343"/>
        <v/>
      </c>
      <c r="AH325" s="316"/>
      <c r="AI325" s="316"/>
      <c r="AJ325" s="317" t="str">
        <f t="shared" ref="AJ325:AJ369" si="416">IF(AND(AH325="Preventivo",AI325="Automático"),"50%",IF(AND(AH325="Preventivo",AI325="Manual"),"40%",IF(AND(AH325="Detectivo",AI325="Automático"),"40%",IF(AND(AH325="Detectivo",AI325="Manual"),"30%",IF(AND(AH325="Correctivo",AI325="Automático"),"35%",IF(AND(AH325="Correctivo",AI325="Manual"),"25%",""))))))</f>
        <v/>
      </c>
      <c r="AK325" s="316"/>
      <c r="AL325" s="316"/>
      <c r="AM325" s="316"/>
      <c r="AN325" s="122"/>
      <c r="AO325" s="132" t="str">
        <f t="shared" ref="AO325:AO387" si="417">IFERROR(IF(AN325="","",IF(AN325&lt;=0.2,"Muy Baja",IF(AN325&lt;=0.4,"Baja",IF(AN325&lt;=0.6,"Media",IF(AN325&lt;=0.8,"Alta","Muy Alta"))))),"")</f>
        <v/>
      </c>
      <c r="AP325" s="123"/>
      <c r="AQ325" s="132" t="str">
        <f t="shared" ref="AQ325:AQ385" si="418">IFERROR(IF(AR325="","",IF(AR325&lt;=0.2,"Leve",IF(AR325&lt;=0.4,"Menor",IF(AR325&lt;=0.6,"Moderado",IF(AR325&lt;=0.8,"Mayor","Catastrófico"))))),"")</f>
        <v/>
      </c>
      <c r="AR325" s="123" t="str">
        <f t="shared" ref="AR325:AR385" si="419">IFERROR(IF(AND(AG324="Impacto",AG325="Impacto"),(AR324-(+AR324*AJ325)),IF(AG325="Impacto",(Y324-(+Y324*AJ325)),IF(AG325="Probabilidad",AR324,""))),"")</f>
        <v/>
      </c>
      <c r="AS325" s="301" t="str">
        <f t="shared" ref="AS325:AS385" si="420">IFERROR(IF(OR(AND(AO325="Muy Baja",AQ325="Leve"),AND(AO325="Muy Baja",AQ325="Menor"),AND(AO325="Baja",AQ325="Leve")),"Bajo",IF(OR(AND(AO325="Muy baja",AQ325="Moderado"),AND(AO325="Baja",AQ325="Menor"),AND(AO325="Baja",AQ325="Moderado"),AND(AO325="Media",AQ325="Leve"),AND(AO325="Media",AQ325="Menor"),AND(AO325="Media",AQ325="Moderado"),AND(AO325="Alta",AQ325="Leve"),AND(AO325="Alta",AQ325="Menor")),"Moderado",IF(OR(AND(AO325="Muy Baja",AQ325="Mayor"),AND(AO325="Baja",AQ325="Mayor"),AND(AO325="Media",AQ325="Mayor"),AND(AO325="Alta",AQ325="Moderado"),AND(AO325="Alta",AQ325="Mayor"),AND(AO325="Muy Alta",AQ325="Leve"),AND(AO325="Muy Alta",AQ325="Menor"),AND(AO325="Muy Alta",AQ325="Moderado"),AND(AO325="Muy Alta",AQ325="Mayor")),"Alto",IF(OR(AND(AO325="Muy Baja",AQ325="Catastrófico"),AND(AO325="Baja",AQ325="Catastrófico"),AND(AO325="Media",AQ325="Catastrófico"),AND(AO325="Alta",AQ325="Catastrófico"),AND(AO325="Muy Alta",AQ325="Catastrófico")),"Extremo","")))),"")</f>
        <v/>
      </c>
      <c r="AT325" s="301"/>
      <c r="AU325" s="301"/>
      <c r="AV325" s="369"/>
      <c r="AW325" s="305"/>
      <c r="AX325" s="305"/>
      <c r="AY325" s="489"/>
      <c r="AZ325" s="490"/>
      <c r="BA325" s="490"/>
      <c r="BB325" s="490"/>
      <c r="BC325" s="490"/>
      <c r="BJ325" s="327"/>
      <c r="BK325" s="313"/>
      <c r="BL325" s="313"/>
      <c r="BM325" s="313"/>
      <c r="BN325" s="313"/>
      <c r="BO325" s="313"/>
      <c r="BP325" s="313"/>
      <c r="BQ325" s="313"/>
      <c r="BR325" s="313"/>
      <c r="BS325" s="313"/>
      <c r="BT325" s="313"/>
      <c r="BU325" s="313"/>
      <c r="BV325" s="313"/>
      <c r="BW325" s="313"/>
      <c r="BX325" s="313"/>
      <c r="BY325" s="313"/>
      <c r="BZ325" s="313"/>
      <c r="CA325" s="313"/>
      <c r="CB325" s="313"/>
      <c r="CC325" s="313"/>
      <c r="CD325" s="313"/>
      <c r="CE325" s="313"/>
      <c r="CF325" s="313"/>
      <c r="CG325" s="313"/>
      <c r="CH325" s="313"/>
      <c r="CL325" s="313"/>
    </row>
    <row r="326" spans="1:90" s="1" customFormat="1" ht="13.9" hidden="1" customHeight="1" x14ac:dyDescent="0.3">
      <c r="A326" s="706"/>
      <c r="B326" s="624"/>
      <c r="C326" s="626"/>
      <c r="D326" s="626"/>
      <c r="E326" s="617"/>
      <c r="F326" s="625"/>
      <c r="G326" s="625"/>
      <c r="H326" s="625"/>
      <c r="I326" s="625"/>
      <c r="J326" s="624"/>
      <c r="K326" s="627"/>
      <c r="L326" s="627"/>
      <c r="M326" s="627"/>
      <c r="N326" s="624"/>
      <c r="O326" s="617"/>
      <c r="P326" s="615"/>
      <c r="Q326" s="616"/>
      <c r="R326" s="632"/>
      <c r="S326" s="615"/>
      <c r="T326" s="616"/>
      <c r="U326" s="632"/>
      <c r="V326" s="615"/>
      <c r="W326" s="616"/>
      <c r="X326" s="621"/>
      <c r="Y326" s="616"/>
      <c r="Z326" s="621"/>
      <c r="AA326" s="617"/>
      <c r="AB326" s="326"/>
      <c r="AC326" s="494"/>
      <c r="AD326" s="387"/>
      <c r="AE326" s="315"/>
      <c r="AF326" s="494"/>
      <c r="AG326" s="315" t="str">
        <f t="shared" si="343"/>
        <v/>
      </c>
      <c r="AH326" s="316"/>
      <c r="AI326" s="316"/>
      <c r="AJ326" s="317" t="str">
        <f t="shared" si="416"/>
        <v/>
      </c>
      <c r="AK326" s="316"/>
      <c r="AL326" s="316"/>
      <c r="AM326" s="316"/>
      <c r="AN326" s="122"/>
      <c r="AO326" s="132" t="str">
        <f t="shared" si="417"/>
        <v/>
      </c>
      <c r="AP326" s="123"/>
      <c r="AQ326" s="132" t="str">
        <f t="shared" si="418"/>
        <v/>
      </c>
      <c r="AR326" s="123" t="str">
        <f t="shared" si="419"/>
        <v/>
      </c>
      <c r="AS326" s="301" t="str">
        <f t="shared" si="420"/>
        <v/>
      </c>
      <c r="AT326" s="301"/>
      <c r="AU326" s="301"/>
      <c r="AV326" s="369"/>
      <c r="AW326" s="305"/>
      <c r="AX326" s="305"/>
      <c r="AY326" s="489"/>
      <c r="AZ326" s="490"/>
      <c r="BA326" s="490"/>
      <c r="BB326" s="490"/>
      <c r="BC326" s="490"/>
      <c r="BJ326" s="327"/>
      <c r="BK326" s="313"/>
      <c r="BL326" s="313"/>
      <c r="BM326" s="313"/>
      <c r="BN326" s="313"/>
      <c r="BO326" s="313"/>
      <c r="BP326" s="313"/>
      <c r="BQ326" s="313"/>
      <c r="BR326" s="313"/>
      <c r="BS326" s="313"/>
      <c r="BT326" s="313"/>
      <c r="BU326" s="313"/>
      <c r="BV326" s="313"/>
      <c r="BW326" s="313"/>
      <c r="BX326" s="313"/>
      <c r="BY326" s="313"/>
      <c r="BZ326" s="313"/>
      <c r="CA326" s="313"/>
      <c r="CB326" s="313"/>
      <c r="CC326" s="313"/>
      <c r="CD326" s="313"/>
      <c r="CE326" s="313"/>
      <c r="CF326" s="313"/>
      <c r="CG326" s="313"/>
      <c r="CH326" s="313"/>
      <c r="CL326" s="313"/>
    </row>
    <row r="327" spans="1:90" s="214" customFormat="1" ht="114" hidden="1" x14ac:dyDescent="0.3">
      <c r="A327" s="710" t="s">
        <v>582</v>
      </c>
      <c r="B327" s="710"/>
      <c r="C327" s="626" t="s">
        <v>125</v>
      </c>
      <c r="D327" s="626"/>
      <c r="E327" s="710"/>
      <c r="F327" s="625" t="s">
        <v>345</v>
      </c>
      <c r="G327" s="625" t="s">
        <v>366</v>
      </c>
      <c r="H327" s="625" t="s">
        <v>89</v>
      </c>
      <c r="I327" s="625" t="s">
        <v>304</v>
      </c>
      <c r="J327" s="710" t="s">
        <v>286</v>
      </c>
      <c r="K327" s="627" t="s">
        <v>583</v>
      </c>
      <c r="L327" s="627" t="s">
        <v>584</v>
      </c>
      <c r="M327" s="627" t="str">
        <f t="shared" ref="M327:M369" si="421">+CONCATENATE(J327," ",K327," ",L327)</f>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27" s="710"/>
      <c r="O327" s="711">
        <v>500</v>
      </c>
      <c r="P327" s="712" t="str">
        <f t="shared" ref="P327:P386" si="422">IF(O327&lt;=0,"",IF(O327&lt;=2,"Muy Baja",IF(O327&lt;=24,"Baja",IF(O327&lt;=500,"Media",IF(O327&lt;=5000,"Alta","Muy Alta")))))</f>
        <v>Media</v>
      </c>
      <c r="Q327" s="715">
        <f t="shared" ref="Q327" si="423">IF(P327="","",IF(P327="Muy Baja",0.2,IF(P327="Baja",0.4,IF(P327="Media",0.6,IF(P327="Alta",0.8,IF(P327="Muy Alta",1,))))))</f>
        <v>0.6</v>
      </c>
      <c r="R327" s="730"/>
      <c r="S327" s="712" t="str">
        <f>IF(OR(R327='Tabla Impacto'!$C$11,R327='Tabla Impacto'!$D$11),"Leve",IF(OR(R327='Tabla Impacto'!$C$12,R327='Tabla Impacto'!$D$12),"Menor",IF(OR(R327='Tabla Impacto'!$C$13,R327='Tabla Impacto'!$D$13),"Moderado",IF(OR(R327='Tabla Impacto'!$C$14,R327='Tabla Impacto'!$D$14),"Mayor",IF(OR(R327='Tabla Impacto'!$C$15,R327='Tabla Impacto'!$D$15),"Catastrófico","")))))</f>
        <v/>
      </c>
      <c r="T327" s="715" t="str">
        <f t="shared" ref="T327" si="424">IF(S327="","",IF(S327="Leve",0.2,IF(S327="Menor",0.4,IF(S327="Moderado",0.6,IF(S327="Mayor",0.8,IF(S327="Catastrófico",1,))))))</f>
        <v/>
      </c>
      <c r="U327" s="730" t="s">
        <v>288</v>
      </c>
      <c r="V327" s="712" t="str">
        <f>IF(OR(U327='Tabla Impacto'!$C$11,U327='Tabla Impacto'!$D$11),"Leve",IF(OR(U327='Tabla Impacto'!$C$12,U327='Tabla Impacto'!$D$12),"Menor",IF(OR(U327='Tabla Impacto'!$C$13,U327='Tabla Impacto'!$D$13),"Moderado",IF(OR(U327='Tabla Impacto'!$C$14,U327='Tabla Impacto'!$D$14),"Mayor",IF(OR(U327='Tabla Impacto'!$C$15,U327='Tabla Impacto'!$D$15),"Catastrófico","")))))</f>
        <v>Moderado</v>
      </c>
      <c r="W327" s="715">
        <f t="shared" ref="W327" si="425">IF(V327="","",IF(V327="Leve",0.2,IF(V327="Menor",0.4,IF(V327="Moderado",0.6,IF(V327="Mayor",0.8,IF(V327="Catastrófico",1,))))))</f>
        <v>0.6</v>
      </c>
      <c r="X327" s="640" t="str">
        <f>IF(Y327="","",IF(Y327='Tabla Impacto'!$G$4,'Tabla Impacto'!$F$4,IF(Y327='Tabla Impacto'!$G$5,'Tabla Impacto'!$F$5,IF(Y327='Tabla Impacto'!$G$6,'Tabla Impacto'!$F$6,IF(Y327='Tabla Impacto'!$G$7,'Tabla Impacto'!$F$7,IF(Y327='Tabla Impacto'!$G$8,'Tabla Impacto'!$F$8))))))</f>
        <v>Moderado</v>
      </c>
      <c r="Y327" s="715">
        <f t="shared" ref="Y327" si="426">+IF(T327="",W327,IF(W327="",T327,IF(T327&gt;W327,T327,W327)))</f>
        <v>0.6</v>
      </c>
      <c r="Z327" s="640" t="str">
        <f t="shared" ref="Z327" si="427">IF(OR(AND(P327="Muy Baja",X327="Leve"),AND(P327="Muy Baja",X327="Menor"),AND(P327="Baja",X327="Leve")),"Bajo",IF(OR(AND(P327="Muy baja",X327="Moderado"),AND(P327="Baja",X327="Menor"),AND(P327="Baja",X327="Moderado"),AND(P327="Media",X327="Leve"),AND(P327="Media",X327="Menor"),AND(P327="Media",X327="Moderado"),AND(P327="Alta",X327="Leve"),AND(P327="Alta",X327="Menor")),"Moderado",IF(OR(AND(P327="Muy Baja",X327="Mayor"),AND(P327="Baja",X327="Mayor"),AND(P327="Media",X327="Mayor"),AND(P327="Alta",X327="Moderado"),AND(P327="Alta",X327="Mayor"),AND(P327="Muy Alta",X327="Leve"),AND(P327="Muy Alta",X327="Menor"),AND(P327="Muy Alta",X327="Moderado"),AND(P327="Muy Alta",X327="Mayor")),"Alto",IF(OR(AND(P327="Muy Baja",X327="Catastrófico"),AND(P327="Baja",X327="Catastrófico"),AND(P327="Media",X327="Catastrófico"),AND(P327="Alta",X327="Catastrófico"),AND(P327="Muy Alta",X327="Catastrófico")),"Extremo",""))))</f>
        <v>Moderado</v>
      </c>
      <c r="AA327" s="711"/>
      <c r="AB327" s="326"/>
      <c r="AC327" s="494" t="s">
        <v>585</v>
      </c>
      <c r="AD327" s="476"/>
      <c r="AE327" s="320"/>
      <c r="AF327" s="494" t="s">
        <v>586</v>
      </c>
      <c r="AG327" s="315" t="str">
        <f t="shared" si="343"/>
        <v>Probabilidad</v>
      </c>
      <c r="AH327" s="321" t="s">
        <v>74</v>
      </c>
      <c r="AI327" s="321" t="s">
        <v>109</v>
      </c>
      <c r="AJ327" s="322" t="str">
        <f t="shared" si="416"/>
        <v>40%</v>
      </c>
      <c r="AK327" s="321" t="s">
        <v>115</v>
      </c>
      <c r="AL327" s="321" t="s">
        <v>133</v>
      </c>
      <c r="AM327" s="321" t="s">
        <v>277</v>
      </c>
      <c r="AN327" s="300">
        <f>IFERROR(IF(AG327="Probabilidad",(Q327-(+Q327*AJ327)),IF(AG327="Impacto",Q327,"")),"")</f>
        <v>0.36</v>
      </c>
      <c r="AO327" s="132" t="str">
        <f t="shared" si="417"/>
        <v>Baja</v>
      </c>
      <c r="AP327" s="123">
        <f>+AN327</f>
        <v>0.36</v>
      </c>
      <c r="AQ327" s="132" t="str">
        <f t="shared" si="418"/>
        <v>Moderado</v>
      </c>
      <c r="AR327" s="123">
        <f>IFERROR(IF(AG327="Impacto",(Y327-(+Y327*AJ327)),IF(AG327="Probabilidad",Y327,"")),"")</f>
        <v>0.6</v>
      </c>
      <c r="AS327" s="301" t="str">
        <f t="shared" si="420"/>
        <v>Moderado</v>
      </c>
      <c r="AT327" s="367">
        <f>+AP327</f>
        <v>0.36</v>
      </c>
      <c r="AU327" s="367">
        <f>+AR327</f>
        <v>0.6</v>
      </c>
      <c r="AV327" s="323" t="s">
        <v>278</v>
      </c>
      <c r="AW327" s="306"/>
      <c r="AX327" s="306"/>
      <c r="AY327" s="324">
        <v>1</v>
      </c>
      <c r="AZ327" s="320">
        <v>0</v>
      </c>
      <c r="BA327" s="320">
        <v>0</v>
      </c>
      <c r="BB327" s="320">
        <v>1</v>
      </c>
      <c r="BC327" s="320">
        <v>0</v>
      </c>
      <c r="BJ327" s="406"/>
      <c r="BK327" s="325"/>
      <c r="BL327" s="325"/>
      <c r="BM327" s="325"/>
      <c r="BN327" s="325"/>
      <c r="BO327" s="325"/>
      <c r="BP327" s="325"/>
      <c r="BQ327" s="325"/>
      <c r="BR327" s="325"/>
      <c r="BS327" s="325"/>
      <c r="BT327" s="325"/>
      <c r="BU327" s="325"/>
      <c r="BV327" s="325"/>
      <c r="BW327" s="325"/>
      <c r="BX327" s="325"/>
      <c r="BY327" s="325"/>
      <c r="BZ327" s="325"/>
      <c r="CA327" s="325"/>
      <c r="CB327" s="325"/>
      <c r="CC327" s="325"/>
      <c r="CD327" s="325"/>
      <c r="CE327" s="325"/>
      <c r="CF327" s="325"/>
      <c r="CG327" s="325"/>
      <c r="CH327" s="325"/>
      <c r="CL327" s="325"/>
    </row>
    <row r="328" spans="1:90" s="214" customFormat="1" hidden="1" x14ac:dyDescent="0.3">
      <c r="A328" s="710"/>
      <c r="B328" s="710"/>
      <c r="C328" s="626" t="s">
        <v>125</v>
      </c>
      <c r="D328" s="626"/>
      <c r="E328" s="710"/>
      <c r="F328" s="625"/>
      <c r="G328" s="625"/>
      <c r="H328" s="625"/>
      <c r="I328" s="625"/>
      <c r="J328" s="710" t="s">
        <v>286</v>
      </c>
      <c r="K328" s="627" t="s">
        <v>583</v>
      </c>
      <c r="L328" s="627" t="s">
        <v>584</v>
      </c>
      <c r="M328" s="627" t="str">
        <f t="shared" si="421"/>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28" s="710"/>
      <c r="O328" s="711">
        <v>500</v>
      </c>
      <c r="P328" s="712"/>
      <c r="Q328" s="715"/>
      <c r="R328" s="730"/>
      <c r="S328" s="712"/>
      <c r="T328" s="715"/>
      <c r="U328" s="730"/>
      <c r="V328" s="712"/>
      <c r="W328" s="715"/>
      <c r="X328" s="640"/>
      <c r="Y328" s="715"/>
      <c r="Z328" s="640"/>
      <c r="AA328" s="711"/>
      <c r="AB328" s="326"/>
      <c r="AC328" s="494"/>
      <c r="AD328" s="476"/>
      <c r="AE328" s="320"/>
      <c r="AF328" s="494"/>
      <c r="AG328" s="315" t="str">
        <f t="shared" si="343"/>
        <v/>
      </c>
      <c r="AH328" s="321"/>
      <c r="AI328" s="321"/>
      <c r="AJ328" s="322" t="str">
        <f t="shared" si="416"/>
        <v/>
      </c>
      <c r="AK328" s="321"/>
      <c r="AL328" s="321"/>
      <c r="AM328" s="321"/>
      <c r="AN328" s="212"/>
      <c r="AO328" s="366" t="str">
        <f t="shared" si="417"/>
        <v/>
      </c>
      <c r="AP328" s="213"/>
      <c r="AQ328" s="366" t="str">
        <f t="shared" si="418"/>
        <v/>
      </c>
      <c r="AR328" s="213" t="str">
        <f t="shared" si="419"/>
        <v/>
      </c>
      <c r="AS328" s="364" t="str">
        <f t="shared" si="420"/>
        <v/>
      </c>
      <c r="AT328" s="364"/>
      <c r="AU328" s="364"/>
      <c r="AV328" s="323"/>
      <c r="AW328" s="306"/>
      <c r="AX328" s="306"/>
      <c r="AY328" s="491"/>
      <c r="AZ328" s="492"/>
      <c r="BA328" s="492"/>
      <c r="BB328" s="492"/>
      <c r="BC328" s="492"/>
      <c r="BJ328" s="406"/>
      <c r="BK328" s="325"/>
      <c r="BL328" s="325"/>
      <c r="BM328" s="325"/>
      <c r="BN328" s="325"/>
      <c r="BO328" s="325"/>
      <c r="BP328" s="325"/>
      <c r="BQ328" s="325"/>
      <c r="BR328" s="325"/>
      <c r="BS328" s="325"/>
      <c r="BT328" s="325"/>
      <c r="BU328" s="325"/>
      <c r="BV328" s="325"/>
      <c r="BW328" s="325"/>
      <c r="BX328" s="325"/>
      <c r="BY328" s="325"/>
      <c r="BZ328" s="325"/>
      <c r="CA328" s="325"/>
      <c r="CB328" s="325"/>
      <c r="CC328" s="325"/>
      <c r="CD328" s="325"/>
      <c r="CE328" s="325"/>
      <c r="CF328" s="325"/>
      <c r="CG328" s="325"/>
      <c r="CH328" s="325"/>
      <c r="CL328" s="325"/>
    </row>
    <row r="329" spans="1:90" s="214" customFormat="1" ht="16.5" hidden="1" customHeight="1" x14ac:dyDescent="0.3">
      <c r="A329" s="710"/>
      <c r="B329" s="710"/>
      <c r="C329" s="626" t="s">
        <v>125</v>
      </c>
      <c r="D329" s="626"/>
      <c r="E329" s="710"/>
      <c r="F329" s="625"/>
      <c r="G329" s="625"/>
      <c r="H329" s="625"/>
      <c r="I329" s="625"/>
      <c r="J329" s="710" t="s">
        <v>286</v>
      </c>
      <c r="K329" s="627" t="s">
        <v>583</v>
      </c>
      <c r="L329" s="627" t="s">
        <v>584</v>
      </c>
      <c r="M329" s="627" t="str">
        <f t="shared" si="421"/>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29" s="710"/>
      <c r="O329" s="711">
        <v>500</v>
      </c>
      <c r="P329" s="712"/>
      <c r="Q329" s="715"/>
      <c r="R329" s="730"/>
      <c r="S329" s="712"/>
      <c r="T329" s="715"/>
      <c r="U329" s="730"/>
      <c r="V329" s="712"/>
      <c r="W329" s="715"/>
      <c r="X329" s="640"/>
      <c r="Y329" s="715"/>
      <c r="Z329" s="640"/>
      <c r="AA329" s="711"/>
      <c r="AB329" s="326"/>
      <c r="AC329" s="494"/>
      <c r="AD329" s="476"/>
      <c r="AE329" s="320"/>
      <c r="AF329" s="494"/>
      <c r="AG329" s="315" t="str">
        <f t="shared" ref="AG329:AG369" si="428">IF(OR(AH329="Preventivo",AH329="Detectivo"),"Probabilidad",IF(AH329="Correctivo","Impacto",""))</f>
        <v/>
      </c>
      <c r="AH329" s="321"/>
      <c r="AI329" s="321"/>
      <c r="AJ329" s="322" t="str">
        <f t="shared" si="416"/>
        <v/>
      </c>
      <c r="AK329" s="321"/>
      <c r="AL329" s="321"/>
      <c r="AM329" s="321"/>
      <c r="AN329" s="212"/>
      <c r="AO329" s="366" t="str">
        <f t="shared" si="417"/>
        <v/>
      </c>
      <c r="AP329" s="213"/>
      <c r="AQ329" s="366" t="str">
        <f t="shared" si="418"/>
        <v/>
      </c>
      <c r="AR329" s="213" t="str">
        <f t="shared" si="419"/>
        <v/>
      </c>
      <c r="AS329" s="364" t="str">
        <f t="shared" si="420"/>
        <v/>
      </c>
      <c r="AT329" s="364"/>
      <c r="AU329" s="364"/>
      <c r="AV329" s="323"/>
      <c r="AW329" s="306"/>
      <c r="AX329" s="306"/>
      <c r="AY329" s="491"/>
      <c r="AZ329" s="492"/>
      <c r="BA329" s="492"/>
      <c r="BB329" s="492"/>
      <c r="BC329" s="492"/>
      <c r="BJ329" s="406"/>
      <c r="BK329" s="325"/>
      <c r="BL329" s="325"/>
      <c r="BM329" s="325"/>
      <c r="BN329" s="325"/>
      <c r="BO329" s="325"/>
      <c r="BP329" s="325"/>
      <c r="BQ329" s="325"/>
      <c r="BR329" s="325"/>
      <c r="BS329" s="325"/>
      <c r="BT329" s="325"/>
      <c r="BU329" s="325"/>
      <c r="BV329" s="325"/>
      <c r="BW329" s="325"/>
      <c r="BX329" s="325"/>
      <c r="BY329" s="325"/>
      <c r="BZ329" s="325"/>
      <c r="CA329" s="325"/>
      <c r="CB329" s="325"/>
      <c r="CC329" s="325"/>
      <c r="CD329" s="325"/>
      <c r="CE329" s="325"/>
      <c r="CF329" s="325"/>
      <c r="CG329" s="325"/>
      <c r="CH329" s="325"/>
      <c r="CL329" s="325"/>
    </row>
    <row r="330" spans="1:90" s="214" customFormat="1" ht="16.5" hidden="1" customHeight="1" x14ac:dyDescent="0.3">
      <c r="A330" s="710"/>
      <c r="B330" s="710"/>
      <c r="C330" s="626" t="s">
        <v>125</v>
      </c>
      <c r="D330" s="626"/>
      <c r="E330" s="710"/>
      <c r="F330" s="625"/>
      <c r="G330" s="625"/>
      <c r="H330" s="625"/>
      <c r="I330" s="625"/>
      <c r="J330" s="710" t="s">
        <v>286</v>
      </c>
      <c r="K330" s="627" t="s">
        <v>583</v>
      </c>
      <c r="L330" s="627" t="s">
        <v>584</v>
      </c>
      <c r="M330" s="627" t="str">
        <f t="shared" si="421"/>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0" s="710"/>
      <c r="O330" s="711">
        <v>500</v>
      </c>
      <c r="P330" s="712"/>
      <c r="Q330" s="715"/>
      <c r="R330" s="730"/>
      <c r="S330" s="712"/>
      <c r="T330" s="715"/>
      <c r="U330" s="730"/>
      <c r="V330" s="712"/>
      <c r="W330" s="715"/>
      <c r="X330" s="640"/>
      <c r="Y330" s="715"/>
      <c r="Z330" s="640"/>
      <c r="AA330" s="711"/>
      <c r="AB330" s="326"/>
      <c r="AC330" s="494"/>
      <c r="AD330" s="476"/>
      <c r="AE330" s="320"/>
      <c r="AF330" s="494"/>
      <c r="AG330" s="315" t="str">
        <f t="shared" si="428"/>
        <v/>
      </c>
      <c r="AH330" s="321"/>
      <c r="AI330" s="321"/>
      <c r="AJ330" s="322" t="str">
        <f t="shared" si="416"/>
        <v/>
      </c>
      <c r="AK330" s="321"/>
      <c r="AL330" s="321"/>
      <c r="AM330" s="321"/>
      <c r="AN330" s="212"/>
      <c r="AO330" s="366" t="str">
        <f t="shared" si="417"/>
        <v/>
      </c>
      <c r="AP330" s="213"/>
      <c r="AQ330" s="366" t="str">
        <f t="shared" si="418"/>
        <v/>
      </c>
      <c r="AR330" s="213" t="str">
        <f t="shared" si="419"/>
        <v/>
      </c>
      <c r="AS330" s="364" t="str">
        <f t="shared" si="420"/>
        <v/>
      </c>
      <c r="AT330" s="364"/>
      <c r="AU330" s="364"/>
      <c r="AV330" s="323"/>
      <c r="AW330" s="306"/>
      <c r="AX330" s="306"/>
      <c r="AY330" s="491"/>
      <c r="AZ330" s="492"/>
      <c r="BA330" s="492"/>
      <c r="BB330" s="492"/>
      <c r="BC330" s="492"/>
      <c r="BJ330" s="406"/>
      <c r="BK330" s="325"/>
      <c r="BL330" s="325"/>
      <c r="BM330" s="325"/>
      <c r="BN330" s="325"/>
      <c r="BO330" s="325"/>
      <c r="BP330" s="325"/>
      <c r="BQ330" s="325"/>
      <c r="BR330" s="325"/>
      <c r="BS330" s="325"/>
      <c r="BT330" s="325"/>
      <c r="BU330" s="325"/>
      <c r="BV330" s="325"/>
      <c r="BW330" s="325"/>
      <c r="BX330" s="325"/>
      <c r="BY330" s="325"/>
      <c r="BZ330" s="325"/>
      <c r="CA330" s="325"/>
      <c r="CB330" s="325"/>
      <c r="CC330" s="325"/>
      <c r="CD330" s="325"/>
      <c r="CE330" s="325"/>
      <c r="CF330" s="325"/>
      <c r="CG330" s="325"/>
      <c r="CH330" s="325"/>
      <c r="CL330" s="325"/>
    </row>
    <row r="331" spans="1:90" s="214" customFormat="1" ht="16.5" hidden="1" customHeight="1" x14ac:dyDescent="0.3">
      <c r="A331" s="710"/>
      <c r="B331" s="710"/>
      <c r="C331" s="626" t="s">
        <v>125</v>
      </c>
      <c r="D331" s="626"/>
      <c r="E331" s="710"/>
      <c r="F331" s="625"/>
      <c r="G331" s="625"/>
      <c r="H331" s="625"/>
      <c r="I331" s="625"/>
      <c r="J331" s="710" t="s">
        <v>286</v>
      </c>
      <c r="K331" s="627" t="s">
        <v>583</v>
      </c>
      <c r="L331" s="627" t="s">
        <v>584</v>
      </c>
      <c r="M331" s="627" t="str">
        <f t="shared" si="421"/>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1" s="710"/>
      <c r="O331" s="711">
        <v>500</v>
      </c>
      <c r="P331" s="712"/>
      <c r="Q331" s="715"/>
      <c r="R331" s="730"/>
      <c r="S331" s="712"/>
      <c r="T331" s="715"/>
      <c r="U331" s="730"/>
      <c r="V331" s="712"/>
      <c r="W331" s="715"/>
      <c r="X331" s="640"/>
      <c r="Y331" s="715"/>
      <c r="Z331" s="640"/>
      <c r="AA331" s="711"/>
      <c r="AB331" s="326"/>
      <c r="AC331" s="494"/>
      <c r="AD331" s="476"/>
      <c r="AE331" s="320"/>
      <c r="AF331" s="494"/>
      <c r="AG331" s="315" t="str">
        <f t="shared" si="428"/>
        <v/>
      </c>
      <c r="AH331" s="321"/>
      <c r="AI331" s="321"/>
      <c r="AJ331" s="322" t="str">
        <f t="shared" si="416"/>
        <v/>
      </c>
      <c r="AK331" s="321"/>
      <c r="AL331" s="321"/>
      <c r="AM331" s="321"/>
      <c r="AN331" s="212"/>
      <c r="AO331" s="366" t="str">
        <f t="shared" si="417"/>
        <v/>
      </c>
      <c r="AP331" s="213"/>
      <c r="AQ331" s="366" t="str">
        <f t="shared" si="418"/>
        <v/>
      </c>
      <c r="AR331" s="213" t="str">
        <f t="shared" si="419"/>
        <v/>
      </c>
      <c r="AS331" s="364" t="str">
        <f t="shared" si="420"/>
        <v/>
      </c>
      <c r="AT331" s="364"/>
      <c r="AU331" s="364"/>
      <c r="AV331" s="323"/>
      <c r="AW331" s="306"/>
      <c r="AX331" s="306"/>
      <c r="AY331" s="491"/>
      <c r="AZ331" s="492"/>
      <c r="BA331" s="492"/>
      <c r="BB331" s="492"/>
      <c r="BC331" s="492"/>
      <c r="BJ331" s="406"/>
      <c r="BK331" s="325"/>
      <c r="BL331" s="325"/>
      <c r="BM331" s="325"/>
      <c r="BN331" s="325"/>
      <c r="BO331" s="325"/>
      <c r="BP331" s="325"/>
      <c r="BQ331" s="325"/>
      <c r="BR331" s="325"/>
      <c r="BS331" s="325"/>
      <c r="BT331" s="325"/>
      <c r="BU331" s="325"/>
      <c r="BV331" s="325"/>
      <c r="BW331" s="325"/>
      <c r="BX331" s="325"/>
      <c r="BY331" s="325"/>
      <c r="BZ331" s="325"/>
      <c r="CA331" s="325"/>
      <c r="CB331" s="325"/>
      <c r="CC331" s="325"/>
      <c r="CD331" s="325"/>
      <c r="CE331" s="325"/>
      <c r="CF331" s="325"/>
      <c r="CG331" s="325"/>
      <c r="CH331" s="325"/>
      <c r="CL331" s="325"/>
    </row>
    <row r="332" spans="1:90" s="214" customFormat="1" ht="16.5" hidden="1" customHeight="1" x14ac:dyDescent="0.3">
      <c r="A332" s="710"/>
      <c r="B332" s="710"/>
      <c r="C332" s="626" t="s">
        <v>125</v>
      </c>
      <c r="D332" s="626"/>
      <c r="E332" s="710"/>
      <c r="F332" s="625"/>
      <c r="G332" s="625"/>
      <c r="H332" s="625"/>
      <c r="I332" s="625"/>
      <c r="J332" s="710" t="s">
        <v>286</v>
      </c>
      <c r="K332" s="627" t="s">
        <v>583</v>
      </c>
      <c r="L332" s="627" t="s">
        <v>584</v>
      </c>
      <c r="M332" s="627" t="str">
        <f t="shared" si="421"/>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2" s="710"/>
      <c r="O332" s="711">
        <v>500</v>
      </c>
      <c r="P332" s="712"/>
      <c r="Q332" s="715"/>
      <c r="R332" s="730"/>
      <c r="S332" s="712"/>
      <c r="T332" s="715"/>
      <c r="U332" s="730"/>
      <c r="V332" s="712"/>
      <c r="W332" s="715"/>
      <c r="X332" s="640"/>
      <c r="Y332" s="715"/>
      <c r="Z332" s="640"/>
      <c r="AA332" s="711"/>
      <c r="AB332" s="326"/>
      <c r="AC332" s="494"/>
      <c r="AD332" s="476"/>
      <c r="AE332" s="320"/>
      <c r="AF332" s="494"/>
      <c r="AG332" s="315" t="str">
        <f t="shared" si="428"/>
        <v/>
      </c>
      <c r="AH332" s="321"/>
      <c r="AI332" s="321"/>
      <c r="AJ332" s="322" t="str">
        <f t="shared" si="416"/>
        <v/>
      </c>
      <c r="AK332" s="321"/>
      <c r="AL332" s="321"/>
      <c r="AM332" s="321"/>
      <c r="AN332" s="212"/>
      <c r="AO332" s="366" t="str">
        <f t="shared" si="417"/>
        <v/>
      </c>
      <c r="AP332" s="213"/>
      <c r="AQ332" s="366" t="str">
        <f t="shared" si="418"/>
        <v/>
      </c>
      <c r="AR332" s="213" t="str">
        <f t="shared" si="419"/>
        <v/>
      </c>
      <c r="AS332" s="364" t="str">
        <f t="shared" si="420"/>
        <v/>
      </c>
      <c r="AT332" s="364"/>
      <c r="AU332" s="364"/>
      <c r="AV332" s="323"/>
      <c r="AW332" s="306"/>
      <c r="AX332" s="306"/>
      <c r="AY332" s="491"/>
      <c r="AZ332" s="492"/>
      <c r="BA332" s="492"/>
      <c r="BB332" s="492"/>
      <c r="BC332" s="492"/>
      <c r="BJ332" s="406"/>
      <c r="BK332" s="325"/>
      <c r="BL332" s="325"/>
      <c r="BM332" s="325"/>
      <c r="BN332" s="325"/>
      <c r="BO332" s="325"/>
      <c r="BP332" s="325"/>
      <c r="BQ332" s="325"/>
      <c r="BR332" s="325"/>
      <c r="BS332" s="325"/>
      <c r="BT332" s="325"/>
      <c r="BU332" s="325"/>
      <c r="BV332" s="325"/>
      <c r="BW332" s="325"/>
      <c r="BX332" s="325"/>
      <c r="BY332" s="325"/>
      <c r="BZ332" s="325"/>
      <c r="CA332" s="325"/>
      <c r="CB332" s="325"/>
      <c r="CC332" s="325"/>
      <c r="CD332" s="325"/>
      <c r="CE332" s="325"/>
      <c r="CF332" s="325"/>
      <c r="CG332" s="325"/>
      <c r="CH332" s="325"/>
      <c r="CL332" s="325"/>
    </row>
    <row r="333" spans="1:90" s="1" customFormat="1" ht="221.25" customHeight="1" x14ac:dyDescent="0.3">
      <c r="A333" s="706" t="s">
        <v>587</v>
      </c>
      <c r="B333" s="624" t="s">
        <v>588</v>
      </c>
      <c r="C333" s="626" t="s">
        <v>140</v>
      </c>
      <c r="D333" s="626" t="s">
        <v>588</v>
      </c>
      <c r="E333" s="624" t="s">
        <v>140</v>
      </c>
      <c r="F333" s="625" t="s">
        <v>337</v>
      </c>
      <c r="G333" s="625" t="s">
        <v>283</v>
      </c>
      <c r="H333" s="625" t="s">
        <v>284</v>
      </c>
      <c r="I333" s="625" t="s">
        <v>271</v>
      </c>
      <c r="J333" s="624" t="s">
        <v>286</v>
      </c>
      <c r="K333" s="627" t="s">
        <v>589</v>
      </c>
      <c r="L333" s="627" t="s">
        <v>739</v>
      </c>
      <c r="M333" s="627" t="str">
        <f t="shared" si="421"/>
        <v>Posibilidad de pérdida Reputacional por incumplimiento de términos preclusivos en los procesos Disciplinarios debido a:
1. El exceso de procesos
2. Falta de recursos tecnológicos
3 Carencia de personal en la Oficina
4. Falta de apoyo técnico estable y/o continuo.
5. Falta de respuesta por parte de las dependencias  requeridas por la oficina de Control Interno disciplinario</v>
      </c>
      <c r="N333" s="624" t="s">
        <v>274</v>
      </c>
      <c r="O333" s="617">
        <v>46</v>
      </c>
      <c r="P333" s="615" t="str">
        <f t="shared" si="407"/>
        <v>Media</v>
      </c>
      <c r="Q333" s="616">
        <f t="shared" ref="Q333" si="429">IF(P333="","",IF(P333="Muy Baja",0.2,IF(P333="Baja",0.4,IF(P333="Media",0.6,IF(P333="Alta",0.8,IF(P333="Muy Alta",1,))))))</f>
        <v>0.6</v>
      </c>
      <c r="R333" s="632"/>
      <c r="S333" s="615" t="str">
        <f>IF(OR(R333='Tabla Impacto'!$C$11,R333='Tabla Impacto'!$D$11),"Leve",IF(OR(R333='Tabla Impacto'!$C$12,R333='Tabla Impacto'!$D$12),"Menor",IF(OR(R333='Tabla Impacto'!$C$13,R333='Tabla Impacto'!$D$13),"Moderado",IF(OR(R333='Tabla Impacto'!$C$14,R333='Tabla Impacto'!$D$14),"Mayor",IF(OR(R333='Tabla Impacto'!$C$15,R333='Tabla Impacto'!$D$15),"Catastrófico","")))))</f>
        <v/>
      </c>
      <c r="T333" s="616" t="str">
        <f t="shared" ref="T333" si="430">IF(S333="","",IF(S333="Leve",0.2,IF(S333="Menor",0.4,IF(S333="Moderado",0.6,IF(S333="Mayor",0.8,IF(S333="Catastrófico",1,))))))</f>
        <v/>
      </c>
      <c r="U333" s="632" t="s">
        <v>288</v>
      </c>
      <c r="V333" s="615" t="str">
        <f>IF(OR(U333='Tabla Impacto'!$C$11,U333='Tabla Impacto'!$D$11),"Leve",IF(OR(U333='Tabla Impacto'!$C$12,U333='Tabla Impacto'!$D$12),"Menor",IF(OR(U333='Tabla Impacto'!$C$13,U333='Tabla Impacto'!$D$13),"Moderado",IF(OR(U333='Tabla Impacto'!$C$14,U333='Tabla Impacto'!$D$14),"Mayor",IF(OR(U333='Tabla Impacto'!$C$15,U333='Tabla Impacto'!$D$15),"Catastrófico","")))))</f>
        <v>Moderado</v>
      </c>
      <c r="W333" s="616">
        <f t="shared" ref="W333" si="431">IF(V333="","",IF(V333="Leve",0.2,IF(V333="Menor",0.4,IF(V333="Moderado",0.6,IF(V333="Mayor",0.8,IF(V333="Catastrófico",1,))))))</f>
        <v>0.6</v>
      </c>
      <c r="X333" s="621" t="str">
        <f>IF(Y333="","",IF(Y333='Tabla Impacto'!$G$4,'Tabla Impacto'!$F$4,IF(Y333='Tabla Impacto'!$G$5,'Tabla Impacto'!$F$5,IF(Y333='Tabla Impacto'!$G$6,'Tabla Impacto'!$F$6,IF(Y333='Tabla Impacto'!$G$7,'Tabla Impacto'!$F$7,IF(Y333='Tabla Impacto'!$G$8,'Tabla Impacto'!$F$8))))))</f>
        <v>Moderado</v>
      </c>
      <c r="Y333" s="616">
        <f t="shared" ref="Y333" si="432">+IF(T333="",W333,IF(W333="",T333,IF(T333&gt;W333,T333,W333)))</f>
        <v>0.6</v>
      </c>
      <c r="Z333" s="621" t="str">
        <f t="shared" ref="Z333" si="433">IF(OR(AND(P333="Muy Baja",X333="Leve"),AND(P333="Muy Baja",X333="Menor"),AND(P333="Baja",X333="Leve")),"Bajo",IF(OR(AND(P333="Muy baja",X333="Moderado"),AND(P333="Baja",X333="Menor"),AND(P333="Baja",X333="Moderado"),AND(P333="Media",X333="Leve"),AND(P333="Media",X333="Menor"),AND(P333="Media",X333="Moderado"),AND(P333="Alta",X333="Leve"),AND(P333="Alta",X333="Menor")),"Moderado",IF(OR(AND(P333="Muy Baja",X333="Mayor"),AND(P333="Baja",X333="Mayor"),AND(P333="Media",X333="Mayor"),AND(P333="Alta",X333="Moderado"),AND(P333="Alta",X333="Mayor"),AND(P333="Muy Alta",X333="Leve"),AND(P333="Muy Alta",X333="Menor"),AND(P333="Muy Alta",X333="Moderado"),AND(P333="Muy Alta",X333="Mayor")),"Alto",IF(OR(AND(P333="Muy Baja",X333="Catastrófico"),AND(P333="Baja",X333="Catastrófico"),AND(P333="Media",X333="Catastrófico"),AND(P333="Alta",X333="Catastrófico"),AND(P333="Muy Alta",X333="Catastrófico")),"Extremo",""))))</f>
        <v>Moderado</v>
      </c>
      <c r="AA333" s="617"/>
      <c r="AB333" s="326">
        <v>1</v>
      </c>
      <c r="AC333" s="526" t="s">
        <v>972</v>
      </c>
      <c r="AD333" s="387"/>
      <c r="AE333" s="315" t="s">
        <v>123</v>
      </c>
      <c r="AF333" s="526" t="s">
        <v>740</v>
      </c>
      <c r="AG333" s="315" t="str">
        <f t="shared" si="428"/>
        <v>Probabilidad</v>
      </c>
      <c r="AH333" s="316" t="s">
        <v>74</v>
      </c>
      <c r="AI333" s="316" t="s">
        <v>109</v>
      </c>
      <c r="AJ333" s="317" t="str">
        <f t="shared" si="416"/>
        <v>40%</v>
      </c>
      <c r="AK333" s="316" t="s">
        <v>115</v>
      </c>
      <c r="AL333" s="316" t="s">
        <v>133</v>
      </c>
      <c r="AM333" s="316" t="s">
        <v>277</v>
      </c>
      <c r="AN333" s="300">
        <f>IFERROR(IF(AG333="Probabilidad",(Q333-(+Q333*AJ333)),IF(AG333="Impacto",Q333,"")),"")</f>
        <v>0.36</v>
      </c>
      <c r="AO333" s="132" t="str">
        <f t="shared" ref="AO333" si="434">IFERROR(IF(AN333="","",IF(AN333&lt;=0.2,"Muy Baja",IF(AN333&lt;=0.4,"Baja",IF(AN333&lt;=0.6,"Media",IF(AN333&lt;=0.8,"Alta","Muy Alta"))))),"")</f>
        <v>Baja</v>
      </c>
      <c r="AP333" s="123">
        <f>+AN333</f>
        <v>0.36</v>
      </c>
      <c r="AQ333" s="132" t="str">
        <f t="shared" ref="AQ333" si="435">IFERROR(IF(AR333="","",IF(AR333&lt;=0.2,"Leve",IF(AR333&lt;=0.4,"Menor",IF(AR333&lt;=0.6,"Moderado",IF(AR333&lt;=0.8,"Mayor","Catastrófico"))))),"")</f>
        <v>Moderado</v>
      </c>
      <c r="AR333" s="123">
        <f>IFERROR(IF(AG333="Impacto",(Y333-(+Y333*AJ333)),IF(AG333="Probabilidad",Y333,"")),"")</f>
        <v>0.6</v>
      </c>
      <c r="AS333" s="301" t="str">
        <f t="shared" ref="AS333" si="436">IFERROR(IF(OR(AND(AO333="Muy Baja",AQ333="Leve"),AND(AO333="Muy Baja",AQ333="Menor"),AND(AO333="Baja",AQ333="Leve")),"Bajo",IF(OR(AND(AO333="Muy baja",AQ333="Moderado"),AND(AO333="Baja",AQ333="Menor"),AND(AO333="Baja",AQ333="Moderado"),AND(AO333="Media",AQ333="Leve"),AND(AO333="Media",AQ333="Menor"),AND(AO333="Media",AQ333="Moderado"),AND(AO333="Alta",AQ333="Leve"),AND(AO333="Alta",AQ333="Menor")),"Moderado",IF(OR(AND(AO333="Muy Baja",AQ333="Mayor"),AND(AO333="Baja",AQ333="Mayor"),AND(AO333="Media",AQ333="Mayor"),AND(AO333="Alta",AQ333="Moderado"),AND(AO333="Alta",AQ333="Mayor"),AND(AO333="Muy Alta",AQ333="Leve"),AND(AO333="Muy Alta",AQ333="Menor"),AND(AO333="Muy Alta",AQ333="Moderado"),AND(AO333="Muy Alta",AQ333="Mayor")),"Alto",IF(OR(AND(AO333="Muy Baja",AQ333="Catastrófico"),AND(AO333="Baja",AQ333="Catastrófico"),AND(AO333="Media",AQ333="Catastrófico"),AND(AO333="Alta",AQ333="Catastrófico"),AND(AO333="Muy Alta",AQ333="Catastrófico")),"Extremo","")))),"")</f>
        <v>Moderado</v>
      </c>
      <c r="AT333" s="367">
        <f>+AP333</f>
        <v>0.36</v>
      </c>
      <c r="AU333" s="367">
        <f>+AR333</f>
        <v>0.6</v>
      </c>
      <c r="AV333" s="369" t="s">
        <v>278</v>
      </c>
      <c r="AW333" s="305"/>
      <c r="AX333" s="305"/>
      <c r="AY333" s="319">
        <v>3</v>
      </c>
      <c r="AZ333" s="315">
        <v>0</v>
      </c>
      <c r="BA333" s="315">
        <v>1</v>
      </c>
      <c r="BB333" s="315">
        <v>1</v>
      </c>
      <c r="BC333" s="315">
        <v>1</v>
      </c>
      <c r="BJ333" s="327"/>
      <c r="BK333" s="313"/>
      <c r="BL333" s="313"/>
      <c r="BM333" s="313"/>
      <c r="BN333" s="313"/>
      <c r="BO333" s="313"/>
      <c r="BP333" s="313"/>
      <c r="BQ333" s="313"/>
      <c r="BR333" s="313"/>
      <c r="BS333" s="313"/>
      <c r="BT333" s="313"/>
      <c r="BU333" s="313"/>
      <c r="BV333" s="313"/>
      <c r="BW333" s="313"/>
      <c r="BX333" s="313"/>
      <c r="BY333" s="313"/>
      <c r="BZ333" s="313"/>
      <c r="CA333" s="313"/>
      <c r="CB333" s="313"/>
      <c r="CC333" s="313"/>
      <c r="CD333" s="313"/>
      <c r="CE333" s="313"/>
      <c r="CF333" s="313"/>
      <c r="CG333" s="313"/>
      <c r="CH333" s="313"/>
      <c r="CL333" s="313"/>
    </row>
    <row r="334" spans="1:90" s="1" customFormat="1" ht="13.9" hidden="1" customHeight="1" x14ac:dyDescent="0.3">
      <c r="A334" s="706"/>
      <c r="B334" s="624" t="s">
        <v>590</v>
      </c>
      <c r="C334" s="626" t="s">
        <v>591</v>
      </c>
      <c r="D334" s="626" t="s">
        <v>590</v>
      </c>
      <c r="E334" s="624" t="s">
        <v>591</v>
      </c>
      <c r="F334" s="625"/>
      <c r="G334" s="625"/>
      <c r="H334" s="625"/>
      <c r="I334" s="625"/>
      <c r="J334" s="624" t="s">
        <v>286</v>
      </c>
      <c r="K334" s="627"/>
      <c r="L334" s="627" t="s">
        <v>592</v>
      </c>
      <c r="M334" s="627" t="str">
        <f t="shared" si="421"/>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34" s="624"/>
      <c r="O334" s="617">
        <v>48</v>
      </c>
      <c r="P334" s="615"/>
      <c r="Q334" s="616"/>
      <c r="R334" s="632"/>
      <c r="S334" s="615"/>
      <c r="T334" s="616"/>
      <c r="U334" s="632"/>
      <c r="V334" s="615"/>
      <c r="W334" s="616"/>
      <c r="X334" s="621"/>
      <c r="Y334" s="616"/>
      <c r="Z334" s="621"/>
      <c r="AA334" s="617"/>
      <c r="AB334" s="326"/>
      <c r="AC334" s="494"/>
      <c r="AD334" s="387"/>
      <c r="AE334" s="315"/>
      <c r="AF334" s="494"/>
      <c r="AG334" s="315" t="str">
        <f t="shared" si="428"/>
        <v/>
      </c>
      <c r="AH334" s="316"/>
      <c r="AI334" s="316"/>
      <c r="AJ334" s="317" t="str">
        <f t="shared" si="416"/>
        <v/>
      </c>
      <c r="AK334" s="316"/>
      <c r="AL334" s="316"/>
      <c r="AM334" s="316"/>
      <c r="AN334" s="122"/>
      <c r="AO334" s="132" t="str">
        <f t="shared" si="417"/>
        <v/>
      </c>
      <c r="AP334" s="123"/>
      <c r="AQ334" s="132" t="str">
        <f t="shared" si="418"/>
        <v/>
      </c>
      <c r="AR334" s="123" t="str">
        <f t="shared" si="419"/>
        <v/>
      </c>
      <c r="AS334" s="301" t="str">
        <f t="shared" si="420"/>
        <v/>
      </c>
      <c r="AT334" s="301"/>
      <c r="AU334" s="301"/>
      <c r="AV334" s="369"/>
      <c r="AW334" s="305"/>
      <c r="AX334" s="305"/>
      <c r="AY334" s="315"/>
      <c r="AZ334" s="315"/>
      <c r="BA334" s="315"/>
      <c r="BB334" s="315"/>
      <c r="BC334" s="315"/>
      <c r="BJ334" s="327"/>
      <c r="BK334" s="313"/>
      <c r="BL334" s="313"/>
      <c r="BM334" s="313"/>
      <c r="BN334" s="313"/>
      <c r="BO334" s="313"/>
      <c r="BP334" s="313"/>
      <c r="BQ334" s="313"/>
      <c r="BR334" s="313"/>
      <c r="BS334" s="313"/>
      <c r="BT334" s="313"/>
      <c r="BU334" s="313"/>
      <c r="BV334" s="313"/>
      <c r="BW334" s="313"/>
      <c r="BX334" s="313"/>
      <c r="BY334" s="313"/>
      <c r="BZ334" s="313"/>
      <c r="CA334" s="313"/>
      <c r="CB334" s="313"/>
      <c r="CC334" s="313"/>
      <c r="CD334" s="313"/>
      <c r="CE334" s="313"/>
      <c r="CF334" s="313"/>
      <c r="CG334" s="313"/>
      <c r="CH334" s="313"/>
      <c r="CL334" s="313"/>
    </row>
    <row r="335" spans="1:90" s="1" customFormat="1" ht="13.9" hidden="1" customHeight="1" x14ac:dyDescent="0.3">
      <c r="A335" s="706"/>
      <c r="B335" s="624" t="s">
        <v>590</v>
      </c>
      <c r="C335" s="626" t="s">
        <v>591</v>
      </c>
      <c r="D335" s="626" t="s">
        <v>590</v>
      </c>
      <c r="E335" s="624" t="s">
        <v>591</v>
      </c>
      <c r="F335" s="625"/>
      <c r="G335" s="625"/>
      <c r="H335" s="625"/>
      <c r="I335" s="625"/>
      <c r="J335" s="624" t="s">
        <v>286</v>
      </c>
      <c r="K335" s="627"/>
      <c r="L335" s="627" t="s">
        <v>592</v>
      </c>
      <c r="M335" s="627" t="str">
        <f t="shared" si="421"/>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35" s="624"/>
      <c r="O335" s="617">
        <v>48</v>
      </c>
      <c r="P335" s="615"/>
      <c r="Q335" s="616"/>
      <c r="R335" s="632"/>
      <c r="S335" s="615"/>
      <c r="T335" s="616"/>
      <c r="U335" s="632"/>
      <c r="V335" s="615"/>
      <c r="W335" s="616"/>
      <c r="X335" s="621"/>
      <c r="Y335" s="616"/>
      <c r="Z335" s="621"/>
      <c r="AA335" s="617"/>
      <c r="AB335" s="326"/>
      <c r="AC335" s="494"/>
      <c r="AD335" s="387"/>
      <c r="AE335" s="315"/>
      <c r="AF335" s="494"/>
      <c r="AG335" s="315" t="str">
        <f t="shared" si="428"/>
        <v/>
      </c>
      <c r="AH335" s="316"/>
      <c r="AI335" s="316"/>
      <c r="AJ335" s="317" t="str">
        <f t="shared" si="416"/>
        <v/>
      </c>
      <c r="AK335" s="316"/>
      <c r="AL335" s="316"/>
      <c r="AM335" s="316"/>
      <c r="AN335" s="122"/>
      <c r="AO335" s="132" t="str">
        <f t="shared" si="417"/>
        <v/>
      </c>
      <c r="AP335" s="123"/>
      <c r="AQ335" s="132" t="str">
        <f t="shared" si="418"/>
        <v/>
      </c>
      <c r="AR335" s="123" t="str">
        <f t="shared" si="419"/>
        <v/>
      </c>
      <c r="AS335" s="301" t="str">
        <f t="shared" si="420"/>
        <v/>
      </c>
      <c r="AT335" s="301"/>
      <c r="AU335" s="301"/>
      <c r="AV335" s="369"/>
      <c r="AW335" s="305"/>
      <c r="AX335" s="305"/>
      <c r="AY335" s="489"/>
      <c r="AZ335" s="490"/>
      <c r="BA335" s="490"/>
      <c r="BB335" s="490"/>
      <c r="BC335" s="490"/>
      <c r="BJ335" s="327"/>
      <c r="BK335" s="313"/>
      <c r="BL335" s="313"/>
      <c r="BM335" s="313"/>
      <c r="BN335" s="313"/>
      <c r="BO335" s="313"/>
      <c r="BP335" s="313"/>
      <c r="BQ335" s="313"/>
      <c r="BR335" s="313"/>
      <c r="BS335" s="313"/>
      <c r="BT335" s="313"/>
      <c r="BU335" s="313"/>
      <c r="BV335" s="313"/>
      <c r="BW335" s="313"/>
      <c r="BX335" s="313"/>
      <c r="BY335" s="313"/>
      <c r="BZ335" s="313"/>
      <c r="CA335" s="313"/>
      <c r="CB335" s="313"/>
      <c r="CC335" s="313"/>
      <c r="CD335" s="313"/>
      <c r="CE335" s="313"/>
      <c r="CF335" s="313"/>
      <c r="CG335" s="313"/>
      <c r="CH335" s="313"/>
      <c r="CL335" s="313"/>
    </row>
    <row r="336" spans="1:90" s="1" customFormat="1" ht="13.9" hidden="1" customHeight="1" x14ac:dyDescent="0.3">
      <c r="A336" s="706"/>
      <c r="B336" s="624" t="s">
        <v>590</v>
      </c>
      <c r="C336" s="626" t="s">
        <v>591</v>
      </c>
      <c r="D336" s="626" t="s">
        <v>590</v>
      </c>
      <c r="E336" s="624" t="s">
        <v>591</v>
      </c>
      <c r="F336" s="625"/>
      <c r="G336" s="625"/>
      <c r="H336" s="625"/>
      <c r="I336" s="625"/>
      <c r="J336" s="624" t="s">
        <v>286</v>
      </c>
      <c r="K336" s="627"/>
      <c r="L336" s="627" t="s">
        <v>592</v>
      </c>
      <c r="M336" s="627" t="str">
        <f t="shared" si="421"/>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36" s="624"/>
      <c r="O336" s="617">
        <v>48</v>
      </c>
      <c r="P336" s="615"/>
      <c r="Q336" s="616"/>
      <c r="R336" s="632"/>
      <c r="S336" s="615"/>
      <c r="T336" s="616"/>
      <c r="U336" s="632"/>
      <c r="V336" s="615"/>
      <c r="W336" s="616"/>
      <c r="X336" s="621"/>
      <c r="Y336" s="616"/>
      <c r="Z336" s="621"/>
      <c r="AA336" s="617"/>
      <c r="AB336" s="326"/>
      <c r="AC336" s="494"/>
      <c r="AD336" s="387"/>
      <c r="AE336" s="315"/>
      <c r="AF336" s="494"/>
      <c r="AG336" s="315" t="str">
        <f t="shared" si="428"/>
        <v/>
      </c>
      <c r="AH336" s="316"/>
      <c r="AI336" s="316"/>
      <c r="AJ336" s="317" t="str">
        <f t="shared" si="416"/>
        <v/>
      </c>
      <c r="AK336" s="316"/>
      <c r="AL336" s="316"/>
      <c r="AM336" s="316"/>
      <c r="AN336" s="122"/>
      <c r="AO336" s="132" t="str">
        <f t="shared" si="417"/>
        <v/>
      </c>
      <c r="AP336" s="123"/>
      <c r="AQ336" s="132" t="str">
        <f t="shared" si="418"/>
        <v/>
      </c>
      <c r="AR336" s="123" t="str">
        <f t="shared" si="419"/>
        <v/>
      </c>
      <c r="AS336" s="301" t="str">
        <f t="shared" si="420"/>
        <v/>
      </c>
      <c r="AT336" s="301"/>
      <c r="AU336" s="301"/>
      <c r="AV336" s="369"/>
      <c r="AW336" s="305"/>
      <c r="AX336" s="305"/>
      <c r="AY336" s="489"/>
      <c r="AZ336" s="490"/>
      <c r="BA336" s="490"/>
      <c r="BB336" s="490"/>
      <c r="BC336" s="490"/>
      <c r="BJ336" s="327"/>
      <c r="BK336" s="313"/>
      <c r="BL336" s="313"/>
      <c r="BM336" s="313"/>
      <c r="BN336" s="313"/>
      <c r="BO336" s="313"/>
      <c r="BP336" s="313"/>
      <c r="BQ336" s="313"/>
      <c r="BR336" s="313"/>
      <c r="BS336" s="313"/>
      <c r="BT336" s="313"/>
      <c r="BU336" s="313"/>
      <c r="BV336" s="313"/>
      <c r="BW336" s="313"/>
      <c r="BX336" s="313"/>
      <c r="BY336" s="313"/>
      <c r="BZ336" s="313"/>
      <c r="CA336" s="313"/>
      <c r="CB336" s="313"/>
      <c r="CC336" s="313"/>
      <c r="CD336" s="313"/>
      <c r="CE336" s="313"/>
      <c r="CF336" s="313"/>
      <c r="CG336" s="313"/>
      <c r="CH336" s="313"/>
      <c r="CL336" s="313"/>
    </row>
    <row r="337" spans="1:90" s="1" customFormat="1" ht="13.9" hidden="1" customHeight="1" x14ac:dyDescent="0.3">
      <c r="A337" s="706"/>
      <c r="B337" s="624" t="s">
        <v>590</v>
      </c>
      <c r="C337" s="626" t="s">
        <v>591</v>
      </c>
      <c r="D337" s="626" t="s">
        <v>590</v>
      </c>
      <c r="E337" s="624" t="s">
        <v>591</v>
      </c>
      <c r="F337" s="625"/>
      <c r="G337" s="625"/>
      <c r="H337" s="625"/>
      <c r="I337" s="625"/>
      <c r="J337" s="624" t="s">
        <v>286</v>
      </c>
      <c r="K337" s="627"/>
      <c r="L337" s="627" t="s">
        <v>592</v>
      </c>
      <c r="M337" s="627" t="str">
        <f t="shared" si="421"/>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37" s="624"/>
      <c r="O337" s="617">
        <v>48</v>
      </c>
      <c r="P337" s="615"/>
      <c r="Q337" s="616"/>
      <c r="R337" s="632"/>
      <c r="S337" s="615"/>
      <c r="T337" s="616"/>
      <c r="U337" s="632"/>
      <c r="V337" s="615"/>
      <c r="W337" s="616"/>
      <c r="X337" s="621"/>
      <c r="Y337" s="616"/>
      <c r="Z337" s="621"/>
      <c r="AA337" s="617"/>
      <c r="AB337" s="326"/>
      <c r="AC337" s="494"/>
      <c r="AD337" s="387"/>
      <c r="AE337" s="315"/>
      <c r="AF337" s="494"/>
      <c r="AG337" s="315" t="str">
        <f t="shared" si="428"/>
        <v/>
      </c>
      <c r="AH337" s="316"/>
      <c r="AI337" s="316"/>
      <c r="AJ337" s="317" t="str">
        <f t="shared" si="416"/>
        <v/>
      </c>
      <c r="AK337" s="316"/>
      <c r="AL337" s="316"/>
      <c r="AM337" s="316"/>
      <c r="AN337" s="122"/>
      <c r="AO337" s="132" t="str">
        <f t="shared" si="417"/>
        <v/>
      </c>
      <c r="AP337" s="123"/>
      <c r="AQ337" s="132" t="str">
        <f t="shared" si="418"/>
        <v/>
      </c>
      <c r="AR337" s="123" t="str">
        <f t="shared" si="419"/>
        <v/>
      </c>
      <c r="AS337" s="301" t="str">
        <f t="shared" si="420"/>
        <v/>
      </c>
      <c r="AT337" s="301"/>
      <c r="AU337" s="301"/>
      <c r="AV337" s="369"/>
      <c r="AW337" s="305"/>
      <c r="AX337" s="305"/>
      <c r="AY337" s="489"/>
      <c r="AZ337" s="490"/>
      <c r="BA337" s="490"/>
      <c r="BB337" s="490"/>
      <c r="BC337" s="490"/>
      <c r="BJ337" s="327"/>
      <c r="BK337" s="313"/>
      <c r="BL337" s="313"/>
      <c r="BM337" s="313"/>
      <c r="BN337" s="313"/>
      <c r="BO337" s="313"/>
      <c r="BP337" s="313"/>
      <c r="BQ337" s="313"/>
      <c r="BR337" s="313"/>
      <c r="BS337" s="313"/>
      <c r="BT337" s="313"/>
      <c r="BU337" s="313"/>
      <c r="BV337" s="313"/>
      <c r="BW337" s="313"/>
      <c r="BX337" s="313"/>
      <c r="BY337" s="313"/>
      <c r="BZ337" s="313"/>
      <c r="CA337" s="313"/>
      <c r="CB337" s="313"/>
      <c r="CC337" s="313"/>
      <c r="CD337" s="313"/>
      <c r="CE337" s="313"/>
      <c r="CF337" s="313"/>
      <c r="CG337" s="313"/>
      <c r="CH337" s="313"/>
      <c r="CL337" s="313"/>
    </row>
    <row r="338" spans="1:90" s="1" customFormat="1" ht="13.9" hidden="1" customHeight="1" x14ac:dyDescent="0.3">
      <c r="A338" s="706"/>
      <c r="B338" s="624" t="s">
        <v>590</v>
      </c>
      <c r="C338" s="626" t="s">
        <v>591</v>
      </c>
      <c r="D338" s="626" t="s">
        <v>590</v>
      </c>
      <c r="E338" s="624" t="s">
        <v>591</v>
      </c>
      <c r="F338" s="625"/>
      <c r="G338" s="625"/>
      <c r="H338" s="625"/>
      <c r="I338" s="625"/>
      <c r="J338" s="624" t="s">
        <v>286</v>
      </c>
      <c r="K338" s="627"/>
      <c r="L338" s="627" t="s">
        <v>592</v>
      </c>
      <c r="M338" s="627" t="str">
        <f t="shared" si="421"/>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38" s="624"/>
      <c r="O338" s="617">
        <v>48</v>
      </c>
      <c r="P338" s="615"/>
      <c r="Q338" s="616"/>
      <c r="R338" s="632"/>
      <c r="S338" s="615"/>
      <c r="T338" s="616"/>
      <c r="U338" s="632"/>
      <c r="V338" s="615"/>
      <c r="W338" s="616"/>
      <c r="X338" s="621"/>
      <c r="Y338" s="616"/>
      <c r="Z338" s="621"/>
      <c r="AA338" s="617"/>
      <c r="AB338" s="326"/>
      <c r="AC338" s="494"/>
      <c r="AD338" s="387"/>
      <c r="AE338" s="315"/>
      <c r="AF338" s="494"/>
      <c r="AG338" s="315" t="str">
        <f t="shared" si="428"/>
        <v/>
      </c>
      <c r="AH338" s="316"/>
      <c r="AI338" s="316"/>
      <c r="AJ338" s="317" t="str">
        <f t="shared" si="416"/>
        <v/>
      </c>
      <c r="AK338" s="316"/>
      <c r="AL338" s="316"/>
      <c r="AM338" s="316"/>
      <c r="AN338" s="122"/>
      <c r="AO338" s="132" t="str">
        <f t="shared" si="417"/>
        <v/>
      </c>
      <c r="AP338" s="123"/>
      <c r="AQ338" s="132" t="str">
        <f t="shared" si="418"/>
        <v/>
      </c>
      <c r="AR338" s="123" t="str">
        <f t="shared" si="419"/>
        <v/>
      </c>
      <c r="AS338" s="301" t="str">
        <f t="shared" si="420"/>
        <v/>
      </c>
      <c r="AT338" s="301"/>
      <c r="AU338" s="301"/>
      <c r="AV338" s="369"/>
      <c r="AW338" s="305"/>
      <c r="AX338" s="305"/>
      <c r="AY338" s="489"/>
      <c r="AZ338" s="490"/>
      <c r="BA338" s="490"/>
      <c r="BB338" s="490"/>
      <c r="BC338" s="490"/>
      <c r="BJ338" s="327"/>
      <c r="BK338" s="313"/>
      <c r="BL338" s="313"/>
      <c r="BM338" s="313"/>
      <c r="BN338" s="313"/>
      <c r="BO338" s="313"/>
      <c r="BP338" s="313"/>
      <c r="BQ338" s="313"/>
      <c r="BR338" s="313"/>
      <c r="BS338" s="313"/>
      <c r="BT338" s="313"/>
      <c r="BU338" s="313"/>
      <c r="BV338" s="313"/>
      <c r="BW338" s="313"/>
      <c r="BX338" s="313"/>
      <c r="BY338" s="313"/>
      <c r="BZ338" s="313"/>
      <c r="CA338" s="313"/>
      <c r="CB338" s="313"/>
      <c r="CC338" s="313"/>
      <c r="CD338" s="313"/>
      <c r="CE338" s="313"/>
      <c r="CF338" s="313"/>
      <c r="CG338" s="313"/>
      <c r="CH338" s="313"/>
      <c r="CL338" s="313"/>
    </row>
    <row r="339" spans="1:90" s="1" customFormat="1" ht="190.9" customHeight="1" x14ac:dyDescent="0.3">
      <c r="A339" s="706" t="s">
        <v>593</v>
      </c>
      <c r="B339" s="624" t="s">
        <v>594</v>
      </c>
      <c r="C339" s="626" t="s">
        <v>140</v>
      </c>
      <c r="D339" s="626" t="s">
        <v>594</v>
      </c>
      <c r="E339" s="624" t="s">
        <v>140</v>
      </c>
      <c r="F339" s="625" t="s">
        <v>345</v>
      </c>
      <c r="G339" s="625" t="s">
        <v>283</v>
      </c>
      <c r="H339" s="625" t="s">
        <v>346</v>
      </c>
      <c r="I339" s="625" t="s">
        <v>317</v>
      </c>
      <c r="J339" s="624" t="s">
        <v>286</v>
      </c>
      <c r="K339" s="627" t="s">
        <v>870</v>
      </c>
      <c r="L339" s="627" t="s">
        <v>871</v>
      </c>
      <c r="M339" s="627" t="str">
        <f t="shared" si="421"/>
        <v xml:space="preserve">Posibilidad de pérdida Reputacional por actos indebidos por acción u omisión para favorecer a servidores o exservidores públicos en el desarrollo del proceso disciplinario debido a:
1.  deficiente o inadecuado control y seguimiento de las actuaciones llevadas a cabo en curso de los procesos disciplinarios.
2. Incumplimiento de la funciones y obligaciones por parte de los servidores  públicos y contratistas respectivamente, comisionados por la Oficina de control Interno Disciplinario. </v>
      </c>
      <c r="N339" s="624" t="s">
        <v>332</v>
      </c>
      <c r="O339" s="617">
        <v>525</v>
      </c>
      <c r="P339" s="615" t="str">
        <f t="shared" si="422"/>
        <v>Alta</v>
      </c>
      <c r="Q339" s="616">
        <f t="shared" ref="Q339" si="437">IF(P339="","",IF(P339="Muy Baja",0.2,IF(P339="Baja",0.4,IF(P339="Media",0.6,IF(P339="Alta",0.8,IF(P339="Muy Alta",1,))))))</f>
        <v>0.8</v>
      </c>
      <c r="R339" s="632"/>
      <c r="S339" s="615" t="str">
        <f>IF(OR(R339='Tabla Impacto'!$C$11,R339='Tabla Impacto'!$D$11),"Leve",IF(OR(R339='Tabla Impacto'!$C$12,R339='Tabla Impacto'!$D$12),"Menor",IF(OR(R339='Tabla Impacto'!$C$13,R339='Tabla Impacto'!$D$13),"Moderado",IF(OR(R339='Tabla Impacto'!$C$14,R339='Tabla Impacto'!$D$14),"Mayor",IF(OR(R339='Tabla Impacto'!$C$15,R339='Tabla Impacto'!$D$15),"Catastrófico","")))))</f>
        <v/>
      </c>
      <c r="T339" s="616" t="str">
        <f t="shared" ref="T339" si="438">IF(S339="","",IF(S339="Leve",0.2,IF(S339="Menor",0.4,IF(S339="Moderado",0.6,IF(S339="Mayor",0.8,IF(S339="Catastrófico",1,))))))</f>
        <v/>
      </c>
      <c r="U339" s="632" t="s">
        <v>300</v>
      </c>
      <c r="V339" s="615" t="str">
        <f>IF(OR(U339='Tabla Impacto'!$C$11,U339='Tabla Impacto'!$D$11),"Leve",IF(OR(U339='Tabla Impacto'!$C$12,U339='Tabla Impacto'!$D$12),"Menor",IF(OR(U339='Tabla Impacto'!$C$13,U339='Tabla Impacto'!$D$13),"Moderado",IF(OR(U339='Tabla Impacto'!$C$14,U339='Tabla Impacto'!$D$14),"Mayor",IF(OR(U339='Tabla Impacto'!$C$15,U339='Tabla Impacto'!$D$15),"Catastrófico","")))))</f>
        <v>Mayor</v>
      </c>
      <c r="W339" s="616">
        <f t="shared" ref="W339" si="439">IF(V339="","",IF(V339="Leve",0.2,IF(V339="Menor",0.4,IF(V339="Moderado",0.6,IF(V339="Mayor",0.8,IF(V339="Catastrófico",1,))))))</f>
        <v>0.8</v>
      </c>
      <c r="X339" s="621" t="str">
        <f>IF(Y339="","",IF(Y339='Tabla Impacto'!$G$4,'Tabla Impacto'!$F$4,IF(Y339='Tabla Impacto'!$G$5,'Tabla Impacto'!$F$5,IF(Y339='Tabla Impacto'!$G$6,'Tabla Impacto'!$F$6,IF(Y339='Tabla Impacto'!$G$7,'Tabla Impacto'!$F$7,IF(Y339='Tabla Impacto'!$G$8,'Tabla Impacto'!$F$8))))))</f>
        <v>Mayor</v>
      </c>
      <c r="Y339" s="616">
        <f t="shared" ref="Y339" si="440">+IF(T339="",W339,IF(W339="",T339,IF(T339&gt;W339,T339,W339)))</f>
        <v>0.8</v>
      </c>
      <c r="Z339" s="621" t="str">
        <f t="shared" ref="Z339" si="441">IF(OR(AND(P339="Muy Baja",X339="Leve"),AND(P339="Muy Baja",X339="Menor"),AND(P339="Baja",X339="Leve")),"Bajo",IF(OR(AND(P339="Muy baja",X339="Moderado"),AND(P339="Baja",X339="Menor"),AND(P339="Baja",X339="Moderado"),AND(P339="Media",X339="Leve"),AND(P339="Media",X339="Menor"),AND(P339="Media",X339="Moderado"),AND(P339="Alta",X339="Leve"),AND(P339="Alta",X339="Menor")),"Moderado",IF(OR(AND(P339="Muy Baja",X339="Mayor"),AND(P339="Baja",X339="Mayor"),AND(P339="Media",X339="Mayor"),AND(P339="Alta",X339="Moderado"),AND(P339="Alta",X339="Mayor"),AND(P339="Muy Alta",X339="Leve"),AND(P339="Muy Alta",X339="Menor"),AND(P339="Muy Alta",X339="Moderado"),AND(P339="Muy Alta",X339="Mayor")),"Alto",IF(OR(AND(P339="Muy Baja",X339="Catastrófico"),AND(P339="Baja",X339="Catastrófico"),AND(P339="Media",X339="Catastrófico"),AND(P339="Alta",X339="Catastrófico"),AND(P339="Muy Alta",X339="Catastrófico")),"Extremo",""))))</f>
        <v>Alto</v>
      </c>
      <c r="AA339" s="617"/>
      <c r="AB339" s="326">
        <v>1</v>
      </c>
      <c r="AC339" s="526" t="s">
        <v>973</v>
      </c>
      <c r="AD339" s="387"/>
      <c r="AE339" s="315" t="s">
        <v>123</v>
      </c>
      <c r="AF339" s="526" t="s">
        <v>897</v>
      </c>
      <c r="AG339" s="315" t="str">
        <f t="shared" si="428"/>
        <v>Probabilidad</v>
      </c>
      <c r="AH339" s="316" t="s">
        <v>74</v>
      </c>
      <c r="AI339" s="316" t="s">
        <v>109</v>
      </c>
      <c r="AJ339" s="317" t="str">
        <f t="shared" si="416"/>
        <v>40%</v>
      </c>
      <c r="AK339" s="316" t="s">
        <v>115</v>
      </c>
      <c r="AL339" s="316" t="s">
        <v>133</v>
      </c>
      <c r="AM339" s="316" t="s">
        <v>277</v>
      </c>
      <c r="AN339" s="300">
        <f>IFERROR(IF(AG339="Probabilidad",(Q339-(+Q339*AJ339)),IF(AG339="Impacto",Q339,"")),"")</f>
        <v>0.48</v>
      </c>
      <c r="AO339" s="132" t="str">
        <f t="shared" si="417"/>
        <v>Media</v>
      </c>
      <c r="AP339" s="123">
        <f>+AN339</f>
        <v>0.48</v>
      </c>
      <c r="AQ339" s="132" t="str">
        <f t="shared" si="418"/>
        <v>Mayor</v>
      </c>
      <c r="AR339" s="123">
        <f>IFERROR(IF(AG339="Impacto",(Y339-(+Y339*AJ339)),IF(AG339="Probabilidad",Y339,"")),"")</f>
        <v>0.8</v>
      </c>
      <c r="AS339" s="301" t="str">
        <f t="shared" si="420"/>
        <v>Alto</v>
      </c>
      <c r="AT339" s="367">
        <f>+AP339</f>
        <v>0.48</v>
      </c>
      <c r="AU339" s="367">
        <f>+AR339</f>
        <v>0.8</v>
      </c>
      <c r="AV339" s="369" t="s">
        <v>278</v>
      </c>
      <c r="AW339" s="305"/>
      <c r="AX339" s="305"/>
      <c r="AY339" s="319">
        <v>3</v>
      </c>
      <c r="AZ339" s="315">
        <v>0</v>
      </c>
      <c r="BA339" s="315">
        <v>1</v>
      </c>
      <c r="BB339" s="315">
        <v>1</v>
      </c>
      <c r="BC339" s="315">
        <v>1</v>
      </c>
      <c r="BJ339" s="327"/>
      <c r="BK339" s="313"/>
      <c r="BL339" s="313"/>
      <c r="BM339" s="313"/>
      <c r="BN339" s="313"/>
      <c r="BO339" s="313"/>
      <c r="BP339" s="313"/>
      <c r="BQ339" s="313"/>
      <c r="BR339" s="313"/>
      <c r="BS339" s="313"/>
      <c r="BT339" s="313"/>
      <c r="BU339" s="313"/>
      <c r="BV339" s="313"/>
      <c r="BW339" s="313"/>
      <c r="BX339" s="313"/>
      <c r="BY339" s="313"/>
      <c r="BZ339" s="313"/>
      <c r="CA339" s="313"/>
      <c r="CB339" s="313"/>
      <c r="CC339" s="313"/>
      <c r="CD339" s="313"/>
      <c r="CE339" s="313"/>
      <c r="CF339" s="313"/>
      <c r="CG339" s="313"/>
      <c r="CH339" s="313"/>
      <c r="CL339" s="313"/>
    </row>
    <row r="340" spans="1:90" s="1" customFormat="1" ht="13.9" hidden="1" customHeight="1" x14ac:dyDescent="0.3">
      <c r="A340" s="706"/>
      <c r="B340" s="624" t="s">
        <v>596</v>
      </c>
      <c r="C340" s="626" t="s">
        <v>591</v>
      </c>
      <c r="D340" s="626" t="s">
        <v>590</v>
      </c>
      <c r="E340" s="624" t="s">
        <v>591</v>
      </c>
      <c r="F340" s="625"/>
      <c r="G340" s="625"/>
      <c r="H340" s="625"/>
      <c r="I340" s="625"/>
      <c r="J340" s="624" t="s">
        <v>286</v>
      </c>
      <c r="K340" s="627"/>
      <c r="L340" s="627" t="s">
        <v>595</v>
      </c>
      <c r="M340" s="627" t="str">
        <f t="shared" si="421"/>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0" s="624"/>
      <c r="O340" s="617">
        <v>525</v>
      </c>
      <c r="P340" s="615"/>
      <c r="Q340" s="616"/>
      <c r="R340" s="632"/>
      <c r="S340" s="615"/>
      <c r="T340" s="616"/>
      <c r="U340" s="632"/>
      <c r="V340" s="615"/>
      <c r="W340" s="616"/>
      <c r="X340" s="621"/>
      <c r="Y340" s="616"/>
      <c r="Z340" s="621"/>
      <c r="AA340" s="617"/>
      <c r="AB340" s="326"/>
      <c r="AC340" s="494"/>
      <c r="AD340" s="387"/>
      <c r="AE340" s="315"/>
      <c r="AF340" s="494"/>
      <c r="AG340" s="315" t="str">
        <f t="shared" si="428"/>
        <v/>
      </c>
      <c r="AH340" s="316"/>
      <c r="AI340" s="316"/>
      <c r="AJ340" s="317" t="str">
        <f t="shared" si="416"/>
        <v/>
      </c>
      <c r="AK340" s="316"/>
      <c r="AL340" s="316"/>
      <c r="AM340" s="316"/>
      <c r="AN340" s="122"/>
      <c r="AO340" s="132" t="str">
        <f t="shared" si="417"/>
        <v/>
      </c>
      <c r="AP340" s="123"/>
      <c r="AQ340" s="132" t="str">
        <f t="shared" si="418"/>
        <v/>
      </c>
      <c r="AR340" s="123" t="str">
        <f t="shared" si="419"/>
        <v/>
      </c>
      <c r="AS340" s="301" t="str">
        <f t="shared" si="420"/>
        <v/>
      </c>
      <c r="AT340" s="301"/>
      <c r="AU340" s="301"/>
      <c r="AV340" s="369"/>
      <c r="AW340" s="305"/>
      <c r="AX340" s="305"/>
      <c r="AY340" s="489"/>
      <c r="AZ340" s="490"/>
      <c r="BA340" s="490"/>
      <c r="BB340" s="490"/>
      <c r="BC340" s="490"/>
      <c r="BJ340" s="327"/>
      <c r="BK340" s="313"/>
      <c r="BL340" s="313"/>
      <c r="BM340" s="313"/>
      <c r="BN340" s="313"/>
      <c r="BO340" s="313"/>
      <c r="BP340" s="313"/>
      <c r="BQ340" s="313"/>
      <c r="BR340" s="313"/>
      <c r="BS340" s="313"/>
      <c r="BT340" s="313"/>
      <c r="BU340" s="313"/>
      <c r="BV340" s="313"/>
      <c r="BW340" s="313"/>
      <c r="BX340" s="313"/>
      <c r="BY340" s="313"/>
      <c r="BZ340" s="313"/>
      <c r="CA340" s="313"/>
      <c r="CB340" s="313"/>
      <c r="CC340" s="313"/>
      <c r="CD340" s="313"/>
      <c r="CE340" s="313"/>
      <c r="CF340" s="313"/>
      <c r="CG340" s="313"/>
      <c r="CH340" s="313"/>
      <c r="CL340" s="313"/>
    </row>
    <row r="341" spans="1:90" s="1" customFormat="1" ht="13.9" hidden="1" customHeight="1" x14ac:dyDescent="0.3">
      <c r="A341" s="706"/>
      <c r="B341" s="624" t="s">
        <v>596</v>
      </c>
      <c r="C341" s="626" t="s">
        <v>591</v>
      </c>
      <c r="D341" s="626" t="s">
        <v>590</v>
      </c>
      <c r="E341" s="624" t="s">
        <v>591</v>
      </c>
      <c r="F341" s="625"/>
      <c r="G341" s="625"/>
      <c r="H341" s="625"/>
      <c r="I341" s="625"/>
      <c r="J341" s="624" t="s">
        <v>286</v>
      </c>
      <c r="K341" s="627"/>
      <c r="L341" s="627" t="s">
        <v>595</v>
      </c>
      <c r="M341" s="627" t="str">
        <f t="shared" si="421"/>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1" s="624"/>
      <c r="O341" s="617">
        <v>525</v>
      </c>
      <c r="P341" s="615"/>
      <c r="Q341" s="616"/>
      <c r="R341" s="632"/>
      <c r="S341" s="615"/>
      <c r="T341" s="616"/>
      <c r="U341" s="632"/>
      <c r="V341" s="615"/>
      <c r="W341" s="616"/>
      <c r="X341" s="621"/>
      <c r="Y341" s="616"/>
      <c r="Z341" s="621"/>
      <c r="AA341" s="617"/>
      <c r="AB341" s="326"/>
      <c r="AC341" s="494"/>
      <c r="AD341" s="387"/>
      <c r="AE341" s="315"/>
      <c r="AF341" s="494"/>
      <c r="AG341" s="315" t="str">
        <f t="shared" si="428"/>
        <v/>
      </c>
      <c r="AH341" s="316"/>
      <c r="AI341" s="316"/>
      <c r="AJ341" s="317" t="str">
        <f t="shared" si="416"/>
        <v/>
      </c>
      <c r="AK341" s="316"/>
      <c r="AL341" s="316"/>
      <c r="AM341" s="316"/>
      <c r="AN341" s="122"/>
      <c r="AO341" s="132" t="str">
        <f t="shared" si="417"/>
        <v/>
      </c>
      <c r="AP341" s="123"/>
      <c r="AQ341" s="132" t="str">
        <f t="shared" si="418"/>
        <v/>
      </c>
      <c r="AR341" s="123" t="str">
        <f t="shared" si="419"/>
        <v/>
      </c>
      <c r="AS341" s="301" t="str">
        <f t="shared" si="420"/>
        <v/>
      </c>
      <c r="AT341" s="301"/>
      <c r="AU341" s="301"/>
      <c r="AV341" s="369"/>
      <c r="AW341" s="305"/>
      <c r="AX341" s="305"/>
      <c r="AY341" s="489"/>
      <c r="AZ341" s="490"/>
      <c r="BA341" s="490"/>
      <c r="BB341" s="490"/>
      <c r="BC341" s="490"/>
      <c r="BJ341" s="327"/>
      <c r="BK341" s="313"/>
      <c r="BL341" s="313"/>
      <c r="BM341" s="313"/>
      <c r="BN341" s="313"/>
      <c r="BO341" s="313"/>
      <c r="BP341" s="313"/>
      <c r="BQ341" s="313"/>
      <c r="BR341" s="313"/>
      <c r="BS341" s="313"/>
      <c r="BT341" s="313"/>
      <c r="BU341" s="313"/>
      <c r="BV341" s="313"/>
      <c r="BW341" s="313"/>
      <c r="BX341" s="313"/>
      <c r="BY341" s="313"/>
      <c r="BZ341" s="313"/>
      <c r="CA341" s="313"/>
      <c r="CB341" s="313"/>
      <c r="CC341" s="313"/>
      <c r="CD341" s="313"/>
      <c r="CE341" s="313"/>
      <c r="CF341" s="313"/>
      <c r="CG341" s="313"/>
      <c r="CH341" s="313"/>
      <c r="CL341" s="313"/>
    </row>
    <row r="342" spans="1:90" s="1" customFormat="1" ht="13.9" hidden="1" customHeight="1" x14ac:dyDescent="0.3">
      <c r="A342" s="706"/>
      <c r="B342" s="624" t="s">
        <v>596</v>
      </c>
      <c r="C342" s="626" t="s">
        <v>591</v>
      </c>
      <c r="D342" s="626" t="s">
        <v>590</v>
      </c>
      <c r="E342" s="624" t="s">
        <v>591</v>
      </c>
      <c r="F342" s="625"/>
      <c r="G342" s="625"/>
      <c r="H342" s="625"/>
      <c r="I342" s="625"/>
      <c r="J342" s="624" t="s">
        <v>286</v>
      </c>
      <c r="K342" s="627"/>
      <c r="L342" s="627" t="s">
        <v>595</v>
      </c>
      <c r="M342" s="627" t="str">
        <f t="shared" si="421"/>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2" s="624"/>
      <c r="O342" s="617">
        <v>525</v>
      </c>
      <c r="P342" s="615"/>
      <c r="Q342" s="616"/>
      <c r="R342" s="632"/>
      <c r="S342" s="615"/>
      <c r="T342" s="616"/>
      <c r="U342" s="632"/>
      <c r="V342" s="615"/>
      <c r="W342" s="616"/>
      <c r="X342" s="621"/>
      <c r="Y342" s="616"/>
      <c r="Z342" s="621"/>
      <c r="AA342" s="617"/>
      <c r="AB342" s="326"/>
      <c r="AC342" s="494"/>
      <c r="AD342" s="387"/>
      <c r="AE342" s="315"/>
      <c r="AF342" s="494"/>
      <c r="AG342" s="315" t="str">
        <f t="shared" si="428"/>
        <v/>
      </c>
      <c r="AH342" s="316"/>
      <c r="AI342" s="316"/>
      <c r="AJ342" s="317" t="str">
        <f t="shared" si="416"/>
        <v/>
      </c>
      <c r="AK342" s="316"/>
      <c r="AL342" s="316"/>
      <c r="AM342" s="316"/>
      <c r="AN342" s="122"/>
      <c r="AO342" s="132" t="str">
        <f t="shared" si="417"/>
        <v/>
      </c>
      <c r="AP342" s="123"/>
      <c r="AQ342" s="132" t="str">
        <f t="shared" si="418"/>
        <v/>
      </c>
      <c r="AR342" s="123" t="str">
        <f t="shared" si="419"/>
        <v/>
      </c>
      <c r="AS342" s="301" t="str">
        <f t="shared" si="420"/>
        <v/>
      </c>
      <c r="AT342" s="301"/>
      <c r="AU342" s="301"/>
      <c r="AV342" s="369"/>
      <c r="AW342" s="305"/>
      <c r="AX342" s="305"/>
      <c r="AY342" s="489"/>
      <c r="AZ342" s="490"/>
      <c r="BA342" s="490"/>
      <c r="BB342" s="490"/>
      <c r="BC342" s="490"/>
      <c r="BJ342" s="327"/>
      <c r="BK342" s="313"/>
      <c r="BL342" s="313"/>
      <c r="BM342" s="313"/>
      <c r="BN342" s="313"/>
      <c r="BO342" s="313"/>
      <c r="BP342" s="313"/>
      <c r="BQ342" s="313"/>
      <c r="BR342" s="313"/>
      <c r="BS342" s="313"/>
      <c r="BT342" s="313"/>
      <c r="BU342" s="313"/>
      <c r="BV342" s="313"/>
      <c r="BW342" s="313"/>
      <c r="BX342" s="313"/>
      <c r="BY342" s="313"/>
      <c r="BZ342" s="313"/>
      <c r="CA342" s="313"/>
      <c r="CB342" s="313"/>
      <c r="CC342" s="313"/>
      <c r="CD342" s="313"/>
      <c r="CE342" s="313"/>
      <c r="CF342" s="313"/>
      <c r="CG342" s="313"/>
      <c r="CH342" s="313"/>
      <c r="CL342" s="313"/>
    </row>
    <row r="343" spans="1:90" s="1" customFormat="1" ht="13.5" hidden="1" customHeight="1" x14ac:dyDescent="0.3">
      <c r="A343" s="706"/>
      <c r="B343" s="624" t="s">
        <v>596</v>
      </c>
      <c r="C343" s="626" t="s">
        <v>591</v>
      </c>
      <c r="D343" s="626" t="s">
        <v>590</v>
      </c>
      <c r="E343" s="624" t="s">
        <v>591</v>
      </c>
      <c r="F343" s="625"/>
      <c r="G343" s="625"/>
      <c r="H343" s="625"/>
      <c r="I343" s="625"/>
      <c r="J343" s="624" t="s">
        <v>286</v>
      </c>
      <c r="K343" s="627"/>
      <c r="L343" s="627" t="s">
        <v>595</v>
      </c>
      <c r="M343" s="627" t="str">
        <f t="shared" si="421"/>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3" s="624"/>
      <c r="O343" s="617">
        <v>525</v>
      </c>
      <c r="P343" s="615"/>
      <c r="Q343" s="616"/>
      <c r="R343" s="632"/>
      <c r="S343" s="615"/>
      <c r="T343" s="616"/>
      <c r="U343" s="632"/>
      <c r="V343" s="615"/>
      <c r="W343" s="616"/>
      <c r="X343" s="621"/>
      <c r="Y343" s="616"/>
      <c r="Z343" s="621"/>
      <c r="AA343" s="617"/>
      <c r="AB343" s="326"/>
      <c r="AC343" s="494"/>
      <c r="AD343" s="387"/>
      <c r="AE343" s="315"/>
      <c r="AF343" s="494"/>
      <c r="AG343" s="315" t="str">
        <f t="shared" si="428"/>
        <v/>
      </c>
      <c r="AH343" s="316"/>
      <c r="AI343" s="316"/>
      <c r="AJ343" s="317" t="str">
        <f t="shared" si="416"/>
        <v/>
      </c>
      <c r="AK343" s="316"/>
      <c r="AL343" s="316"/>
      <c r="AM343" s="316"/>
      <c r="AN343" s="122"/>
      <c r="AO343" s="132" t="str">
        <f t="shared" si="417"/>
        <v/>
      </c>
      <c r="AP343" s="123"/>
      <c r="AQ343" s="132" t="str">
        <f t="shared" si="418"/>
        <v/>
      </c>
      <c r="AR343" s="123" t="str">
        <f t="shared" si="419"/>
        <v/>
      </c>
      <c r="AS343" s="301" t="str">
        <f t="shared" si="420"/>
        <v/>
      </c>
      <c r="AT343" s="301"/>
      <c r="AU343" s="301"/>
      <c r="AV343" s="369"/>
      <c r="AW343" s="305"/>
      <c r="AX343" s="305"/>
      <c r="AY343" s="489"/>
      <c r="AZ343" s="490"/>
      <c r="BA343" s="490"/>
      <c r="BB343" s="490"/>
      <c r="BC343" s="490"/>
      <c r="BJ343" s="327"/>
      <c r="BK343" s="313"/>
      <c r="BL343" s="313"/>
      <c r="BM343" s="313"/>
      <c r="BN343" s="313"/>
      <c r="BO343" s="313"/>
      <c r="BP343" s="313"/>
      <c r="BQ343" s="313"/>
      <c r="BR343" s="313"/>
      <c r="BS343" s="313"/>
      <c r="BT343" s="313"/>
      <c r="BU343" s="313"/>
      <c r="BV343" s="313"/>
      <c r="BW343" s="313"/>
      <c r="BX343" s="313"/>
      <c r="BY343" s="313"/>
      <c r="BZ343" s="313"/>
      <c r="CA343" s="313"/>
      <c r="CB343" s="313"/>
      <c r="CC343" s="313"/>
      <c r="CD343" s="313"/>
      <c r="CE343" s="313"/>
      <c r="CF343" s="313"/>
      <c r="CG343" s="313"/>
      <c r="CH343" s="313"/>
      <c r="CL343" s="313"/>
    </row>
    <row r="344" spans="1:90" s="1" customFormat="1" ht="43.9" hidden="1" customHeight="1" x14ac:dyDescent="0.3">
      <c r="A344" s="706"/>
      <c r="B344" s="624" t="s">
        <v>596</v>
      </c>
      <c r="C344" s="626" t="s">
        <v>591</v>
      </c>
      <c r="D344" s="626" t="s">
        <v>590</v>
      </c>
      <c r="E344" s="624" t="s">
        <v>591</v>
      </c>
      <c r="F344" s="625"/>
      <c r="G344" s="625"/>
      <c r="H344" s="625"/>
      <c r="I344" s="625"/>
      <c r="J344" s="624" t="s">
        <v>286</v>
      </c>
      <c r="K344" s="627"/>
      <c r="L344" s="627" t="s">
        <v>595</v>
      </c>
      <c r="M344" s="627" t="str">
        <f t="shared" si="421"/>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4" s="624"/>
      <c r="O344" s="617">
        <v>525</v>
      </c>
      <c r="P344" s="615"/>
      <c r="Q344" s="616"/>
      <c r="R344" s="632"/>
      <c r="S344" s="615"/>
      <c r="T344" s="616"/>
      <c r="U344" s="632"/>
      <c r="V344" s="615"/>
      <c r="W344" s="616"/>
      <c r="X344" s="621"/>
      <c r="Y344" s="616"/>
      <c r="Z344" s="621"/>
      <c r="AA344" s="617"/>
      <c r="AB344" s="326"/>
      <c r="AC344" s="494"/>
      <c r="AD344" s="387"/>
      <c r="AE344" s="315"/>
      <c r="AF344" s="494"/>
      <c r="AG344" s="315" t="str">
        <f t="shared" si="428"/>
        <v/>
      </c>
      <c r="AH344" s="316"/>
      <c r="AI344" s="316"/>
      <c r="AJ344" s="317" t="str">
        <f t="shared" si="416"/>
        <v/>
      </c>
      <c r="AK344" s="316"/>
      <c r="AL344" s="316"/>
      <c r="AM344" s="316"/>
      <c r="AN344" s="122"/>
      <c r="AO344" s="132" t="str">
        <f t="shared" si="417"/>
        <v/>
      </c>
      <c r="AP344" s="123"/>
      <c r="AQ344" s="132" t="str">
        <f t="shared" si="418"/>
        <v/>
      </c>
      <c r="AR344" s="123" t="str">
        <f t="shared" si="419"/>
        <v/>
      </c>
      <c r="AS344" s="301" t="str">
        <f t="shared" si="420"/>
        <v/>
      </c>
      <c r="AT344" s="301"/>
      <c r="AU344" s="301"/>
      <c r="AV344" s="369"/>
      <c r="AW344" s="305"/>
      <c r="AX344" s="305"/>
      <c r="AY344" s="489"/>
      <c r="AZ344" s="490"/>
      <c r="BA344" s="490"/>
      <c r="BB344" s="490"/>
      <c r="BC344" s="490"/>
      <c r="BJ344" s="327"/>
      <c r="BK344" s="313"/>
      <c r="BL344" s="313"/>
      <c r="BM344" s="313"/>
      <c r="BN344" s="313"/>
      <c r="BO344" s="313"/>
      <c r="BP344" s="313"/>
      <c r="BQ344" s="313"/>
      <c r="BR344" s="313"/>
      <c r="BS344" s="313"/>
      <c r="BT344" s="313"/>
      <c r="BU344" s="313"/>
      <c r="BV344" s="313"/>
      <c r="BW344" s="313"/>
      <c r="BX344" s="313"/>
      <c r="BY344" s="313"/>
      <c r="BZ344" s="313"/>
      <c r="CA344" s="313"/>
      <c r="CB344" s="313"/>
      <c r="CC344" s="313"/>
      <c r="CD344" s="313"/>
      <c r="CE344" s="313"/>
      <c r="CF344" s="313"/>
      <c r="CG344" s="313"/>
      <c r="CH344" s="313"/>
      <c r="CL344" s="313"/>
    </row>
    <row r="345" spans="1:90" s="1" customFormat="1" ht="101.45" customHeight="1" x14ac:dyDescent="0.3">
      <c r="A345" s="706" t="s">
        <v>597</v>
      </c>
      <c r="B345" s="624" t="s">
        <v>598</v>
      </c>
      <c r="C345" s="626" t="s">
        <v>164</v>
      </c>
      <c r="D345" s="626" t="s">
        <v>598</v>
      </c>
      <c r="E345" s="624" t="s">
        <v>164</v>
      </c>
      <c r="F345" s="625" t="s">
        <v>295</v>
      </c>
      <c r="G345" s="625" t="s">
        <v>508</v>
      </c>
      <c r="H345" s="625" t="s">
        <v>284</v>
      </c>
      <c r="I345" s="625" t="s">
        <v>317</v>
      </c>
      <c r="J345" s="624" t="s">
        <v>286</v>
      </c>
      <c r="K345" s="627" t="s">
        <v>762</v>
      </c>
      <c r="L345" s="627" t="s">
        <v>872</v>
      </c>
      <c r="M345" s="627" t="str">
        <f t="shared" si="421"/>
        <v>Posibilidad de pérdida Reputacional por incumplimiento del Plan Anual de Auditorias Internas de Gestión debido a:
1. Recortes en el presupuesto de la OCI
2. Decisiones administrativas de supresión de auditorias internas de gestión.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plan anual de auditoria</v>
      </c>
      <c r="N345" s="624" t="s">
        <v>274</v>
      </c>
      <c r="O345" s="617">
        <v>500</v>
      </c>
      <c r="P345" s="615" t="str">
        <f t="shared" si="407"/>
        <v>Media</v>
      </c>
      <c r="Q345" s="616">
        <f t="shared" ref="Q345" si="442">IF(P345="","",IF(P345="Muy Baja",0.2,IF(P345="Baja",0.4,IF(P345="Media",0.6,IF(P345="Alta",0.8,IF(P345="Muy Alta",1,))))))</f>
        <v>0.6</v>
      </c>
      <c r="R345" s="632"/>
      <c r="S345" s="615" t="str">
        <f>IF(OR(R345='Tabla Impacto'!$C$11,R345='Tabla Impacto'!$D$11),"Leve",IF(OR(R345='Tabla Impacto'!$C$12,R345='Tabla Impacto'!$D$12),"Menor",IF(OR(R345='Tabla Impacto'!$C$13,R345='Tabla Impacto'!$D$13),"Moderado",IF(OR(R345='Tabla Impacto'!$C$14,R345='Tabla Impacto'!$D$14),"Mayor",IF(OR(R345='Tabla Impacto'!$C$15,R345='Tabla Impacto'!$D$15),"Catastrófico","")))))</f>
        <v/>
      </c>
      <c r="T345" s="616" t="str">
        <f t="shared" ref="T345" si="443">IF(S345="","",IF(S345="Leve",0.2,IF(S345="Menor",0.4,IF(S345="Moderado",0.6,IF(S345="Mayor",0.8,IF(S345="Catastrófico",1,))))))</f>
        <v/>
      </c>
      <c r="U345" s="632" t="s">
        <v>300</v>
      </c>
      <c r="V345" s="615" t="str">
        <f>IF(OR(U345='Tabla Impacto'!$C$11,U345='Tabla Impacto'!$D$11),"Leve",IF(OR(U345='Tabla Impacto'!$C$12,U345='Tabla Impacto'!$D$12),"Menor",IF(OR(U345='Tabla Impacto'!$C$13,U345='Tabla Impacto'!$D$13),"Moderado",IF(OR(U345='Tabla Impacto'!$C$14,U345='Tabla Impacto'!$D$14),"Mayor",IF(OR(U345='Tabla Impacto'!$C$15,U345='Tabla Impacto'!$D$15),"Catastrófico","")))))</f>
        <v>Mayor</v>
      </c>
      <c r="W345" s="616">
        <f t="shared" ref="W345" si="444">IF(V345="","",IF(V345="Leve",0.2,IF(V345="Menor",0.4,IF(V345="Moderado",0.6,IF(V345="Mayor",0.8,IF(V345="Catastrófico",1,))))))</f>
        <v>0.8</v>
      </c>
      <c r="X345" s="621" t="str">
        <f>IF(Y345="","",IF(Y345='Tabla Impacto'!$G$4,'Tabla Impacto'!$F$4,IF(Y345='Tabla Impacto'!$G$5,'Tabla Impacto'!$F$5,IF(Y345='Tabla Impacto'!$G$6,'Tabla Impacto'!$F$6,IF(Y345='Tabla Impacto'!$G$7,'Tabla Impacto'!$F$7,IF(Y345='Tabla Impacto'!$G$8,'Tabla Impacto'!$F$8))))))</f>
        <v>Mayor</v>
      </c>
      <c r="Y345" s="616">
        <f t="shared" ref="Y345" si="445">+IF(T345="",W345,IF(W345="",T345,IF(T345&gt;W345,T345,W345)))</f>
        <v>0.8</v>
      </c>
      <c r="Z345" s="621" t="str">
        <f t="shared" ref="Z345" si="446">IF(OR(AND(P345="Muy Baja",X345="Leve"),AND(P345="Muy Baja",X345="Menor"),AND(P345="Baja",X345="Leve")),"Bajo",IF(OR(AND(P345="Muy baja",X345="Moderado"),AND(P345="Baja",X345="Menor"),AND(P345="Baja",X345="Moderado"),AND(P345="Media",X345="Leve"),AND(P345="Media",X345="Menor"),AND(P345="Media",X345="Moderado"),AND(P345="Alta",X345="Leve"),AND(P345="Alta",X345="Menor")),"Moderado",IF(OR(AND(P345="Muy Baja",X345="Mayor"),AND(P345="Baja",X345="Mayor"),AND(P345="Media",X345="Mayor"),AND(P345="Alta",X345="Moderado"),AND(P345="Alta",X345="Mayor"),AND(P345="Muy Alta",X345="Leve"),AND(P345="Muy Alta",X345="Menor"),AND(P345="Muy Alta",X345="Moderado"),AND(P345="Muy Alta",X345="Mayor")),"Alto",IF(OR(AND(P345="Muy Baja",X345="Catastrófico"),AND(P345="Baja",X345="Catastrófico"),AND(P345="Media",X345="Catastrófico"),AND(P345="Alta",X345="Catastrófico"),AND(P345="Muy Alta",X345="Catastrófico")),"Extremo",""))))</f>
        <v>Alto</v>
      </c>
      <c r="AA345" s="617"/>
      <c r="AB345" s="326">
        <v>1</v>
      </c>
      <c r="AC345" s="526" t="s">
        <v>763</v>
      </c>
      <c r="AD345" s="387"/>
      <c r="AE345" s="315" t="s">
        <v>123</v>
      </c>
      <c r="AF345" s="526" t="s">
        <v>750</v>
      </c>
      <c r="AG345" s="315" t="str">
        <f t="shared" si="428"/>
        <v>Probabilidad</v>
      </c>
      <c r="AH345" s="316" t="s">
        <v>74</v>
      </c>
      <c r="AI345" s="316" t="s">
        <v>109</v>
      </c>
      <c r="AJ345" s="317" t="str">
        <f t="shared" si="416"/>
        <v>40%</v>
      </c>
      <c r="AK345" s="316" t="s">
        <v>115</v>
      </c>
      <c r="AL345" s="316" t="s">
        <v>133</v>
      </c>
      <c r="AM345" s="316" t="s">
        <v>277</v>
      </c>
      <c r="AN345" s="300">
        <f>IFERROR(IF(AG345="Probabilidad",(Q345-(+Q345*AJ345)),IF(AG345="Impacto",Q345,"")),"")</f>
        <v>0.36</v>
      </c>
      <c r="AO345" s="132" t="str">
        <f t="shared" ref="AO345:AO346" si="447">IFERROR(IF(AN345="","",IF(AN345&lt;=0.2,"Muy Baja",IF(AN345&lt;=0.4,"Baja",IF(AN345&lt;=0.6,"Media",IF(AN345&lt;=0.8,"Alta","Muy Alta"))))),"")</f>
        <v>Baja</v>
      </c>
      <c r="AP345" s="123">
        <f>+AN345</f>
        <v>0.36</v>
      </c>
      <c r="AQ345" s="132" t="str">
        <f t="shared" ref="AQ345:AQ346" si="448">IFERROR(IF(AR345="","",IF(AR345&lt;=0.2,"Leve",IF(AR345&lt;=0.4,"Menor",IF(AR345&lt;=0.6,"Moderado",IF(AR345&lt;=0.8,"Mayor","Catastrófico"))))),"")</f>
        <v>Mayor</v>
      </c>
      <c r="AR345" s="123">
        <f>IFERROR(IF(AG345="Impacto",(Y345-(+Y345*AJ345)),IF(AG345="Probabilidad",Y345,"")),"")</f>
        <v>0.8</v>
      </c>
      <c r="AS345" s="301" t="str">
        <f t="shared" ref="AS345:AS346" si="449">IFERROR(IF(OR(AND(AO345="Muy Baja",AQ345="Leve"),AND(AO345="Muy Baja",AQ345="Menor"),AND(AO345="Baja",AQ345="Leve")),"Bajo",IF(OR(AND(AO345="Muy baja",AQ345="Moderado"),AND(AO345="Baja",AQ345="Menor"),AND(AO345="Baja",AQ345="Moderado"),AND(AO345="Media",AQ345="Leve"),AND(AO345="Media",AQ345="Menor"),AND(AO345="Media",AQ345="Moderado"),AND(AO345="Alta",AQ345="Leve"),AND(AO345="Alta",AQ345="Menor")),"Moderado",IF(OR(AND(AO345="Muy Baja",AQ345="Mayor"),AND(AO345="Baja",AQ345="Mayor"),AND(AO345="Media",AQ345="Mayor"),AND(AO345="Alta",AQ345="Moderado"),AND(AO345="Alta",AQ345="Mayor"),AND(AO345="Muy Alta",AQ345="Leve"),AND(AO345="Muy Alta",AQ345="Menor"),AND(AO345="Muy Alta",AQ345="Moderado"),AND(AO345="Muy Alta",AQ345="Mayor")),"Alto",IF(OR(AND(AO345="Muy Baja",AQ345="Catastrófico"),AND(AO345="Baja",AQ345="Catastrófico"),AND(AO345="Media",AQ345="Catastrófico"),AND(AO345="Alta",AQ345="Catastrófico"),AND(AO345="Muy Alta",AQ345="Catastrófico")),"Extremo","")))),"")</f>
        <v>Alto</v>
      </c>
      <c r="AT345" s="734">
        <f>+AP346</f>
        <v>0.216</v>
      </c>
      <c r="AU345" s="734">
        <f>+AR346</f>
        <v>0.8</v>
      </c>
      <c r="AV345" s="735" t="s">
        <v>278</v>
      </c>
      <c r="AW345" s="305"/>
      <c r="AX345" s="305"/>
      <c r="AY345" s="319">
        <v>12</v>
      </c>
      <c r="AZ345" s="315">
        <v>3</v>
      </c>
      <c r="BA345" s="315">
        <v>3</v>
      </c>
      <c r="BB345" s="315">
        <v>3</v>
      </c>
      <c r="BC345" s="315">
        <v>3</v>
      </c>
      <c r="BJ345" s="327"/>
      <c r="BK345" s="313"/>
      <c r="BL345" s="313"/>
      <c r="BM345" s="313"/>
      <c r="BN345" s="313"/>
      <c r="BO345" s="313"/>
      <c r="BP345" s="313"/>
      <c r="BQ345" s="313"/>
      <c r="BR345" s="313"/>
      <c r="BS345" s="313"/>
      <c r="BT345" s="313"/>
      <c r="BU345" s="313"/>
      <c r="BV345" s="313"/>
      <c r="BW345" s="313"/>
      <c r="BX345" s="313"/>
      <c r="BY345" s="313"/>
      <c r="BZ345" s="313"/>
      <c r="CA345" s="313"/>
      <c r="CB345" s="313"/>
      <c r="CC345" s="313"/>
      <c r="CD345" s="313"/>
      <c r="CE345" s="313"/>
      <c r="CF345" s="313"/>
      <c r="CG345" s="313"/>
      <c r="CH345" s="313"/>
      <c r="CL345" s="313"/>
    </row>
    <row r="346" spans="1:90" s="1" customFormat="1" ht="133.5" customHeight="1" x14ac:dyDescent="0.3">
      <c r="A346" s="706"/>
      <c r="B346" s="624" t="s">
        <v>601</v>
      </c>
      <c r="C346" s="626" t="s">
        <v>164</v>
      </c>
      <c r="D346" s="626" t="s">
        <v>601</v>
      </c>
      <c r="E346" s="624" t="s">
        <v>164</v>
      </c>
      <c r="F346" s="625"/>
      <c r="G346" s="625"/>
      <c r="H346" s="625"/>
      <c r="I346" s="625"/>
      <c r="J346" s="624" t="s">
        <v>286</v>
      </c>
      <c r="K346" s="627" t="s">
        <v>599</v>
      </c>
      <c r="L346" s="627" t="s">
        <v>600</v>
      </c>
      <c r="M346" s="627" t="str">
        <f t="shared" si="421"/>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46" s="624"/>
      <c r="O346" s="617">
        <v>500</v>
      </c>
      <c r="P346" s="615"/>
      <c r="Q346" s="616"/>
      <c r="R346" s="632"/>
      <c r="S346" s="615"/>
      <c r="T346" s="616"/>
      <c r="U346" s="632"/>
      <c r="V346" s="615"/>
      <c r="W346" s="616"/>
      <c r="X346" s="621"/>
      <c r="Y346" s="616"/>
      <c r="Z346" s="621"/>
      <c r="AA346" s="617"/>
      <c r="AB346" s="326">
        <v>2</v>
      </c>
      <c r="AC346" s="526" t="s">
        <v>898</v>
      </c>
      <c r="AD346" s="387"/>
      <c r="AE346" s="315" t="s">
        <v>123</v>
      </c>
      <c r="AF346" s="494" t="s">
        <v>602</v>
      </c>
      <c r="AG346" s="315" t="str">
        <f t="shared" si="428"/>
        <v>Probabilidad</v>
      </c>
      <c r="AH346" s="316" t="s">
        <v>74</v>
      </c>
      <c r="AI346" s="316" t="s">
        <v>109</v>
      </c>
      <c r="AJ346" s="317" t="str">
        <f t="shared" si="416"/>
        <v>40%</v>
      </c>
      <c r="AK346" s="316" t="s">
        <v>115</v>
      </c>
      <c r="AL346" s="316" t="s">
        <v>133</v>
      </c>
      <c r="AM346" s="316" t="s">
        <v>277</v>
      </c>
      <c r="AN346" s="299">
        <f>IFERROR(IF(AND(AG345="Probabilidad",AG346="Probabilidad"),(AP345-(+AP345*AJ346)),IF(AG346="Probabilidad",(Q345-(+Q345*AJ346)),IF(AG346="Impacto",AP345,""))),"")</f>
        <v>0.216</v>
      </c>
      <c r="AO346" s="132" t="str">
        <f t="shared" si="447"/>
        <v>Baja</v>
      </c>
      <c r="AP346" s="123">
        <f>+AN346</f>
        <v>0.216</v>
      </c>
      <c r="AQ346" s="132" t="str">
        <f t="shared" si="448"/>
        <v>Mayor</v>
      </c>
      <c r="AR346" s="123">
        <f>IFERROR(IF(AND(AG345="Impacto",AG346="Impacto"),(AR345-(+AR345*AJ346)),IF(AG346="Impacto",(Y345-(+Y345*AJ346)),IF(AG346="Probabilidad",AR345,""))),"")</f>
        <v>0.8</v>
      </c>
      <c r="AS346" s="301" t="str">
        <f t="shared" si="449"/>
        <v>Alto</v>
      </c>
      <c r="AT346" s="734"/>
      <c r="AU346" s="734"/>
      <c r="AV346" s="735"/>
      <c r="AW346" s="305"/>
      <c r="AX346" s="305"/>
      <c r="AY346" s="319">
        <v>2</v>
      </c>
      <c r="AZ346" s="315">
        <v>0</v>
      </c>
      <c r="BA346" s="315">
        <v>1</v>
      </c>
      <c r="BB346" s="315">
        <v>0</v>
      </c>
      <c r="BC346" s="315">
        <v>1</v>
      </c>
      <c r="BJ346" s="327"/>
      <c r="BK346" s="313"/>
      <c r="BL346" s="313"/>
      <c r="BM346" s="313"/>
      <c r="BN346" s="313"/>
      <c r="BO346" s="313"/>
      <c r="BP346" s="313"/>
      <c r="BQ346" s="313"/>
      <c r="BR346" s="313"/>
      <c r="BS346" s="313"/>
      <c r="BT346" s="313"/>
      <c r="BU346" s="313"/>
      <c r="BV346" s="313"/>
      <c r="BW346" s="313"/>
      <c r="BX346" s="313"/>
      <c r="BY346" s="313"/>
      <c r="BZ346" s="313"/>
      <c r="CA346" s="313"/>
      <c r="CB346" s="313"/>
      <c r="CC346" s="313"/>
      <c r="CD346" s="313"/>
      <c r="CE346" s="313"/>
      <c r="CF346" s="313"/>
      <c r="CG346" s="313"/>
      <c r="CH346" s="313"/>
      <c r="CL346" s="313"/>
    </row>
    <row r="347" spans="1:90" s="1" customFormat="1" ht="13.9" hidden="1" customHeight="1" x14ac:dyDescent="0.3">
      <c r="A347" s="706"/>
      <c r="B347" s="624" t="s">
        <v>601</v>
      </c>
      <c r="C347" s="626" t="s">
        <v>164</v>
      </c>
      <c r="D347" s="626" t="s">
        <v>601</v>
      </c>
      <c r="E347" s="624" t="s">
        <v>164</v>
      </c>
      <c r="F347" s="625"/>
      <c r="G347" s="625"/>
      <c r="H347" s="625"/>
      <c r="I347" s="625"/>
      <c r="J347" s="624" t="s">
        <v>286</v>
      </c>
      <c r="K347" s="627" t="s">
        <v>599</v>
      </c>
      <c r="L347" s="627" t="s">
        <v>600</v>
      </c>
      <c r="M347" s="627" t="str">
        <f t="shared" si="421"/>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47" s="624"/>
      <c r="O347" s="617">
        <v>500</v>
      </c>
      <c r="P347" s="615"/>
      <c r="Q347" s="616"/>
      <c r="R347" s="632"/>
      <c r="S347" s="615"/>
      <c r="T347" s="616"/>
      <c r="U347" s="632"/>
      <c r="V347" s="615"/>
      <c r="W347" s="616"/>
      <c r="X347" s="621"/>
      <c r="Y347" s="616"/>
      <c r="Z347" s="621"/>
      <c r="AA347" s="617"/>
      <c r="AB347" s="326"/>
      <c r="AC347" s="494"/>
      <c r="AD347" s="387"/>
      <c r="AE347" s="315"/>
      <c r="AF347" s="494"/>
      <c r="AG347" s="315" t="str">
        <f t="shared" si="428"/>
        <v/>
      </c>
      <c r="AH347" s="316"/>
      <c r="AI347" s="316"/>
      <c r="AJ347" s="317" t="str">
        <f t="shared" si="416"/>
        <v/>
      </c>
      <c r="AK347" s="316"/>
      <c r="AL347" s="316"/>
      <c r="AM347" s="316"/>
      <c r="AN347" s="122"/>
      <c r="AO347" s="132" t="str">
        <f t="shared" si="417"/>
        <v/>
      </c>
      <c r="AP347" s="123"/>
      <c r="AQ347" s="132" t="str">
        <f t="shared" si="418"/>
        <v/>
      </c>
      <c r="AR347" s="123" t="str">
        <f t="shared" si="419"/>
        <v/>
      </c>
      <c r="AS347" s="301" t="str">
        <f t="shared" si="420"/>
        <v/>
      </c>
      <c r="AT347" s="301"/>
      <c r="AU347" s="301"/>
      <c r="AV347" s="369"/>
      <c r="AW347" s="305"/>
      <c r="AX347" s="305"/>
      <c r="AY347" s="489"/>
      <c r="AZ347" s="490"/>
      <c r="BA347" s="490"/>
      <c r="BB347" s="490"/>
      <c r="BC347" s="490"/>
      <c r="BJ347" s="327"/>
      <c r="BK347" s="313"/>
      <c r="BL347" s="313"/>
      <c r="BM347" s="313"/>
      <c r="BN347" s="313"/>
      <c r="BO347" s="313"/>
      <c r="BP347" s="313"/>
      <c r="BQ347" s="313"/>
      <c r="BR347" s="313"/>
      <c r="BS347" s="313"/>
      <c r="BT347" s="313"/>
      <c r="BU347" s="313"/>
      <c r="BV347" s="313"/>
      <c r="BW347" s="313"/>
      <c r="BX347" s="313"/>
      <c r="BY347" s="313"/>
      <c r="BZ347" s="313"/>
      <c r="CA347" s="313"/>
      <c r="CB347" s="313"/>
      <c r="CC347" s="313"/>
      <c r="CD347" s="313"/>
      <c r="CE347" s="313"/>
      <c r="CF347" s="313"/>
      <c r="CG347" s="313"/>
      <c r="CH347" s="313"/>
      <c r="CL347" s="313"/>
    </row>
    <row r="348" spans="1:90" s="1" customFormat="1" ht="13.9" hidden="1" customHeight="1" x14ac:dyDescent="0.3">
      <c r="A348" s="706"/>
      <c r="B348" s="624" t="s">
        <v>601</v>
      </c>
      <c r="C348" s="626" t="s">
        <v>164</v>
      </c>
      <c r="D348" s="626" t="s">
        <v>601</v>
      </c>
      <c r="E348" s="624" t="s">
        <v>164</v>
      </c>
      <c r="F348" s="625"/>
      <c r="G348" s="625"/>
      <c r="H348" s="625"/>
      <c r="I348" s="625"/>
      <c r="J348" s="624" t="s">
        <v>286</v>
      </c>
      <c r="K348" s="627" t="s">
        <v>599</v>
      </c>
      <c r="L348" s="627" t="s">
        <v>600</v>
      </c>
      <c r="M348" s="627" t="str">
        <f t="shared" si="421"/>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48" s="624"/>
      <c r="O348" s="617">
        <v>500</v>
      </c>
      <c r="P348" s="615"/>
      <c r="Q348" s="616"/>
      <c r="R348" s="632"/>
      <c r="S348" s="615"/>
      <c r="T348" s="616"/>
      <c r="U348" s="632"/>
      <c r="V348" s="615"/>
      <c r="W348" s="616"/>
      <c r="X348" s="621"/>
      <c r="Y348" s="616"/>
      <c r="Z348" s="621"/>
      <c r="AA348" s="617"/>
      <c r="AB348" s="326"/>
      <c r="AC348" s="494"/>
      <c r="AD348" s="387"/>
      <c r="AE348" s="315"/>
      <c r="AF348" s="494"/>
      <c r="AG348" s="315" t="str">
        <f t="shared" si="428"/>
        <v/>
      </c>
      <c r="AH348" s="316"/>
      <c r="AI348" s="316"/>
      <c r="AJ348" s="317" t="str">
        <f t="shared" si="416"/>
        <v/>
      </c>
      <c r="AK348" s="316"/>
      <c r="AL348" s="316"/>
      <c r="AM348" s="316"/>
      <c r="AN348" s="122"/>
      <c r="AO348" s="132" t="str">
        <f t="shared" si="417"/>
        <v/>
      </c>
      <c r="AP348" s="123"/>
      <c r="AQ348" s="132" t="str">
        <f t="shared" si="418"/>
        <v/>
      </c>
      <c r="AR348" s="123" t="str">
        <f t="shared" si="419"/>
        <v/>
      </c>
      <c r="AS348" s="301" t="str">
        <f t="shared" si="420"/>
        <v/>
      </c>
      <c r="AT348" s="301"/>
      <c r="AU348" s="301"/>
      <c r="AV348" s="369"/>
      <c r="AW348" s="305"/>
      <c r="AX348" s="305"/>
      <c r="AY348" s="489"/>
      <c r="AZ348" s="490"/>
      <c r="BA348" s="490"/>
      <c r="BB348" s="490"/>
      <c r="BC348" s="490"/>
      <c r="BJ348" s="327"/>
      <c r="BK348" s="313"/>
      <c r="BL348" s="313"/>
      <c r="BM348" s="313"/>
      <c r="BN348" s="313"/>
      <c r="BO348" s="313"/>
      <c r="BP348" s="313"/>
      <c r="BQ348" s="313"/>
      <c r="BR348" s="313"/>
      <c r="BS348" s="313"/>
      <c r="BT348" s="313"/>
      <c r="BU348" s="313"/>
      <c r="BV348" s="313"/>
      <c r="BW348" s="313"/>
      <c r="BX348" s="313"/>
      <c r="BY348" s="313"/>
      <c r="BZ348" s="313"/>
      <c r="CA348" s="313"/>
      <c r="CB348" s="313"/>
      <c r="CC348" s="313"/>
      <c r="CD348" s="313"/>
      <c r="CE348" s="313"/>
      <c r="CF348" s="313"/>
      <c r="CG348" s="313"/>
      <c r="CH348" s="313"/>
      <c r="CL348" s="313"/>
    </row>
    <row r="349" spans="1:90" s="1" customFormat="1" ht="13.9" hidden="1" customHeight="1" x14ac:dyDescent="0.3">
      <c r="A349" s="706"/>
      <c r="B349" s="624" t="s">
        <v>601</v>
      </c>
      <c r="C349" s="626" t="s">
        <v>164</v>
      </c>
      <c r="D349" s="626" t="s">
        <v>601</v>
      </c>
      <c r="E349" s="624" t="s">
        <v>164</v>
      </c>
      <c r="F349" s="625"/>
      <c r="G349" s="625"/>
      <c r="H349" s="625"/>
      <c r="I349" s="625"/>
      <c r="J349" s="624" t="s">
        <v>286</v>
      </c>
      <c r="K349" s="627" t="s">
        <v>599</v>
      </c>
      <c r="L349" s="627" t="s">
        <v>600</v>
      </c>
      <c r="M349" s="627" t="str">
        <f t="shared" si="421"/>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49" s="624"/>
      <c r="O349" s="617">
        <v>500</v>
      </c>
      <c r="P349" s="615"/>
      <c r="Q349" s="616"/>
      <c r="R349" s="632"/>
      <c r="S349" s="615"/>
      <c r="T349" s="616"/>
      <c r="U349" s="632"/>
      <c r="V349" s="615"/>
      <c r="W349" s="616"/>
      <c r="X349" s="621"/>
      <c r="Y349" s="616"/>
      <c r="Z349" s="621"/>
      <c r="AA349" s="617"/>
      <c r="AB349" s="326"/>
      <c r="AC349" s="494"/>
      <c r="AD349" s="387"/>
      <c r="AE349" s="315"/>
      <c r="AF349" s="494"/>
      <c r="AG349" s="315" t="str">
        <f t="shared" si="428"/>
        <v/>
      </c>
      <c r="AH349" s="316"/>
      <c r="AI349" s="316"/>
      <c r="AJ349" s="317" t="str">
        <f t="shared" si="416"/>
        <v/>
      </c>
      <c r="AK349" s="316"/>
      <c r="AL349" s="316"/>
      <c r="AM349" s="316"/>
      <c r="AN349" s="122"/>
      <c r="AO349" s="132" t="str">
        <f t="shared" si="417"/>
        <v/>
      </c>
      <c r="AP349" s="123"/>
      <c r="AQ349" s="132" t="str">
        <f t="shared" si="418"/>
        <v/>
      </c>
      <c r="AR349" s="123" t="str">
        <f t="shared" si="419"/>
        <v/>
      </c>
      <c r="AS349" s="301" t="str">
        <f t="shared" si="420"/>
        <v/>
      </c>
      <c r="AT349" s="301"/>
      <c r="AU349" s="301"/>
      <c r="AV349" s="369"/>
      <c r="AW349" s="305"/>
      <c r="AX349" s="305"/>
      <c r="AY349" s="489"/>
      <c r="AZ349" s="490"/>
      <c r="BA349" s="490"/>
      <c r="BB349" s="490"/>
      <c r="BC349" s="490"/>
      <c r="BJ349" s="327"/>
      <c r="BK349" s="313"/>
      <c r="BL349" s="313"/>
      <c r="BM349" s="313"/>
      <c r="BN349" s="313"/>
      <c r="BO349" s="313"/>
      <c r="BP349" s="313"/>
      <c r="BQ349" s="313"/>
      <c r="BR349" s="313"/>
      <c r="BS349" s="313"/>
      <c r="BT349" s="313"/>
      <c r="BU349" s="313"/>
      <c r="BV349" s="313"/>
      <c r="BW349" s="313"/>
      <c r="BX349" s="313"/>
      <c r="BY349" s="313"/>
      <c r="BZ349" s="313"/>
      <c r="CA349" s="313"/>
      <c r="CB349" s="313"/>
      <c r="CC349" s="313"/>
      <c r="CD349" s="313"/>
      <c r="CE349" s="313"/>
      <c r="CF349" s="313"/>
      <c r="CG349" s="313"/>
      <c r="CH349" s="313"/>
      <c r="CL349" s="313"/>
    </row>
    <row r="350" spans="1:90" s="1" customFormat="1" ht="13.9" hidden="1" customHeight="1" x14ac:dyDescent="0.3">
      <c r="A350" s="706"/>
      <c r="B350" s="624" t="s">
        <v>601</v>
      </c>
      <c r="C350" s="626" t="s">
        <v>164</v>
      </c>
      <c r="D350" s="626" t="s">
        <v>601</v>
      </c>
      <c r="E350" s="624" t="s">
        <v>164</v>
      </c>
      <c r="F350" s="625"/>
      <c r="G350" s="625"/>
      <c r="H350" s="625"/>
      <c r="I350" s="625"/>
      <c r="J350" s="624" t="s">
        <v>286</v>
      </c>
      <c r="K350" s="627" t="s">
        <v>599</v>
      </c>
      <c r="L350" s="627" t="s">
        <v>600</v>
      </c>
      <c r="M350" s="627" t="str">
        <f t="shared" si="421"/>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50" s="624"/>
      <c r="O350" s="617">
        <v>500</v>
      </c>
      <c r="P350" s="615"/>
      <c r="Q350" s="616"/>
      <c r="R350" s="632"/>
      <c r="S350" s="615"/>
      <c r="T350" s="616"/>
      <c r="U350" s="632"/>
      <c r="V350" s="615"/>
      <c r="W350" s="616"/>
      <c r="X350" s="621"/>
      <c r="Y350" s="616"/>
      <c r="Z350" s="621"/>
      <c r="AA350" s="617"/>
      <c r="AB350" s="326"/>
      <c r="AC350" s="494"/>
      <c r="AD350" s="387"/>
      <c r="AE350" s="315"/>
      <c r="AF350" s="494"/>
      <c r="AG350" s="315" t="str">
        <f t="shared" si="428"/>
        <v/>
      </c>
      <c r="AH350" s="316"/>
      <c r="AI350" s="316"/>
      <c r="AJ350" s="317" t="str">
        <f t="shared" si="416"/>
        <v/>
      </c>
      <c r="AK350" s="316"/>
      <c r="AL350" s="316"/>
      <c r="AM350" s="316"/>
      <c r="AN350" s="122"/>
      <c r="AO350" s="132" t="str">
        <f t="shared" si="417"/>
        <v/>
      </c>
      <c r="AP350" s="123"/>
      <c r="AQ350" s="132" t="str">
        <f t="shared" si="418"/>
        <v/>
      </c>
      <c r="AR350" s="123" t="str">
        <f t="shared" si="419"/>
        <v/>
      </c>
      <c r="AS350" s="301" t="str">
        <f t="shared" si="420"/>
        <v/>
      </c>
      <c r="AT350" s="301"/>
      <c r="AU350" s="301"/>
      <c r="AV350" s="369"/>
      <c r="AW350" s="305"/>
      <c r="AX350" s="305"/>
      <c r="AY350" s="489"/>
      <c r="AZ350" s="490"/>
      <c r="BA350" s="490"/>
      <c r="BB350" s="490"/>
      <c r="BC350" s="490"/>
      <c r="BJ350" s="327"/>
      <c r="BK350" s="313"/>
      <c r="BL350" s="313"/>
      <c r="BM350" s="313"/>
      <c r="BN350" s="313"/>
      <c r="BO350" s="313"/>
      <c r="BP350" s="313"/>
      <c r="BQ350" s="313"/>
      <c r="BR350" s="313"/>
      <c r="BS350" s="313"/>
      <c r="BT350" s="313"/>
      <c r="BU350" s="313"/>
      <c r="BV350" s="313"/>
      <c r="BW350" s="313"/>
      <c r="BX350" s="313"/>
      <c r="BY350" s="313"/>
      <c r="BZ350" s="313"/>
      <c r="CA350" s="313"/>
      <c r="CB350" s="313"/>
      <c r="CC350" s="313"/>
      <c r="CD350" s="313"/>
      <c r="CE350" s="313"/>
      <c r="CF350" s="313"/>
      <c r="CG350" s="313"/>
      <c r="CH350" s="313"/>
      <c r="CL350" s="313"/>
    </row>
    <row r="351" spans="1:90" s="1" customFormat="1" ht="366" customHeight="1" x14ac:dyDescent="0.3">
      <c r="A351" s="422" t="s">
        <v>603</v>
      </c>
      <c r="B351" s="461" t="s">
        <v>604</v>
      </c>
      <c r="C351" s="468" t="s">
        <v>164</v>
      </c>
      <c r="D351" s="468" t="s">
        <v>604</v>
      </c>
      <c r="E351" s="461" t="s">
        <v>164</v>
      </c>
      <c r="F351" s="464" t="s">
        <v>337</v>
      </c>
      <c r="G351" s="464" t="s">
        <v>283</v>
      </c>
      <c r="H351" s="464" t="s">
        <v>284</v>
      </c>
      <c r="I351" s="464" t="s">
        <v>367</v>
      </c>
      <c r="J351" s="461" t="s">
        <v>286</v>
      </c>
      <c r="K351" s="496" t="s">
        <v>605</v>
      </c>
      <c r="L351" s="504" t="s">
        <v>751</v>
      </c>
      <c r="M351" s="496" t="str">
        <f t="shared" si="421"/>
        <v xml:space="preserve">Posibilidad de pérdida Reputacional por incumplimiento de alguna de las normas legales, técnicas y de la entidad durante el ejercicio de auditoria debido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N351" s="417" t="s">
        <v>274</v>
      </c>
      <c r="O351" s="418">
        <v>1</v>
      </c>
      <c r="P351" s="420" t="str">
        <f t="shared" si="422"/>
        <v>Muy Baja</v>
      </c>
      <c r="Q351" s="421">
        <f t="shared" ref="Q351" si="450">IF(P351="","",IF(P351="Muy Baja",0.2,IF(P351="Baja",0.4,IF(P351="Media",0.6,IF(P351="Alta",0.8,IF(P351="Muy Alta",1,))))))</f>
        <v>0.2</v>
      </c>
      <c r="R351" s="419"/>
      <c r="S351" s="420" t="str">
        <f>IF(OR(R351='Tabla Impacto'!$C$11,R351='Tabla Impacto'!$D$11),"Leve",IF(OR(R351='Tabla Impacto'!$C$12,R351='Tabla Impacto'!$D$12),"Menor",IF(OR(R351='Tabla Impacto'!$C$13,R351='Tabla Impacto'!$D$13),"Moderado",IF(OR(R351='Tabla Impacto'!$C$14,R351='Tabla Impacto'!$D$14),"Mayor",IF(OR(R351='Tabla Impacto'!$C$15,R351='Tabla Impacto'!$D$15),"Catastrófico","")))))</f>
        <v/>
      </c>
      <c r="T351" s="421" t="str">
        <f t="shared" ref="T351" si="451">IF(S351="","",IF(S351="Leve",0.2,IF(S351="Menor",0.4,IF(S351="Moderado",0.6,IF(S351="Mayor",0.8,IF(S351="Catastrófico",1,))))))</f>
        <v/>
      </c>
      <c r="U351" s="419" t="s">
        <v>288</v>
      </c>
      <c r="V351" s="420" t="str">
        <f>IF(OR(U351='Tabla Impacto'!$C$11,U351='Tabla Impacto'!$D$11),"Leve",IF(OR(U351='Tabla Impacto'!$C$12,U351='Tabla Impacto'!$D$12),"Menor",IF(OR(U351='Tabla Impacto'!$C$13,U351='Tabla Impacto'!$D$13),"Moderado",IF(OR(U351='Tabla Impacto'!$C$14,U351='Tabla Impacto'!$D$14),"Mayor",IF(OR(U351='Tabla Impacto'!$C$15,U351='Tabla Impacto'!$D$15),"Catastrófico","")))))</f>
        <v>Moderado</v>
      </c>
      <c r="W351" s="421">
        <f t="shared" ref="W351" si="452">IF(V351="","",IF(V351="Leve",0.2,IF(V351="Menor",0.4,IF(V351="Moderado",0.6,IF(V351="Mayor",0.8,IF(V351="Catastrófico",1,))))))</f>
        <v>0.6</v>
      </c>
      <c r="X351" s="416" t="str">
        <f>IF(Y351="","",IF(Y351='Tabla Impacto'!$G$4,'Tabla Impacto'!$F$4,IF(Y351='Tabla Impacto'!$G$5,'Tabla Impacto'!$F$5,IF(Y351='Tabla Impacto'!$G$6,'Tabla Impacto'!$F$6,IF(Y351='Tabla Impacto'!$G$7,'Tabla Impacto'!$F$7,IF(Y351='Tabla Impacto'!$G$8,'Tabla Impacto'!$F$8))))))</f>
        <v>Moderado</v>
      </c>
      <c r="Y351" s="421">
        <f t="shared" ref="Y351" si="453">+IF(T351="",W351,IF(W351="",T351,IF(T351&gt;W351,T351,W351)))</f>
        <v>0.6</v>
      </c>
      <c r="Z351" s="416" t="str">
        <f t="shared" ref="Z351" si="454">IF(OR(AND(P351="Muy Baja",X351="Leve"),AND(P351="Muy Baja",X351="Menor"),AND(P351="Baja",X351="Leve")),"Bajo",IF(OR(AND(P351="Muy baja",X351="Moderado"),AND(P351="Baja",X351="Menor"),AND(P351="Baja",X351="Moderado"),AND(P351="Media",X351="Leve"),AND(P351="Media",X351="Menor"),AND(P351="Media",X351="Moderado"),AND(P351="Alta",X351="Leve"),AND(P351="Alta",X351="Menor")),"Moderado",IF(OR(AND(P351="Muy Baja",X351="Mayor"),AND(P351="Baja",X351="Mayor"),AND(P351="Media",X351="Mayor"),AND(P351="Alta",X351="Moderado"),AND(P351="Alta",X351="Mayor"),AND(P351="Muy Alta",X351="Leve"),AND(P351="Muy Alta",X351="Menor"),AND(P351="Muy Alta",X351="Moderado"),AND(P351="Muy Alta",X351="Mayor")),"Alto",IF(OR(AND(P351="Muy Baja",X351="Catastrófico"),AND(P351="Baja",X351="Catastrófico"),AND(P351="Media",X351="Catastrófico"),AND(P351="Alta",X351="Catastrófico"),AND(P351="Muy Alta",X351="Catastrófico")),"Extremo",""))))</f>
        <v>Moderado</v>
      </c>
      <c r="AA351" s="617"/>
      <c r="AB351" s="326">
        <v>1</v>
      </c>
      <c r="AC351" s="526" t="s">
        <v>899</v>
      </c>
      <c r="AD351" s="387"/>
      <c r="AE351" s="315" t="s">
        <v>123</v>
      </c>
      <c r="AF351" s="526" t="s">
        <v>900</v>
      </c>
      <c r="AG351" s="315" t="str">
        <f t="shared" si="428"/>
        <v>Probabilidad</v>
      </c>
      <c r="AH351" s="316" t="s">
        <v>74</v>
      </c>
      <c r="AI351" s="316" t="s">
        <v>109</v>
      </c>
      <c r="AJ351" s="317" t="str">
        <f t="shared" si="416"/>
        <v>40%</v>
      </c>
      <c r="AK351" s="316" t="s">
        <v>115</v>
      </c>
      <c r="AL351" s="316" t="s">
        <v>133</v>
      </c>
      <c r="AM351" s="316" t="s">
        <v>277</v>
      </c>
      <c r="AN351" s="300">
        <f>IFERROR(IF(AG351="Probabilidad",(Q351-(+Q351*AJ351)),IF(AG351="Impacto",Q351,"")),"")</f>
        <v>0.12</v>
      </c>
      <c r="AO351" s="132" t="str">
        <f t="shared" si="417"/>
        <v>Muy Baja</v>
      </c>
      <c r="AP351" s="123">
        <f>+AN351</f>
        <v>0.12</v>
      </c>
      <c r="AQ351" s="132" t="str">
        <f t="shared" si="418"/>
        <v>Moderado</v>
      </c>
      <c r="AR351" s="123">
        <f>IFERROR(IF(AG351="Impacto",(Y351-(+Y351*AJ351)),IF(AG351="Probabilidad",Y351,"")),"")</f>
        <v>0.6</v>
      </c>
      <c r="AS351" s="301" t="str">
        <f t="shared" si="420"/>
        <v>Moderado</v>
      </c>
      <c r="AT351" s="423">
        <f>+AP351</f>
        <v>0.12</v>
      </c>
      <c r="AU351" s="423">
        <f>+AR351</f>
        <v>0.6</v>
      </c>
      <c r="AV351" s="424" t="s">
        <v>278</v>
      </c>
      <c r="AW351" s="305"/>
      <c r="AX351" s="305"/>
      <c r="AY351" s="319">
        <v>9</v>
      </c>
      <c r="AZ351" s="315">
        <v>0</v>
      </c>
      <c r="BA351" s="315">
        <v>3</v>
      </c>
      <c r="BB351" s="315">
        <v>3</v>
      </c>
      <c r="BC351" s="315">
        <v>3</v>
      </c>
      <c r="BJ351" s="327"/>
      <c r="BK351" s="313"/>
      <c r="BL351" s="313"/>
      <c r="BM351" s="313"/>
      <c r="BN351" s="313"/>
      <c r="BO351" s="313"/>
      <c r="BP351" s="313"/>
      <c r="BQ351" s="313"/>
      <c r="BR351" s="313"/>
      <c r="BS351" s="313"/>
      <c r="BT351" s="313"/>
      <c r="BU351" s="313"/>
      <c r="BV351" s="313"/>
      <c r="BW351" s="313"/>
      <c r="BX351" s="313"/>
      <c r="BY351" s="313"/>
      <c r="BZ351" s="313"/>
      <c r="CA351" s="313"/>
      <c r="CB351" s="313"/>
      <c r="CC351" s="313"/>
      <c r="CD351" s="313"/>
      <c r="CE351" s="313"/>
      <c r="CF351" s="313"/>
      <c r="CG351" s="313"/>
      <c r="CH351" s="313"/>
      <c r="CL351" s="313"/>
    </row>
    <row r="352" spans="1:90" s="1" customFormat="1" hidden="1" x14ac:dyDescent="0.3">
      <c r="A352" s="422"/>
      <c r="B352" s="461"/>
      <c r="C352" s="468"/>
      <c r="D352" s="468"/>
      <c r="E352" s="461"/>
      <c r="F352" s="464"/>
      <c r="G352" s="464"/>
      <c r="H352" s="464"/>
      <c r="I352" s="464"/>
      <c r="J352" s="461"/>
      <c r="K352" s="496"/>
      <c r="L352" s="504"/>
      <c r="M352" s="496"/>
      <c r="N352" s="417"/>
      <c r="O352" s="418"/>
      <c r="P352" s="420"/>
      <c r="Q352" s="421"/>
      <c r="R352" s="419"/>
      <c r="S352" s="420"/>
      <c r="T352" s="421"/>
      <c r="U352" s="419"/>
      <c r="V352" s="420"/>
      <c r="W352" s="421"/>
      <c r="X352" s="416"/>
      <c r="Y352" s="421"/>
      <c r="Z352" s="416"/>
      <c r="AA352" s="617"/>
      <c r="AB352" s="326"/>
      <c r="AC352" s="497"/>
      <c r="AD352" s="387"/>
      <c r="AE352" s="315"/>
      <c r="AF352" s="494"/>
      <c r="AG352" s="315" t="str">
        <f t="shared" si="428"/>
        <v/>
      </c>
      <c r="AH352" s="316"/>
      <c r="AI352" s="316"/>
      <c r="AJ352" s="317" t="str">
        <f t="shared" si="416"/>
        <v/>
      </c>
      <c r="AK352" s="316"/>
      <c r="AL352" s="316"/>
      <c r="AM352" s="316"/>
      <c r="AN352" s="299" t="str">
        <f>IFERROR(IF(AND(AG351="Probabilidad",AG352="Probabilidad"),(AP351-(+AP351*AJ352)),IF(AG352="Probabilidad",(Q351-(+Q351*AJ352)),IF(AG352="Impacto",AP351,""))),"")</f>
        <v/>
      </c>
      <c r="AO352" s="132" t="str">
        <f t="shared" si="417"/>
        <v/>
      </c>
      <c r="AP352" s="123" t="str">
        <f>+AN352</f>
        <v/>
      </c>
      <c r="AQ352" s="132" t="str">
        <f t="shared" si="418"/>
        <v/>
      </c>
      <c r="AR352" s="123" t="str">
        <f>IFERROR(IF(AND(AG351="Impacto",AG352="Impacto"),(AR351-(+AR351*AJ352)),IF(AG352="Impacto",(Y351-(+Y351*AJ352)),IF(AG352="Probabilidad",AR351,""))),"")</f>
        <v/>
      </c>
      <c r="AS352" s="301" t="str">
        <f t="shared" si="420"/>
        <v/>
      </c>
      <c r="AT352" s="423"/>
      <c r="AU352" s="423"/>
      <c r="AV352" s="424"/>
      <c r="AW352" s="305"/>
      <c r="AX352" s="305"/>
      <c r="AY352" s="319"/>
      <c r="AZ352" s="315"/>
      <c r="BA352" s="315"/>
      <c r="BB352" s="315"/>
      <c r="BC352" s="315"/>
      <c r="BJ352" s="327"/>
      <c r="BK352" s="313"/>
      <c r="BL352" s="313"/>
      <c r="BM352" s="313"/>
      <c r="BN352" s="313"/>
      <c r="BO352" s="313"/>
      <c r="BP352" s="313"/>
      <c r="BQ352" s="313"/>
      <c r="BR352" s="313"/>
      <c r="BS352" s="313"/>
      <c r="BT352" s="313"/>
      <c r="BU352" s="313"/>
      <c r="BV352" s="313"/>
      <c r="BW352" s="313"/>
      <c r="BX352" s="313"/>
      <c r="BY352" s="313"/>
      <c r="BZ352" s="313"/>
      <c r="CA352" s="313"/>
      <c r="CB352" s="313"/>
      <c r="CC352" s="313"/>
      <c r="CD352" s="313"/>
      <c r="CE352" s="313"/>
      <c r="CF352" s="313"/>
      <c r="CG352" s="313"/>
      <c r="CH352" s="313"/>
      <c r="CL352" s="313"/>
    </row>
    <row r="353" spans="1:90" s="1" customFormat="1" hidden="1" x14ac:dyDescent="0.3">
      <c r="A353" s="422"/>
      <c r="B353" s="461"/>
      <c r="C353" s="468"/>
      <c r="D353" s="468"/>
      <c r="E353" s="461"/>
      <c r="F353" s="464"/>
      <c r="G353" s="464"/>
      <c r="H353" s="464"/>
      <c r="I353" s="464"/>
      <c r="J353" s="461"/>
      <c r="K353" s="496"/>
      <c r="L353" s="504"/>
      <c r="M353" s="496"/>
      <c r="N353" s="417"/>
      <c r="O353" s="418"/>
      <c r="P353" s="420"/>
      <c r="Q353" s="421"/>
      <c r="R353" s="419"/>
      <c r="S353" s="420"/>
      <c r="T353" s="421"/>
      <c r="U353" s="419"/>
      <c r="V353" s="420"/>
      <c r="W353" s="421"/>
      <c r="X353" s="416"/>
      <c r="Y353" s="421"/>
      <c r="Z353" s="416"/>
      <c r="AA353" s="617"/>
      <c r="AB353" s="326"/>
      <c r="AC353" s="494"/>
      <c r="AD353" s="387"/>
      <c r="AE353" s="315"/>
      <c r="AF353" s="494"/>
      <c r="AG353" s="315" t="str">
        <f t="shared" si="428"/>
        <v/>
      </c>
      <c r="AH353" s="316"/>
      <c r="AI353" s="316"/>
      <c r="AJ353" s="317" t="str">
        <f t="shared" si="416"/>
        <v/>
      </c>
      <c r="AK353" s="316"/>
      <c r="AL353" s="316"/>
      <c r="AM353" s="316"/>
      <c r="AN353" s="299" t="str">
        <f>IFERROR(IF(AND(AG352="Probabilidad",AG353="Probabilidad"),(AP352-(+AP352*AJ353)),IF(AG353="Probabilidad",(Q352-(+Q352*AJ353)),IF(AG353="Impacto",AP352,""))),"")</f>
        <v/>
      </c>
      <c r="AO353" s="132" t="str">
        <f t="shared" si="417"/>
        <v/>
      </c>
      <c r="AP353" s="123" t="str">
        <f>+AN353</f>
        <v/>
      </c>
      <c r="AQ353" s="132" t="str">
        <f t="shared" si="418"/>
        <v/>
      </c>
      <c r="AR353" s="123" t="str">
        <f>IFERROR(IF(AND(AG352="Impacto",AG353="Impacto"),(AR352-(+AR352*AJ353)),IF(AG353="Impacto",(Y352-(+Y352*AJ353)),IF(AG353="Probabilidad",AR352,""))),"")</f>
        <v/>
      </c>
      <c r="AS353" s="301" t="str">
        <f t="shared" si="420"/>
        <v/>
      </c>
      <c r="AT353" s="423"/>
      <c r="AU353" s="423"/>
      <c r="AV353" s="424"/>
      <c r="AW353" s="305"/>
      <c r="AX353" s="305"/>
      <c r="AY353" s="489"/>
      <c r="AZ353" s="490"/>
      <c r="BA353" s="490"/>
      <c r="BB353" s="490"/>
      <c r="BC353" s="490"/>
      <c r="BJ353" s="327"/>
      <c r="BK353" s="313"/>
      <c r="BL353" s="313"/>
      <c r="BM353" s="313"/>
      <c r="BN353" s="313"/>
      <c r="BO353" s="313"/>
      <c r="BP353" s="313"/>
      <c r="BQ353" s="313"/>
      <c r="BR353" s="313"/>
      <c r="BS353" s="313"/>
      <c r="BT353" s="313"/>
      <c r="BU353" s="313"/>
      <c r="BV353" s="313"/>
      <c r="BW353" s="313"/>
      <c r="BX353" s="313"/>
      <c r="BY353" s="313"/>
      <c r="BZ353" s="313"/>
      <c r="CA353" s="313"/>
      <c r="CB353" s="313"/>
      <c r="CC353" s="313"/>
      <c r="CD353" s="313"/>
      <c r="CE353" s="313"/>
      <c r="CF353" s="313"/>
      <c r="CG353" s="313"/>
      <c r="CH353" s="313"/>
      <c r="CL353" s="313"/>
    </row>
    <row r="354" spans="1:90" s="1" customFormat="1" ht="13.9" hidden="1" customHeight="1" x14ac:dyDescent="0.3">
      <c r="A354" s="422"/>
      <c r="B354" s="461"/>
      <c r="C354" s="468"/>
      <c r="D354" s="468"/>
      <c r="E354" s="461"/>
      <c r="F354" s="464"/>
      <c r="G354" s="464"/>
      <c r="H354" s="464"/>
      <c r="I354" s="464"/>
      <c r="J354" s="461"/>
      <c r="K354" s="496"/>
      <c r="L354" s="504"/>
      <c r="M354" s="496"/>
      <c r="N354" s="417"/>
      <c r="O354" s="418"/>
      <c r="P354" s="420"/>
      <c r="Q354" s="421"/>
      <c r="R354" s="419"/>
      <c r="S354" s="420"/>
      <c r="T354" s="421"/>
      <c r="U354" s="419"/>
      <c r="V354" s="420"/>
      <c r="W354" s="421"/>
      <c r="X354" s="416"/>
      <c r="Y354" s="421"/>
      <c r="Z354" s="416"/>
      <c r="AA354" s="617"/>
      <c r="AB354" s="326"/>
      <c r="AC354" s="494"/>
      <c r="AD354" s="387"/>
      <c r="AE354" s="315"/>
      <c r="AF354" s="494"/>
      <c r="AG354" s="315" t="str">
        <f t="shared" si="428"/>
        <v/>
      </c>
      <c r="AH354" s="316"/>
      <c r="AI354" s="316"/>
      <c r="AJ354" s="317" t="str">
        <f t="shared" si="416"/>
        <v/>
      </c>
      <c r="AK354" s="316"/>
      <c r="AL354" s="316"/>
      <c r="AM354" s="316"/>
      <c r="AN354" s="122"/>
      <c r="AO354" s="132" t="str">
        <f t="shared" si="417"/>
        <v/>
      </c>
      <c r="AP354" s="123"/>
      <c r="AQ354" s="132" t="str">
        <f t="shared" si="418"/>
        <v/>
      </c>
      <c r="AR354" s="123" t="str">
        <f t="shared" si="419"/>
        <v/>
      </c>
      <c r="AS354" s="301" t="str">
        <f t="shared" si="420"/>
        <v/>
      </c>
      <c r="AT354" s="301"/>
      <c r="AU354" s="301"/>
      <c r="AV354" s="369"/>
      <c r="AW354" s="305"/>
      <c r="AX354" s="305"/>
      <c r="AY354" s="489"/>
      <c r="AZ354" s="490"/>
      <c r="BA354" s="490"/>
      <c r="BB354" s="490"/>
      <c r="BC354" s="490"/>
      <c r="BJ354" s="327"/>
      <c r="BK354" s="313"/>
      <c r="BL354" s="313"/>
      <c r="BM354" s="313"/>
      <c r="BN354" s="313"/>
      <c r="BO354" s="313"/>
      <c r="BP354" s="313"/>
      <c r="BQ354" s="313"/>
      <c r="BR354" s="313"/>
      <c r="BS354" s="313"/>
      <c r="BT354" s="313"/>
      <c r="BU354" s="313"/>
      <c r="BV354" s="313"/>
      <c r="BW354" s="313"/>
      <c r="BX354" s="313"/>
      <c r="BY354" s="313"/>
      <c r="BZ354" s="313"/>
      <c r="CA354" s="313"/>
      <c r="CB354" s="313"/>
      <c r="CC354" s="313"/>
      <c r="CD354" s="313"/>
      <c r="CE354" s="313"/>
      <c r="CF354" s="313"/>
      <c r="CG354" s="313"/>
      <c r="CH354" s="313"/>
      <c r="CL354" s="313"/>
    </row>
    <row r="355" spans="1:90" s="1" customFormat="1" ht="13.9" hidden="1" customHeight="1" x14ac:dyDescent="0.3">
      <c r="A355" s="422"/>
      <c r="B355" s="461"/>
      <c r="C355" s="468"/>
      <c r="D355" s="468"/>
      <c r="E355" s="461"/>
      <c r="F355" s="464"/>
      <c r="G355" s="464"/>
      <c r="H355" s="464"/>
      <c r="I355" s="464"/>
      <c r="J355" s="461"/>
      <c r="K355" s="496"/>
      <c r="L355" s="504"/>
      <c r="M355" s="496"/>
      <c r="N355" s="417"/>
      <c r="O355" s="418"/>
      <c r="P355" s="420"/>
      <c r="Q355" s="421"/>
      <c r="R355" s="419"/>
      <c r="S355" s="420"/>
      <c r="T355" s="421"/>
      <c r="U355" s="419"/>
      <c r="V355" s="420"/>
      <c r="W355" s="421"/>
      <c r="X355" s="416"/>
      <c r="Y355" s="421"/>
      <c r="Z355" s="416"/>
      <c r="AA355" s="617"/>
      <c r="AB355" s="326"/>
      <c r="AC355" s="494"/>
      <c r="AD355" s="387"/>
      <c r="AE355" s="315"/>
      <c r="AF355" s="494"/>
      <c r="AG355" s="315" t="str">
        <f t="shared" si="428"/>
        <v/>
      </c>
      <c r="AH355" s="316"/>
      <c r="AI355" s="316"/>
      <c r="AJ355" s="317" t="str">
        <f t="shared" si="416"/>
        <v/>
      </c>
      <c r="AK355" s="316"/>
      <c r="AL355" s="316"/>
      <c r="AM355" s="316"/>
      <c r="AN355" s="122"/>
      <c r="AO355" s="132" t="str">
        <f t="shared" si="417"/>
        <v/>
      </c>
      <c r="AP355" s="123"/>
      <c r="AQ355" s="132" t="str">
        <f t="shared" si="418"/>
        <v/>
      </c>
      <c r="AR355" s="123" t="str">
        <f t="shared" si="419"/>
        <v/>
      </c>
      <c r="AS355" s="301" t="str">
        <f t="shared" si="420"/>
        <v/>
      </c>
      <c r="AT355" s="301"/>
      <c r="AU355" s="301"/>
      <c r="AV355" s="369"/>
      <c r="AW355" s="305"/>
      <c r="AX355" s="305"/>
      <c r="AY355" s="489"/>
      <c r="AZ355" s="490"/>
      <c r="BA355" s="490"/>
      <c r="BB355" s="490"/>
      <c r="BC355" s="490"/>
      <c r="BJ355" s="327"/>
      <c r="BK355" s="313"/>
      <c r="BL355" s="313"/>
      <c r="BM355" s="313"/>
      <c r="BN355" s="313"/>
      <c r="BO355" s="313"/>
      <c r="BP355" s="313"/>
      <c r="BQ355" s="313"/>
      <c r="BR355" s="313"/>
      <c r="BS355" s="313"/>
      <c r="BT355" s="313"/>
      <c r="BU355" s="313"/>
      <c r="BV355" s="313"/>
      <c r="BW355" s="313"/>
      <c r="BX355" s="313"/>
      <c r="BY355" s="313"/>
      <c r="BZ355" s="313"/>
      <c r="CA355" s="313"/>
      <c r="CB355" s="313"/>
      <c r="CC355" s="313"/>
      <c r="CD355" s="313"/>
      <c r="CE355" s="313"/>
      <c r="CF355" s="313"/>
      <c r="CG355" s="313"/>
      <c r="CH355" s="313"/>
      <c r="CL355" s="313"/>
    </row>
    <row r="356" spans="1:90" s="1" customFormat="1" ht="13.9" hidden="1" customHeight="1" x14ac:dyDescent="0.3">
      <c r="A356" s="422"/>
      <c r="B356" s="461"/>
      <c r="C356" s="468"/>
      <c r="D356" s="468"/>
      <c r="E356" s="461"/>
      <c r="F356" s="464"/>
      <c r="G356" s="464"/>
      <c r="H356" s="464"/>
      <c r="I356" s="464"/>
      <c r="J356" s="461"/>
      <c r="K356" s="496"/>
      <c r="L356" s="504"/>
      <c r="M356" s="496"/>
      <c r="N356" s="417"/>
      <c r="O356" s="418"/>
      <c r="P356" s="420"/>
      <c r="Q356" s="421"/>
      <c r="R356" s="419"/>
      <c r="S356" s="420"/>
      <c r="T356" s="421"/>
      <c r="U356" s="419"/>
      <c r="V356" s="420"/>
      <c r="W356" s="421"/>
      <c r="X356" s="416"/>
      <c r="Y356" s="421"/>
      <c r="Z356" s="416"/>
      <c r="AA356" s="617"/>
      <c r="AB356" s="326"/>
      <c r="AC356" s="494"/>
      <c r="AD356" s="387"/>
      <c r="AE356" s="315"/>
      <c r="AF356" s="494"/>
      <c r="AG356" s="315" t="str">
        <f t="shared" si="428"/>
        <v/>
      </c>
      <c r="AH356" s="316"/>
      <c r="AI356" s="316"/>
      <c r="AJ356" s="317" t="str">
        <f t="shared" si="416"/>
        <v/>
      </c>
      <c r="AK356" s="316"/>
      <c r="AL356" s="316"/>
      <c r="AM356" s="316"/>
      <c r="AN356" s="122"/>
      <c r="AO356" s="132" t="str">
        <f t="shared" si="417"/>
        <v/>
      </c>
      <c r="AP356" s="123"/>
      <c r="AQ356" s="132" t="str">
        <f t="shared" si="418"/>
        <v/>
      </c>
      <c r="AR356" s="123" t="str">
        <f t="shared" si="419"/>
        <v/>
      </c>
      <c r="AS356" s="301" t="str">
        <f t="shared" si="420"/>
        <v/>
      </c>
      <c r="AT356" s="301"/>
      <c r="AU356" s="301"/>
      <c r="AV356" s="369"/>
      <c r="AW356" s="305"/>
      <c r="AX356" s="305"/>
      <c r="AY356" s="489"/>
      <c r="AZ356" s="490"/>
      <c r="BA356" s="490"/>
      <c r="BB356" s="490"/>
      <c r="BC356" s="490"/>
      <c r="BJ356" s="327"/>
      <c r="BK356" s="313"/>
      <c r="BL356" s="313"/>
      <c r="BM356" s="313"/>
      <c r="BN356" s="313"/>
      <c r="BO356" s="313"/>
      <c r="BP356" s="313"/>
      <c r="BQ356" s="313"/>
      <c r="BR356" s="313"/>
      <c r="BS356" s="313"/>
      <c r="BT356" s="313"/>
      <c r="BU356" s="313"/>
      <c r="BV356" s="313"/>
      <c r="BW356" s="313"/>
      <c r="BX356" s="313"/>
      <c r="BY356" s="313"/>
      <c r="BZ356" s="313"/>
      <c r="CA356" s="313"/>
      <c r="CB356" s="313"/>
      <c r="CC356" s="313"/>
      <c r="CD356" s="313"/>
      <c r="CE356" s="313"/>
      <c r="CF356" s="313"/>
      <c r="CG356" s="313"/>
      <c r="CH356" s="313"/>
      <c r="CL356" s="313"/>
    </row>
    <row r="357" spans="1:90" s="1" customFormat="1" ht="160.5" customHeight="1" x14ac:dyDescent="0.3">
      <c r="A357" s="706" t="s">
        <v>606</v>
      </c>
      <c r="B357" s="624" t="s">
        <v>607</v>
      </c>
      <c r="C357" s="626" t="s">
        <v>164</v>
      </c>
      <c r="D357" s="626" t="s">
        <v>607</v>
      </c>
      <c r="E357" s="624" t="s">
        <v>164</v>
      </c>
      <c r="F357" s="625" t="s">
        <v>295</v>
      </c>
      <c r="G357" s="625" t="s">
        <v>283</v>
      </c>
      <c r="H357" s="625" t="s">
        <v>346</v>
      </c>
      <c r="I357" s="625" t="s">
        <v>367</v>
      </c>
      <c r="J357" s="624" t="s">
        <v>286</v>
      </c>
      <c r="K357" s="627" t="s">
        <v>764</v>
      </c>
      <c r="L357" s="627" t="s">
        <v>609</v>
      </c>
      <c r="M357" s="627" t="str">
        <f t="shared" si="421"/>
        <v>Posibilidad de pérdida Reputacional por el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57" s="624" t="s">
        <v>274</v>
      </c>
      <c r="O357" s="617">
        <v>500</v>
      </c>
      <c r="P357" s="615" t="str">
        <f t="shared" si="407"/>
        <v>Media</v>
      </c>
      <c r="Q357" s="616">
        <f t="shared" ref="Q357" si="455">IF(P357="","",IF(P357="Muy Baja",0.2,IF(P357="Baja",0.4,IF(P357="Media",0.6,IF(P357="Alta",0.8,IF(P357="Muy Alta",1,))))))</f>
        <v>0.6</v>
      </c>
      <c r="R357" s="632"/>
      <c r="S357" s="615" t="str">
        <f>IF(OR(R357='Tabla Impacto'!$C$11,R357='Tabla Impacto'!$D$11),"Leve",IF(OR(R357='Tabla Impacto'!$C$12,R357='Tabla Impacto'!$D$12),"Menor",IF(OR(R357='Tabla Impacto'!$C$13,R357='Tabla Impacto'!$D$13),"Moderado",IF(OR(R357='Tabla Impacto'!$C$14,R357='Tabla Impacto'!$D$14),"Mayor",IF(OR(R357='Tabla Impacto'!$C$15,R357='Tabla Impacto'!$D$15),"Catastrófico","")))))</f>
        <v/>
      </c>
      <c r="T357" s="616" t="str">
        <f t="shared" ref="T357" si="456">IF(S357="","",IF(S357="Leve",0.2,IF(S357="Menor",0.4,IF(S357="Moderado",0.6,IF(S357="Mayor",0.8,IF(S357="Catastrófico",1,))))))</f>
        <v/>
      </c>
      <c r="U357" s="632" t="s">
        <v>300</v>
      </c>
      <c r="V357" s="615" t="str">
        <f>IF(OR(U357='Tabla Impacto'!$C$11,U357='Tabla Impacto'!$D$11),"Leve",IF(OR(U357='Tabla Impacto'!$C$12,U357='Tabla Impacto'!$D$12),"Menor",IF(OR(U357='Tabla Impacto'!$C$13,U357='Tabla Impacto'!$D$13),"Moderado",IF(OR(U357='Tabla Impacto'!$C$14,U357='Tabla Impacto'!$D$14),"Mayor",IF(OR(U357='Tabla Impacto'!$C$15,U357='Tabla Impacto'!$D$15),"Catastrófico","")))))</f>
        <v>Mayor</v>
      </c>
      <c r="W357" s="616">
        <f t="shared" ref="W357" si="457">IF(V357="","",IF(V357="Leve",0.2,IF(V357="Menor",0.4,IF(V357="Moderado",0.6,IF(V357="Mayor",0.8,IF(V357="Catastrófico",1,))))))</f>
        <v>0.8</v>
      </c>
      <c r="X357" s="621" t="str">
        <f>IF(Y357="","",IF(Y357='Tabla Impacto'!$G$4,'Tabla Impacto'!$F$4,IF(Y357='Tabla Impacto'!$G$5,'Tabla Impacto'!$F$5,IF(Y357='Tabla Impacto'!$G$6,'Tabla Impacto'!$F$6,IF(Y357='Tabla Impacto'!$G$7,'Tabla Impacto'!$F$7,IF(Y357='Tabla Impacto'!$G$8,'Tabla Impacto'!$F$8))))))</f>
        <v>Mayor</v>
      </c>
      <c r="Y357" s="616">
        <f t="shared" ref="Y357" si="458">+IF(T357="",W357,IF(W357="",T357,IF(T357&gt;W357,T357,W357)))</f>
        <v>0.8</v>
      </c>
      <c r="Z357" s="621" t="str">
        <f t="shared" ref="Z357" si="459">IF(OR(AND(P357="Muy Baja",X357="Leve"),AND(P357="Muy Baja",X357="Menor"),AND(P357="Baja",X357="Leve")),"Bajo",IF(OR(AND(P357="Muy baja",X357="Moderado"),AND(P357="Baja",X357="Menor"),AND(P357="Baja",X357="Moderado"),AND(P357="Media",X357="Leve"),AND(P357="Media",X357="Menor"),AND(P357="Media",X357="Moderado"),AND(P357="Alta",X357="Leve"),AND(P357="Alta",X357="Menor")),"Moderado",IF(OR(AND(P357="Muy Baja",X357="Mayor"),AND(P357="Baja",X357="Mayor"),AND(P357="Media",X357="Mayor"),AND(P357="Alta",X357="Moderado"),AND(P357="Alta",X357="Mayor"),AND(P357="Muy Alta",X357="Leve"),AND(P357="Muy Alta",X357="Menor"),AND(P357="Muy Alta",X357="Moderado"),AND(P357="Muy Alta",X357="Mayor")),"Alto",IF(OR(AND(P357="Muy Baja",X357="Catastrófico"),AND(P357="Baja",X357="Catastrófico"),AND(P357="Media",X357="Catastrófico"),AND(P357="Alta",X357="Catastrófico"),AND(P357="Muy Alta",X357="Catastrófico")),"Extremo",""))))</f>
        <v>Alto</v>
      </c>
      <c r="AA357" s="617"/>
      <c r="AB357" s="326">
        <v>1</v>
      </c>
      <c r="AC357" s="494" t="s">
        <v>898</v>
      </c>
      <c r="AD357" s="387"/>
      <c r="AE357" s="315" t="s">
        <v>123</v>
      </c>
      <c r="AF357" s="494" t="s">
        <v>768</v>
      </c>
      <c r="AG357" s="315" t="str">
        <f t="shared" si="428"/>
        <v>Probabilidad</v>
      </c>
      <c r="AH357" s="316" t="s">
        <v>74</v>
      </c>
      <c r="AI357" s="316" t="s">
        <v>109</v>
      </c>
      <c r="AJ357" s="317" t="str">
        <f t="shared" si="416"/>
        <v>40%</v>
      </c>
      <c r="AK357" s="316" t="s">
        <v>115</v>
      </c>
      <c r="AL357" s="316" t="s">
        <v>133</v>
      </c>
      <c r="AM357" s="316" t="s">
        <v>277</v>
      </c>
      <c r="AN357" s="300">
        <f>IFERROR(IF(AG357="Probabilidad",(Q357-(+Q357*AJ357)),IF(AG357="Impacto",Q357,"")),"")</f>
        <v>0.36</v>
      </c>
      <c r="AO357" s="132" t="str">
        <f t="shared" ref="AO357" si="460">IFERROR(IF(AN357="","",IF(AN357&lt;=0.2,"Muy Baja",IF(AN357&lt;=0.4,"Baja",IF(AN357&lt;=0.6,"Media",IF(AN357&lt;=0.8,"Alta","Muy Alta"))))),"")</f>
        <v>Baja</v>
      </c>
      <c r="AP357" s="123">
        <f>+AN357</f>
        <v>0.36</v>
      </c>
      <c r="AQ357" s="132" t="str">
        <f t="shared" ref="AQ357" si="461">IFERROR(IF(AR357="","",IF(AR357&lt;=0.2,"Leve",IF(AR357&lt;=0.4,"Menor",IF(AR357&lt;=0.6,"Moderado",IF(AR357&lt;=0.8,"Mayor","Catastrófico"))))),"")</f>
        <v>Mayor</v>
      </c>
      <c r="AR357" s="123">
        <f>IFERROR(IF(AG357="Impacto",(Y357-(+Y357*AJ357)),IF(AG357="Probabilidad",Y357,"")),"")</f>
        <v>0.8</v>
      </c>
      <c r="AS357" s="301" t="str">
        <f t="shared" ref="AS357" si="462">IFERROR(IF(OR(AND(AO357="Muy Baja",AQ357="Leve"),AND(AO357="Muy Baja",AQ357="Menor"),AND(AO357="Baja",AQ357="Leve")),"Bajo",IF(OR(AND(AO357="Muy baja",AQ357="Moderado"),AND(AO357="Baja",AQ357="Menor"),AND(AO357="Baja",AQ357="Moderado"),AND(AO357="Media",AQ357="Leve"),AND(AO357="Media",AQ357="Menor"),AND(AO357="Media",AQ357="Moderado"),AND(AO357="Alta",AQ357="Leve"),AND(AO357="Alta",AQ357="Menor")),"Moderado",IF(OR(AND(AO357="Muy Baja",AQ357="Mayor"),AND(AO357="Baja",AQ357="Mayor"),AND(AO357="Media",AQ357="Mayor"),AND(AO357="Alta",AQ357="Moderado"),AND(AO357="Alta",AQ357="Mayor"),AND(AO357="Muy Alta",AQ357="Leve"),AND(AO357="Muy Alta",AQ357="Menor"),AND(AO357="Muy Alta",AQ357="Moderado"),AND(AO357="Muy Alta",AQ357="Mayor")),"Alto",IF(OR(AND(AO357="Muy Baja",AQ357="Catastrófico"),AND(AO357="Baja",AQ357="Catastrófico"),AND(AO357="Media",AQ357="Catastrófico"),AND(AO357="Alta",AQ357="Catastrófico"),AND(AO357="Muy Alta",AQ357="Catastrófico")),"Extremo","")))),"")</f>
        <v>Alto</v>
      </c>
      <c r="AT357" s="367">
        <f>+AP357</f>
        <v>0.36</v>
      </c>
      <c r="AU357" s="367">
        <f>+AR357</f>
        <v>0.8</v>
      </c>
      <c r="AV357" s="369" t="s">
        <v>278</v>
      </c>
      <c r="AW357" s="305"/>
      <c r="AX357" s="305"/>
      <c r="AY357" s="319">
        <v>2</v>
      </c>
      <c r="AZ357" s="315">
        <v>0</v>
      </c>
      <c r="BA357" s="315">
        <v>1</v>
      </c>
      <c r="BB357" s="315">
        <v>0</v>
      </c>
      <c r="BC357" s="315">
        <v>1</v>
      </c>
      <c r="BJ357" s="327"/>
      <c r="BK357" s="313"/>
      <c r="BL357" s="313"/>
      <c r="BM357" s="313"/>
      <c r="BN357" s="313"/>
      <c r="BO357" s="313"/>
      <c r="BP357" s="313"/>
      <c r="BQ357" s="313"/>
      <c r="BR357" s="313"/>
      <c r="BS357" s="313"/>
      <c r="BT357" s="313"/>
      <c r="BU357" s="313"/>
      <c r="BV357" s="313"/>
      <c r="BW357" s="313"/>
      <c r="BX357" s="313"/>
      <c r="BY357" s="313"/>
      <c r="BZ357" s="313"/>
      <c r="CA357" s="313"/>
      <c r="CB357" s="313"/>
      <c r="CC357" s="313"/>
      <c r="CD357" s="313"/>
      <c r="CE357" s="313"/>
      <c r="CF357" s="313"/>
      <c r="CG357" s="313"/>
      <c r="CH357" s="313"/>
      <c r="CL357" s="313"/>
    </row>
    <row r="358" spans="1:90" s="1" customFormat="1" ht="13.9" hidden="1" customHeight="1" x14ac:dyDescent="0.3">
      <c r="A358" s="706"/>
      <c r="B358" s="624" t="s">
        <v>604</v>
      </c>
      <c r="C358" s="626" t="s">
        <v>164</v>
      </c>
      <c r="D358" s="626" t="s">
        <v>604</v>
      </c>
      <c r="E358" s="624" t="s">
        <v>164</v>
      </c>
      <c r="F358" s="625"/>
      <c r="G358" s="625"/>
      <c r="H358" s="625"/>
      <c r="I358" s="625"/>
      <c r="J358" s="624" t="s">
        <v>286</v>
      </c>
      <c r="K358" s="627" t="s">
        <v>608</v>
      </c>
      <c r="L358" s="627" t="s">
        <v>609</v>
      </c>
      <c r="M358" s="627" t="str">
        <f t="shared" si="421"/>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58" s="624"/>
      <c r="O358" s="617">
        <v>5001</v>
      </c>
      <c r="P358" s="615"/>
      <c r="Q358" s="616"/>
      <c r="R358" s="632"/>
      <c r="S358" s="615"/>
      <c r="T358" s="616"/>
      <c r="U358" s="632"/>
      <c r="V358" s="615"/>
      <c r="W358" s="616"/>
      <c r="X358" s="621"/>
      <c r="Y358" s="616"/>
      <c r="Z358" s="621"/>
      <c r="AA358" s="617"/>
      <c r="AB358" s="326"/>
      <c r="AC358" s="494"/>
      <c r="AD358" s="387"/>
      <c r="AE358" s="315"/>
      <c r="AF358" s="494"/>
      <c r="AG358" s="315" t="str">
        <f t="shared" si="428"/>
        <v/>
      </c>
      <c r="AH358" s="316"/>
      <c r="AI358" s="316"/>
      <c r="AJ358" s="317" t="str">
        <f t="shared" si="416"/>
        <v/>
      </c>
      <c r="AK358" s="316"/>
      <c r="AL358" s="316"/>
      <c r="AM358" s="316"/>
      <c r="AN358" s="122"/>
      <c r="AO358" s="132" t="str">
        <f t="shared" si="417"/>
        <v/>
      </c>
      <c r="AP358" s="123"/>
      <c r="AQ358" s="132" t="str">
        <f t="shared" si="418"/>
        <v/>
      </c>
      <c r="AR358" s="123" t="str">
        <f t="shared" si="419"/>
        <v/>
      </c>
      <c r="AS358" s="301" t="str">
        <f t="shared" si="420"/>
        <v/>
      </c>
      <c r="AT358" s="301"/>
      <c r="AU358" s="301"/>
      <c r="AV358" s="369"/>
      <c r="AW358" s="305"/>
      <c r="AX358" s="305"/>
      <c r="AY358" s="489"/>
      <c r="AZ358" s="490"/>
      <c r="BA358" s="490"/>
      <c r="BB358" s="490"/>
      <c r="BC358" s="490"/>
      <c r="BJ358" s="327"/>
      <c r="BK358" s="313"/>
      <c r="BL358" s="313"/>
      <c r="BM358" s="313"/>
      <c r="BN358" s="313"/>
      <c r="BO358" s="313"/>
      <c r="BP358" s="313"/>
      <c r="BQ358" s="313"/>
      <c r="BR358" s="313"/>
      <c r="BS358" s="313"/>
      <c r="BT358" s="313"/>
      <c r="BU358" s="313"/>
      <c r="BV358" s="313"/>
      <c r="BW358" s="313"/>
      <c r="BX358" s="313"/>
      <c r="BY358" s="313"/>
      <c r="BZ358" s="313"/>
      <c r="CA358" s="313"/>
      <c r="CB358" s="313"/>
      <c r="CC358" s="313"/>
      <c r="CD358" s="313"/>
      <c r="CE358" s="313"/>
      <c r="CF358" s="313"/>
      <c r="CG358" s="313"/>
      <c r="CH358" s="313"/>
      <c r="CL358" s="313"/>
    </row>
    <row r="359" spans="1:90" s="1" customFormat="1" ht="13.9" hidden="1" customHeight="1" x14ac:dyDescent="0.3">
      <c r="A359" s="706"/>
      <c r="B359" s="624" t="s">
        <v>604</v>
      </c>
      <c r="C359" s="626" t="s">
        <v>164</v>
      </c>
      <c r="D359" s="626" t="s">
        <v>604</v>
      </c>
      <c r="E359" s="624" t="s">
        <v>164</v>
      </c>
      <c r="F359" s="625"/>
      <c r="G359" s="625"/>
      <c r="H359" s="625"/>
      <c r="I359" s="625"/>
      <c r="J359" s="624" t="s">
        <v>286</v>
      </c>
      <c r="K359" s="627" t="s">
        <v>608</v>
      </c>
      <c r="L359" s="627" t="s">
        <v>609</v>
      </c>
      <c r="M359" s="627" t="str">
        <f t="shared" si="421"/>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59" s="624"/>
      <c r="O359" s="617">
        <v>5001</v>
      </c>
      <c r="P359" s="615"/>
      <c r="Q359" s="616"/>
      <c r="R359" s="632"/>
      <c r="S359" s="615"/>
      <c r="T359" s="616"/>
      <c r="U359" s="632"/>
      <c r="V359" s="615"/>
      <c r="W359" s="616"/>
      <c r="X359" s="621"/>
      <c r="Y359" s="616"/>
      <c r="Z359" s="621"/>
      <c r="AA359" s="617"/>
      <c r="AB359" s="326"/>
      <c r="AC359" s="494"/>
      <c r="AD359" s="387"/>
      <c r="AE359" s="315"/>
      <c r="AF359" s="494"/>
      <c r="AG359" s="315" t="str">
        <f t="shared" si="428"/>
        <v/>
      </c>
      <c r="AH359" s="316"/>
      <c r="AI359" s="316"/>
      <c r="AJ359" s="317" t="str">
        <f t="shared" si="416"/>
        <v/>
      </c>
      <c r="AK359" s="316"/>
      <c r="AL359" s="316"/>
      <c r="AM359" s="316"/>
      <c r="AN359" s="122"/>
      <c r="AO359" s="132" t="str">
        <f t="shared" si="417"/>
        <v/>
      </c>
      <c r="AP359" s="123"/>
      <c r="AQ359" s="132" t="str">
        <f t="shared" si="418"/>
        <v/>
      </c>
      <c r="AR359" s="123" t="str">
        <f t="shared" si="419"/>
        <v/>
      </c>
      <c r="AS359" s="301" t="str">
        <f t="shared" si="420"/>
        <v/>
      </c>
      <c r="AT359" s="301"/>
      <c r="AU359" s="301"/>
      <c r="AV359" s="369"/>
      <c r="AW359" s="305"/>
      <c r="AX359" s="305"/>
      <c r="AY359" s="489"/>
      <c r="AZ359" s="490"/>
      <c r="BA359" s="490"/>
      <c r="BB359" s="490"/>
      <c r="BC359" s="490"/>
      <c r="BJ359" s="327"/>
      <c r="BK359" s="313"/>
      <c r="BL359" s="313"/>
      <c r="BM359" s="313"/>
      <c r="BN359" s="313"/>
      <c r="BO359" s="313"/>
      <c r="BP359" s="313"/>
      <c r="BQ359" s="313"/>
      <c r="BR359" s="313"/>
      <c r="BS359" s="313"/>
      <c r="BT359" s="313"/>
      <c r="BU359" s="313"/>
      <c r="BV359" s="313"/>
      <c r="BW359" s="313"/>
      <c r="BX359" s="313"/>
      <c r="BY359" s="313"/>
      <c r="BZ359" s="313"/>
      <c r="CA359" s="313"/>
      <c r="CB359" s="313"/>
      <c r="CC359" s="313"/>
      <c r="CD359" s="313"/>
      <c r="CE359" s="313"/>
      <c r="CF359" s="313"/>
      <c r="CG359" s="313"/>
      <c r="CH359" s="313"/>
      <c r="CL359" s="313"/>
    </row>
    <row r="360" spans="1:90" s="1" customFormat="1" ht="13.9" hidden="1" customHeight="1" x14ac:dyDescent="0.3">
      <c r="A360" s="706"/>
      <c r="B360" s="624" t="s">
        <v>604</v>
      </c>
      <c r="C360" s="626" t="s">
        <v>164</v>
      </c>
      <c r="D360" s="626" t="s">
        <v>604</v>
      </c>
      <c r="E360" s="624" t="s">
        <v>164</v>
      </c>
      <c r="F360" s="625"/>
      <c r="G360" s="625"/>
      <c r="H360" s="625"/>
      <c r="I360" s="625"/>
      <c r="J360" s="624" t="s">
        <v>286</v>
      </c>
      <c r="K360" s="627" t="s">
        <v>608</v>
      </c>
      <c r="L360" s="627" t="s">
        <v>609</v>
      </c>
      <c r="M360" s="627" t="str">
        <f t="shared" si="421"/>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0" s="624"/>
      <c r="O360" s="617">
        <v>5001</v>
      </c>
      <c r="P360" s="615"/>
      <c r="Q360" s="616"/>
      <c r="R360" s="632"/>
      <c r="S360" s="615"/>
      <c r="T360" s="616"/>
      <c r="U360" s="632"/>
      <c r="V360" s="615"/>
      <c r="W360" s="616"/>
      <c r="X360" s="621"/>
      <c r="Y360" s="616"/>
      <c r="Z360" s="621"/>
      <c r="AA360" s="617"/>
      <c r="AB360" s="326"/>
      <c r="AC360" s="494"/>
      <c r="AD360" s="387"/>
      <c r="AE360" s="315"/>
      <c r="AF360" s="494"/>
      <c r="AG360" s="315" t="str">
        <f t="shared" si="428"/>
        <v/>
      </c>
      <c r="AH360" s="316"/>
      <c r="AI360" s="316"/>
      <c r="AJ360" s="317" t="str">
        <f t="shared" si="416"/>
        <v/>
      </c>
      <c r="AK360" s="316"/>
      <c r="AL360" s="316"/>
      <c r="AM360" s="316"/>
      <c r="AN360" s="122"/>
      <c r="AO360" s="132" t="str">
        <f t="shared" si="417"/>
        <v/>
      </c>
      <c r="AP360" s="123"/>
      <c r="AQ360" s="132" t="str">
        <f t="shared" si="418"/>
        <v/>
      </c>
      <c r="AR360" s="123" t="str">
        <f t="shared" si="419"/>
        <v/>
      </c>
      <c r="AS360" s="301" t="str">
        <f t="shared" si="420"/>
        <v/>
      </c>
      <c r="AT360" s="301"/>
      <c r="AU360" s="301"/>
      <c r="AV360" s="369"/>
      <c r="AW360" s="305"/>
      <c r="AX360" s="305"/>
      <c r="AY360" s="489"/>
      <c r="AZ360" s="490"/>
      <c r="BA360" s="490"/>
      <c r="BB360" s="490"/>
      <c r="BC360" s="490"/>
      <c r="BJ360" s="327"/>
      <c r="BK360" s="313"/>
      <c r="BL360" s="313"/>
      <c r="BM360" s="313"/>
      <c r="BN360" s="313"/>
      <c r="BO360" s="313"/>
      <c r="BP360" s="313"/>
      <c r="BQ360" s="313"/>
      <c r="BR360" s="313"/>
      <c r="BS360" s="313"/>
      <c r="BT360" s="313"/>
      <c r="BU360" s="313"/>
      <c r="BV360" s="313"/>
      <c r="BW360" s="313"/>
      <c r="BX360" s="313"/>
      <c r="BY360" s="313"/>
      <c r="BZ360" s="313"/>
      <c r="CA360" s="313"/>
      <c r="CB360" s="313"/>
      <c r="CC360" s="313"/>
      <c r="CD360" s="313"/>
      <c r="CE360" s="313"/>
      <c r="CF360" s="313"/>
      <c r="CG360" s="313"/>
      <c r="CH360" s="313"/>
      <c r="CL360" s="313"/>
    </row>
    <row r="361" spans="1:90" s="1" customFormat="1" ht="13.9" hidden="1" customHeight="1" x14ac:dyDescent="0.3">
      <c r="A361" s="706"/>
      <c r="B361" s="624" t="s">
        <v>604</v>
      </c>
      <c r="C361" s="626" t="s">
        <v>164</v>
      </c>
      <c r="D361" s="626" t="s">
        <v>604</v>
      </c>
      <c r="E361" s="624" t="s">
        <v>164</v>
      </c>
      <c r="F361" s="625"/>
      <c r="G361" s="625"/>
      <c r="H361" s="625"/>
      <c r="I361" s="625"/>
      <c r="J361" s="624" t="s">
        <v>286</v>
      </c>
      <c r="K361" s="627" t="s">
        <v>608</v>
      </c>
      <c r="L361" s="627" t="s">
        <v>609</v>
      </c>
      <c r="M361" s="627" t="str">
        <f t="shared" si="421"/>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1" s="624"/>
      <c r="O361" s="617">
        <v>5001</v>
      </c>
      <c r="P361" s="615"/>
      <c r="Q361" s="616"/>
      <c r="R361" s="632"/>
      <c r="S361" s="615"/>
      <c r="T361" s="616"/>
      <c r="U361" s="632"/>
      <c r="V361" s="615"/>
      <c r="W361" s="616"/>
      <c r="X361" s="621"/>
      <c r="Y361" s="616"/>
      <c r="Z361" s="621"/>
      <c r="AA361" s="617"/>
      <c r="AB361" s="326"/>
      <c r="AC361" s="494"/>
      <c r="AD361" s="387"/>
      <c r="AE361" s="315"/>
      <c r="AF361" s="494"/>
      <c r="AG361" s="315" t="str">
        <f t="shared" si="428"/>
        <v/>
      </c>
      <c r="AH361" s="316"/>
      <c r="AI361" s="316"/>
      <c r="AJ361" s="317" t="str">
        <f t="shared" si="416"/>
        <v/>
      </c>
      <c r="AK361" s="316"/>
      <c r="AL361" s="316"/>
      <c r="AM361" s="316"/>
      <c r="AN361" s="122"/>
      <c r="AO361" s="132" t="str">
        <f t="shared" si="417"/>
        <v/>
      </c>
      <c r="AP361" s="123"/>
      <c r="AQ361" s="132" t="str">
        <f t="shared" si="418"/>
        <v/>
      </c>
      <c r="AR361" s="123" t="str">
        <f t="shared" si="419"/>
        <v/>
      </c>
      <c r="AS361" s="301" t="str">
        <f t="shared" si="420"/>
        <v/>
      </c>
      <c r="AT361" s="301"/>
      <c r="AU361" s="301"/>
      <c r="AV361" s="369"/>
      <c r="AW361" s="305"/>
      <c r="AX361" s="305"/>
      <c r="AY361" s="489"/>
      <c r="AZ361" s="490"/>
      <c r="BA361" s="490"/>
      <c r="BB361" s="490"/>
      <c r="BC361" s="490"/>
      <c r="BJ361" s="327"/>
      <c r="BK361" s="313"/>
      <c r="BL361" s="313"/>
      <c r="BM361" s="313"/>
      <c r="BN361" s="313"/>
      <c r="BO361" s="313"/>
      <c r="BP361" s="313"/>
      <c r="BQ361" s="313"/>
      <c r="BR361" s="313"/>
      <c r="BS361" s="313"/>
      <c r="BT361" s="313"/>
      <c r="BU361" s="313"/>
      <c r="BV361" s="313"/>
      <c r="BW361" s="313"/>
      <c r="BX361" s="313"/>
      <c r="BY361" s="313"/>
      <c r="BZ361" s="313"/>
      <c r="CA361" s="313"/>
      <c r="CB361" s="313"/>
      <c r="CC361" s="313"/>
      <c r="CD361" s="313"/>
      <c r="CE361" s="313"/>
      <c r="CF361" s="313"/>
      <c r="CG361" s="313"/>
      <c r="CH361" s="313"/>
      <c r="CL361" s="313"/>
    </row>
    <row r="362" spans="1:90" s="1" customFormat="1" ht="13.9" hidden="1" customHeight="1" x14ac:dyDescent="0.3">
      <c r="A362" s="706"/>
      <c r="B362" s="624" t="s">
        <v>604</v>
      </c>
      <c r="C362" s="626" t="s">
        <v>164</v>
      </c>
      <c r="D362" s="626" t="s">
        <v>604</v>
      </c>
      <c r="E362" s="624" t="s">
        <v>164</v>
      </c>
      <c r="F362" s="625"/>
      <c r="G362" s="625"/>
      <c r="H362" s="625"/>
      <c r="I362" s="625"/>
      <c r="J362" s="624" t="s">
        <v>286</v>
      </c>
      <c r="K362" s="627" t="s">
        <v>608</v>
      </c>
      <c r="L362" s="627" t="s">
        <v>609</v>
      </c>
      <c r="M362" s="627" t="str">
        <f t="shared" si="421"/>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2" s="624"/>
      <c r="O362" s="617">
        <v>5001</v>
      </c>
      <c r="P362" s="615"/>
      <c r="Q362" s="616"/>
      <c r="R362" s="632"/>
      <c r="S362" s="615"/>
      <c r="T362" s="616"/>
      <c r="U362" s="632"/>
      <c r="V362" s="615"/>
      <c r="W362" s="616"/>
      <c r="X362" s="621"/>
      <c r="Y362" s="616"/>
      <c r="Z362" s="621"/>
      <c r="AA362" s="617"/>
      <c r="AB362" s="326"/>
      <c r="AC362" s="494"/>
      <c r="AD362" s="387"/>
      <c r="AE362" s="315"/>
      <c r="AF362" s="494"/>
      <c r="AG362" s="315" t="str">
        <f t="shared" si="428"/>
        <v/>
      </c>
      <c r="AH362" s="316"/>
      <c r="AI362" s="316"/>
      <c r="AJ362" s="317" t="str">
        <f t="shared" si="416"/>
        <v/>
      </c>
      <c r="AK362" s="316"/>
      <c r="AL362" s="316"/>
      <c r="AM362" s="316"/>
      <c r="AN362" s="122"/>
      <c r="AO362" s="132" t="str">
        <f t="shared" si="417"/>
        <v/>
      </c>
      <c r="AP362" s="123"/>
      <c r="AQ362" s="132" t="str">
        <f t="shared" si="418"/>
        <v/>
      </c>
      <c r="AR362" s="123" t="str">
        <f t="shared" si="419"/>
        <v/>
      </c>
      <c r="AS362" s="301" t="str">
        <f t="shared" si="420"/>
        <v/>
      </c>
      <c r="AT362" s="301"/>
      <c r="AU362" s="301"/>
      <c r="AV362" s="369"/>
      <c r="AW362" s="305"/>
      <c r="AX362" s="305"/>
      <c r="AY362" s="489"/>
      <c r="AZ362" s="490"/>
      <c r="BA362" s="490"/>
      <c r="BB362" s="490"/>
      <c r="BC362" s="490"/>
      <c r="BJ362" s="327"/>
      <c r="BK362" s="313"/>
      <c r="BL362" s="313"/>
      <c r="BM362" s="313"/>
      <c r="BN362" s="313"/>
      <c r="BO362" s="313"/>
      <c r="BP362" s="313"/>
      <c r="BQ362" s="313"/>
      <c r="BR362" s="313"/>
      <c r="BS362" s="313"/>
      <c r="BT362" s="313"/>
      <c r="BU362" s="313"/>
      <c r="BV362" s="313"/>
      <c r="BW362" s="313"/>
      <c r="BX362" s="313"/>
      <c r="BY362" s="313"/>
      <c r="BZ362" s="313"/>
      <c r="CA362" s="313"/>
      <c r="CB362" s="313"/>
      <c r="CC362" s="313"/>
      <c r="CD362" s="313"/>
      <c r="CE362" s="313"/>
      <c r="CF362" s="313"/>
      <c r="CG362" s="313"/>
      <c r="CH362" s="313"/>
      <c r="CL362" s="313"/>
    </row>
    <row r="363" spans="1:90" s="1" customFormat="1" ht="209.25" customHeight="1" x14ac:dyDescent="0.3">
      <c r="A363" s="706" t="s">
        <v>610</v>
      </c>
      <c r="B363" s="624" t="s">
        <v>611</v>
      </c>
      <c r="C363" s="626" t="s">
        <v>164</v>
      </c>
      <c r="D363" s="626" t="s">
        <v>611</v>
      </c>
      <c r="E363" s="624" t="s">
        <v>164</v>
      </c>
      <c r="F363" s="625" t="s">
        <v>345</v>
      </c>
      <c r="G363" s="625" t="s">
        <v>508</v>
      </c>
      <c r="H363" s="625" t="s">
        <v>346</v>
      </c>
      <c r="I363" s="625" t="s">
        <v>317</v>
      </c>
      <c r="J363" s="624" t="s">
        <v>286</v>
      </c>
      <c r="K363" s="627" t="s">
        <v>612</v>
      </c>
      <c r="L363" s="627" t="s">
        <v>613</v>
      </c>
      <c r="M363" s="627" t="str">
        <f t="shared" si="421"/>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63" s="624" t="s">
        <v>332</v>
      </c>
      <c r="O363" s="617">
        <v>2</v>
      </c>
      <c r="P363" s="615" t="str">
        <f t="shared" si="422"/>
        <v>Muy Baja</v>
      </c>
      <c r="Q363" s="616">
        <f t="shared" ref="Q363" si="463">IF(P363="","",IF(P363="Muy Baja",0.2,IF(P363="Baja",0.4,IF(P363="Media",0.6,IF(P363="Alta",0.8,IF(P363="Muy Alta",1,))))))</f>
        <v>0.2</v>
      </c>
      <c r="R363" s="632"/>
      <c r="S363" s="615" t="str">
        <f>IF(OR(R363='Tabla Impacto'!$C$11,R363='Tabla Impacto'!$D$11),"Leve",IF(OR(R363='Tabla Impacto'!$C$12,R363='Tabla Impacto'!$D$12),"Menor",IF(OR(R363='Tabla Impacto'!$C$13,R363='Tabla Impacto'!$D$13),"Moderado",IF(OR(R363='Tabla Impacto'!$C$14,R363='Tabla Impacto'!$D$14),"Mayor",IF(OR(R363='Tabla Impacto'!$C$15,R363='Tabla Impacto'!$D$15),"Catastrófico","")))))</f>
        <v/>
      </c>
      <c r="T363" s="616" t="str">
        <f t="shared" ref="T363" si="464">IF(S363="","",IF(S363="Leve",0.2,IF(S363="Menor",0.4,IF(S363="Moderado",0.6,IF(S363="Mayor",0.8,IF(S363="Catastrófico",1,))))))</f>
        <v/>
      </c>
      <c r="U363" s="632" t="s">
        <v>276</v>
      </c>
      <c r="V363" s="615" t="str">
        <f>IF(OR(U363='Tabla Impacto'!$C$11,U363='Tabla Impacto'!$D$11),"Leve",IF(OR(U363='Tabla Impacto'!$C$12,U363='Tabla Impacto'!$D$12),"Menor",IF(OR(U363='Tabla Impacto'!$C$13,U363='Tabla Impacto'!$D$13),"Moderado",IF(OR(U363='Tabla Impacto'!$C$14,U363='Tabla Impacto'!$D$14),"Mayor",IF(OR(U363='Tabla Impacto'!$C$15,U363='Tabla Impacto'!$D$15),"Catastrófico","")))))</f>
        <v>Catastrófico</v>
      </c>
      <c r="W363" s="616">
        <f t="shared" ref="W363" si="465">IF(V363="","",IF(V363="Leve",0.2,IF(V363="Menor",0.4,IF(V363="Moderado",0.6,IF(V363="Mayor",0.8,IF(V363="Catastrófico",1,))))))</f>
        <v>1</v>
      </c>
      <c r="X363" s="621" t="str">
        <f>IF(Y363="","",IF(Y363='Tabla Impacto'!$G$4,'Tabla Impacto'!$F$4,IF(Y363='Tabla Impacto'!$G$5,'Tabla Impacto'!$F$5,IF(Y363='Tabla Impacto'!$G$6,'Tabla Impacto'!$F$6,IF(Y363='Tabla Impacto'!$G$7,'Tabla Impacto'!$F$7,IF(Y363='Tabla Impacto'!$G$8,'Tabla Impacto'!$F$8))))))</f>
        <v>Catastrófico</v>
      </c>
      <c r="Y363" s="616">
        <f t="shared" ref="Y363" si="466">+IF(T363="",W363,IF(W363="",T363,IF(T363&gt;W363,T363,W363)))</f>
        <v>1</v>
      </c>
      <c r="Z363" s="621" t="str">
        <f t="shared" ref="Z363" si="467">IF(OR(AND(P363="Muy Baja",X363="Leve"),AND(P363="Muy Baja",X363="Menor"),AND(P363="Baja",X363="Leve")),"Bajo",IF(OR(AND(P363="Muy baja",X363="Moderado"),AND(P363="Baja",X363="Menor"),AND(P363="Baja",X363="Moderado"),AND(P363="Media",X363="Leve"),AND(P363="Media",X363="Menor"),AND(P363="Media",X363="Moderado"),AND(P363="Alta",X363="Leve"),AND(P363="Alta",X363="Menor")),"Moderado",IF(OR(AND(P363="Muy Baja",X363="Mayor"),AND(P363="Baja",X363="Mayor"),AND(P363="Media",X363="Mayor"),AND(P363="Alta",X363="Moderado"),AND(P363="Alta",X363="Mayor"),AND(P363="Muy Alta",X363="Leve"),AND(P363="Muy Alta",X363="Menor"),AND(P363="Muy Alta",X363="Moderado"),AND(P363="Muy Alta",X363="Mayor")),"Alto",IF(OR(AND(P363="Muy Baja",X363="Catastrófico"),AND(P363="Baja",X363="Catastrófico"),AND(P363="Media",X363="Catastrófico"),AND(P363="Alta",X363="Catastrófico"),AND(P363="Muy Alta",X363="Catastrófico")),"Extremo",""))))</f>
        <v>Extremo</v>
      </c>
      <c r="AA363" s="617"/>
      <c r="AB363" s="326">
        <v>1</v>
      </c>
      <c r="AC363" s="494" t="s">
        <v>901</v>
      </c>
      <c r="AD363" s="387"/>
      <c r="AE363" s="315" t="s">
        <v>123</v>
      </c>
      <c r="AF363" s="494" t="s">
        <v>902</v>
      </c>
      <c r="AG363" s="315" t="str">
        <f t="shared" si="428"/>
        <v>Probabilidad</v>
      </c>
      <c r="AH363" s="316" t="s">
        <v>74</v>
      </c>
      <c r="AI363" s="316" t="s">
        <v>109</v>
      </c>
      <c r="AJ363" s="317" t="str">
        <f t="shared" si="416"/>
        <v>40%</v>
      </c>
      <c r="AK363" s="316" t="s">
        <v>115</v>
      </c>
      <c r="AL363" s="316" t="s">
        <v>133</v>
      </c>
      <c r="AM363" s="316" t="s">
        <v>277</v>
      </c>
      <c r="AN363" s="300">
        <f>IFERROR(IF(AG363="Probabilidad",(Q363-(+Q363*AJ363)),IF(AG363="Impacto",Q363,"")),"")</f>
        <v>0.12</v>
      </c>
      <c r="AO363" s="132" t="str">
        <f t="shared" si="417"/>
        <v>Muy Baja</v>
      </c>
      <c r="AP363" s="123">
        <f>+AN363</f>
        <v>0.12</v>
      </c>
      <c r="AQ363" s="132" t="str">
        <f t="shared" si="418"/>
        <v>Catastrófico</v>
      </c>
      <c r="AR363" s="123">
        <f>IFERROR(IF(AG363="Impacto",(Y363-(+Y363*AJ363)),IF(AG363="Probabilidad",Y363,"")),"")</f>
        <v>1</v>
      </c>
      <c r="AS363" s="301" t="str">
        <f t="shared" si="420"/>
        <v>Extremo</v>
      </c>
      <c r="AT363" s="367">
        <f>+AP363</f>
        <v>0.12</v>
      </c>
      <c r="AU363" s="367">
        <f>+AR363</f>
        <v>1</v>
      </c>
      <c r="AV363" s="369" t="s">
        <v>278</v>
      </c>
      <c r="AW363" s="305"/>
      <c r="AX363" s="305"/>
      <c r="AY363" s="319">
        <v>0</v>
      </c>
      <c r="AZ363" s="315">
        <v>0</v>
      </c>
      <c r="BA363" s="315">
        <v>0</v>
      </c>
      <c r="BB363" s="315">
        <v>0</v>
      </c>
      <c r="BC363" s="315">
        <v>0</v>
      </c>
      <c r="BJ363" s="327"/>
      <c r="BK363" s="313"/>
      <c r="BL363" s="313"/>
      <c r="BM363" s="313"/>
      <c r="BN363" s="313"/>
      <c r="BO363" s="313"/>
      <c r="BP363" s="313"/>
      <c r="BQ363" s="313"/>
      <c r="BR363" s="313"/>
      <c r="BS363" s="313"/>
      <c r="BT363" s="313"/>
      <c r="BU363" s="313"/>
      <c r="BV363" s="313"/>
      <c r="BW363" s="313"/>
      <c r="BX363" s="313"/>
      <c r="BY363" s="313"/>
      <c r="BZ363" s="313"/>
      <c r="CA363" s="313"/>
      <c r="CB363" s="313"/>
      <c r="CC363" s="313"/>
      <c r="CD363" s="313"/>
      <c r="CE363" s="313"/>
      <c r="CF363" s="313"/>
      <c r="CG363" s="313"/>
      <c r="CH363" s="313"/>
      <c r="CL363" s="313"/>
    </row>
    <row r="364" spans="1:90" s="1" customFormat="1" ht="13.9" hidden="1" customHeight="1" x14ac:dyDescent="0.3">
      <c r="A364" s="706"/>
      <c r="B364" s="624" t="s">
        <v>607</v>
      </c>
      <c r="C364" s="626" t="s">
        <v>164</v>
      </c>
      <c r="D364" s="626" t="s">
        <v>607</v>
      </c>
      <c r="E364" s="624" t="s">
        <v>164</v>
      </c>
      <c r="F364" s="625"/>
      <c r="G364" s="625"/>
      <c r="H364" s="625"/>
      <c r="I364" s="625"/>
      <c r="J364" s="624" t="s">
        <v>286</v>
      </c>
      <c r="K364" s="627" t="s">
        <v>612</v>
      </c>
      <c r="L364" s="627" t="s">
        <v>613</v>
      </c>
      <c r="M364" s="627" t="str">
        <f t="shared" si="421"/>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64" s="624"/>
      <c r="O364" s="617">
        <v>2</v>
      </c>
      <c r="P364" s="615"/>
      <c r="Q364" s="616"/>
      <c r="R364" s="632"/>
      <c r="S364" s="615"/>
      <c r="T364" s="616"/>
      <c r="U364" s="632"/>
      <c r="V364" s="615"/>
      <c r="W364" s="616"/>
      <c r="X364" s="621"/>
      <c r="Y364" s="616"/>
      <c r="Z364" s="621"/>
      <c r="AA364" s="617"/>
      <c r="AB364" s="326"/>
      <c r="AC364" s="494"/>
      <c r="AD364" s="387"/>
      <c r="AE364" s="315"/>
      <c r="AF364" s="494"/>
      <c r="AG364" s="315" t="str">
        <f t="shared" si="428"/>
        <v/>
      </c>
      <c r="AH364" s="316"/>
      <c r="AI364" s="316"/>
      <c r="AJ364" s="317" t="str">
        <f t="shared" si="416"/>
        <v/>
      </c>
      <c r="AK364" s="316"/>
      <c r="AL364" s="316"/>
      <c r="AM364" s="316"/>
      <c r="AN364" s="122"/>
      <c r="AO364" s="132" t="str">
        <f t="shared" si="417"/>
        <v/>
      </c>
      <c r="AP364" s="123"/>
      <c r="AQ364" s="132" t="str">
        <f t="shared" si="418"/>
        <v/>
      </c>
      <c r="AR364" s="123" t="str">
        <f t="shared" si="419"/>
        <v/>
      </c>
      <c r="AS364" s="301" t="str">
        <f t="shared" si="420"/>
        <v/>
      </c>
      <c r="AT364" s="301"/>
      <c r="AU364" s="301"/>
      <c r="AV364" s="369"/>
      <c r="AW364" s="305"/>
      <c r="AX364" s="305"/>
      <c r="AY364" s="489"/>
      <c r="AZ364" s="490"/>
      <c r="BA364" s="490"/>
      <c r="BB364" s="490"/>
      <c r="BC364" s="490"/>
      <c r="BJ364" s="327"/>
      <c r="BK364" s="313"/>
      <c r="BL364" s="313"/>
      <c r="BM364" s="313"/>
      <c r="BN364" s="313"/>
      <c r="BO364" s="313"/>
      <c r="BP364" s="313"/>
      <c r="BQ364" s="313"/>
      <c r="BR364" s="313"/>
      <c r="BS364" s="313"/>
      <c r="BT364" s="313"/>
      <c r="BU364" s="313"/>
      <c r="BV364" s="313"/>
      <c r="BW364" s="313"/>
      <c r="BX364" s="313"/>
      <c r="BY364" s="313"/>
      <c r="BZ364" s="313"/>
      <c r="CA364" s="313"/>
      <c r="CB364" s="313"/>
      <c r="CC364" s="313"/>
      <c r="CD364" s="313"/>
      <c r="CE364" s="313"/>
      <c r="CF364" s="313"/>
      <c r="CG364" s="313"/>
      <c r="CH364" s="313"/>
      <c r="CL364" s="313"/>
    </row>
    <row r="365" spans="1:90" s="1" customFormat="1" ht="13.9" hidden="1" customHeight="1" x14ac:dyDescent="0.3">
      <c r="A365" s="706"/>
      <c r="B365" s="624" t="s">
        <v>607</v>
      </c>
      <c r="C365" s="626" t="s">
        <v>164</v>
      </c>
      <c r="D365" s="626" t="s">
        <v>607</v>
      </c>
      <c r="E365" s="624" t="s">
        <v>164</v>
      </c>
      <c r="F365" s="625"/>
      <c r="G365" s="625"/>
      <c r="H365" s="625"/>
      <c r="I365" s="625"/>
      <c r="J365" s="624" t="s">
        <v>286</v>
      </c>
      <c r="K365" s="627" t="s">
        <v>612</v>
      </c>
      <c r="L365" s="627" t="s">
        <v>613</v>
      </c>
      <c r="M365" s="627" t="str">
        <f t="shared" si="421"/>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65" s="624"/>
      <c r="O365" s="617">
        <v>2</v>
      </c>
      <c r="P365" s="615"/>
      <c r="Q365" s="616"/>
      <c r="R365" s="632"/>
      <c r="S365" s="615"/>
      <c r="T365" s="616"/>
      <c r="U365" s="632"/>
      <c r="V365" s="615"/>
      <c r="W365" s="616"/>
      <c r="X365" s="621"/>
      <c r="Y365" s="616"/>
      <c r="Z365" s="621"/>
      <c r="AA365" s="617"/>
      <c r="AB365" s="326"/>
      <c r="AC365" s="494"/>
      <c r="AD365" s="387"/>
      <c r="AE365" s="315"/>
      <c r="AF365" s="494"/>
      <c r="AG365" s="315" t="str">
        <f t="shared" si="428"/>
        <v/>
      </c>
      <c r="AH365" s="316"/>
      <c r="AI365" s="316"/>
      <c r="AJ365" s="317" t="str">
        <f t="shared" si="416"/>
        <v/>
      </c>
      <c r="AK365" s="316"/>
      <c r="AL365" s="316"/>
      <c r="AM365" s="316"/>
      <c r="AN365" s="122"/>
      <c r="AO365" s="132" t="str">
        <f t="shared" si="417"/>
        <v/>
      </c>
      <c r="AP365" s="123"/>
      <c r="AQ365" s="132" t="str">
        <f t="shared" si="418"/>
        <v/>
      </c>
      <c r="AR365" s="123" t="str">
        <f t="shared" si="419"/>
        <v/>
      </c>
      <c r="AS365" s="301" t="str">
        <f t="shared" si="420"/>
        <v/>
      </c>
      <c r="AT365" s="301"/>
      <c r="AU365" s="301"/>
      <c r="AV365" s="369"/>
      <c r="AW365" s="305"/>
      <c r="AX365" s="305"/>
      <c r="AY365" s="489"/>
      <c r="AZ365" s="490"/>
      <c r="BA365" s="490"/>
      <c r="BB365" s="490"/>
      <c r="BC365" s="490"/>
      <c r="BJ365" s="327"/>
      <c r="BK365" s="313"/>
      <c r="BL365" s="313"/>
      <c r="BM365" s="313"/>
      <c r="BN365" s="313"/>
      <c r="BO365" s="313"/>
      <c r="BP365" s="313"/>
      <c r="BQ365" s="313"/>
      <c r="BR365" s="313"/>
      <c r="BS365" s="313"/>
      <c r="BT365" s="313"/>
      <c r="BU365" s="313"/>
      <c r="BV365" s="313"/>
      <c r="BW365" s="313"/>
      <c r="BX365" s="313"/>
      <c r="BY365" s="313"/>
      <c r="BZ365" s="313"/>
      <c r="CA365" s="313"/>
      <c r="CB365" s="313"/>
      <c r="CC365" s="313"/>
      <c r="CD365" s="313"/>
      <c r="CE365" s="313"/>
      <c r="CF365" s="313"/>
      <c r="CG365" s="313"/>
      <c r="CH365" s="313"/>
      <c r="CL365" s="313"/>
    </row>
    <row r="366" spans="1:90" s="1" customFormat="1" ht="13.9" hidden="1" customHeight="1" x14ac:dyDescent="0.3">
      <c r="A366" s="706"/>
      <c r="B366" s="624" t="s">
        <v>607</v>
      </c>
      <c r="C366" s="626" t="s">
        <v>164</v>
      </c>
      <c r="D366" s="626" t="s">
        <v>607</v>
      </c>
      <c r="E366" s="624" t="s">
        <v>164</v>
      </c>
      <c r="F366" s="625"/>
      <c r="G366" s="625"/>
      <c r="H366" s="625"/>
      <c r="I366" s="625"/>
      <c r="J366" s="624" t="s">
        <v>286</v>
      </c>
      <c r="K366" s="627" t="s">
        <v>612</v>
      </c>
      <c r="L366" s="627" t="s">
        <v>613</v>
      </c>
      <c r="M366" s="627" t="str">
        <f t="shared" si="421"/>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66" s="624"/>
      <c r="O366" s="617">
        <v>2</v>
      </c>
      <c r="P366" s="615"/>
      <c r="Q366" s="616"/>
      <c r="R366" s="632"/>
      <c r="S366" s="615"/>
      <c r="T366" s="616"/>
      <c r="U366" s="632"/>
      <c r="V366" s="615"/>
      <c r="W366" s="616"/>
      <c r="X366" s="621"/>
      <c r="Y366" s="616"/>
      <c r="Z366" s="621"/>
      <c r="AA366" s="617"/>
      <c r="AB366" s="326"/>
      <c r="AC366" s="494"/>
      <c r="AD366" s="387"/>
      <c r="AE366" s="315"/>
      <c r="AF366" s="494"/>
      <c r="AG366" s="315" t="str">
        <f t="shared" si="428"/>
        <v/>
      </c>
      <c r="AH366" s="316"/>
      <c r="AI366" s="316"/>
      <c r="AJ366" s="317" t="str">
        <f t="shared" si="416"/>
        <v/>
      </c>
      <c r="AK366" s="316"/>
      <c r="AL366" s="316"/>
      <c r="AM366" s="316"/>
      <c r="AN366" s="122"/>
      <c r="AO366" s="132" t="str">
        <f t="shared" si="417"/>
        <v/>
      </c>
      <c r="AP366" s="123"/>
      <c r="AQ366" s="132" t="str">
        <f t="shared" si="418"/>
        <v/>
      </c>
      <c r="AR366" s="123" t="str">
        <f t="shared" si="419"/>
        <v/>
      </c>
      <c r="AS366" s="301" t="str">
        <f t="shared" si="420"/>
        <v/>
      </c>
      <c r="AT366" s="301"/>
      <c r="AU366" s="301"/>
      <c r="AV366" s="369"/>
      <c r="AW366" s="305"/>
      <c r="AX366" s="305"/>
      <c r="AY366" s="489"/>
      <c r="AZ366" s="490"/>
      <c r="BA366" s="490"/>
      <c r="BB366" s="490"/>
      <c r="BC366" s="490"/>
      <c r="BJ366" s="327"/>
      <c r="BK366" s="313"/>
      <c r="BL366" s="313"/>
      <c r="BM366" s="313"/>
      <c r="BN366" s="313"/>
      <c r="BO366" s="313"/>
      <c r="BP366" s="313"/>
      <c r="BQ366" s="313"/>
      <c r="BR366" s="313"/>
      <c r="BS366" s="313"/>
      <c r="BT366" s="313"/>
      <c r="BU366" s="313"/>
      <c r="BV366" s="313"/>
      <c r="BW366" s="313"/>
      <c r="BX366" s="313"/>
      <c r="BY366" s="313"/>
      <c r="BZ366" s="313"/>
      <c r="CA366" s="313"/>
      <c r="CB366" s="313"/>
      <c r="CC366" s="313"/>
      <c r="CD366" s="313"/>
      <c r="CE366" s="313"/>
      <c r="CF366" s="313"/>
      <c r="CG366" s="313"/>
      <c r="CH366" s="313"/>
      <c r="CL366" s="313"/>
    </row>
    <row r="367" spans="1:90" s="1" customFormat="1" ht="13.9" hidden="1" customHeight="1" x14ac:dyDescent="0.3">
      <c r="A367" s="706"/>
      <c r="B367" s="624" t="s">
        <v>607</v>
      </c>
      <c r="C367" s="626" t="s">
        <v>164</v>
      </c>
      <c r="D367" s="626" t="s">
        <v>607</v>
      </c>
      <c r="E367" s="624" t="s">
        <v>164</v>
      </c>
      <c r="F367" s="625"/>
      <c r="G367" s="625"/>
      <c r="H367" s="625"/>
      <c r="I367" s="625"/>
      <c r="J367" s="624" t="s">
        <v>286</v>
      </c>
      <c r="K367" s="627" t="s">
        <v>612</v>
      </c>
      <c r="L367" s="627" t="s">
        <v>613</v>
      </c>
      <c r="M367" s="627" t="str">
        <f t="shared" si="421"/>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67" s="624"/>
      <c r="O367" s="617">
        <v>2</v>
      </c>
      <c r="P367" s="615"/>
      <c r="Q367" s="616"/>
      <c r="R367" s="632"/>
      <c r="S367" s="615"/>
      <c r="T367" s="616"/>
      <c r="U367" s="632"/>
      <c r="V367" s="615"/>
      <c r="W367" s="616"/>
      <c r="X367" s="621"/>
      <c r="Y367" s="616"/>
      <c r="Z367" s="621"/>
      <c r="AA367" s="617"/>
      <c r="AB367" s="326"/>
      <c r="AC367" s="494"/>
      <c r="AD367" s="387"/>
      <c r="AE367" s="315"/>
      <c r="AF367" s="494"/>
      <c r="AG367" s="315" t="str">
        <f t="shared" si="428"/>
        <v/>
      </c>
      <c r="AH367" s="316"/>
      <c r="AI367" s="316"/>
      <c r="AJ367" s="317" t="str">
        <f t="shared" si="416"/>
        <v/>
      </c>
      <c r="AK367" s="316"/>
      <c r="AL367" s="316"/>
      <c r="AM367" s="316"/>
      <c r="AN367" s="122"/>
      <c r="AO367" s="132" t="str">
        <f t="shared" si="417"/>
        <v/>
      </c>
      <c r="AP367" s="123"/>
      <c r="AQ367" s="132" t="str">
        <f t="shared" si="418"/>
        <v/>
      </c>
      <c r="AR367" s="123" t="str">
        <f t="shared" si="419"/>
        <v/>
      </c>
      <c r="AS367" s="301" t="str">
        <f t="shared" si="420"/>
        <v/>
      </c>
      <c r="AT367" s="301"/>
      <c r="AU367" s="301"/>
      <c r="AV367" s="369"/>
      <c r="AW367" s="305"/>
      <c r="AX367" s="305"/>
      <c r="AY367" s="489"/>
      <c r="AZ367" s="490"/>
      <c r="BA367" s="490"/>
      <c r="BB367" s="490"/>
      <c r="BC367" s="490"/>
      <c r="BJ367" s="327"/>
      <c r="BK367" s="313"/>
      <c r="BL367" s="313"/>
      <c r="BM367" s="313"/>
      <c r="BN367" s="313"/>
      <c r="BO367" s="313"/>
      <c r="BP367" s="313"/>
      <c r="BQ367" s="313"/>
      <c r="BR367" s="313"/>
      <c r="BS367" s="313"/>
      <c r="BT367" s="313"/>
      <c r="BU367" s="313"/>
      <c r="BV367" s="313"/>
      <c r="BW367" s="313"/>
      <c r="BX367" s="313"/>
      <c r="BY367" s="313"/>
      <c r="BZ367" s="313"/>
      <c r="CA367" s="313"/>
      <c r="CB367" s="313"/>
      <c r="CC367" s="313"/>
      <c r="CD367" s="313"/>
      <c r="CE367" s="313"/>
      <c r="CF367" s="313"/>
      <c r="CG367" s="313"/>
      <c r="CH367" s="313"/>
      <c r="CL367" s="313"/>
    </row>
    <row r="368" spans="1:90" s="1" customFormat="1" ht="13.9" hidden="1" customHeight="1" x14ac:dyDescent="0.3">
      <c r="A368" s="706"/>
      <c r="B368" s="624" t="s">
        <v>607</v>
      </c>
      <c r="C368" s="626" t="s">
        <v>164</v>
      </c>
      <c r="D368" s="626" t="s">
        <v>607</v>
      </c>
      <c r="E368" s="624" t="s">
        <v>164</v>
      </c>
      <c r="F368" s="625"/>
      <c r="G368" s="625"/>
      <c r="H368" s="625"/>
      <c r="I368" s="625"/>
      <c r="J368" s="624" t="s">
        <v>286</v>
      </c>
      <c r="K368" s="627" t="s">
        <v>612</v>
      </c>
      <c r="L368" s="627" t="s">
        <v>613</v>
      </c>
      <c r="M368" s="627" t="str">
        <f t="shared" si="421"/>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68" s="624"/>
      <c r="O368" s="617">
        <v>2</v>
      </c>
      <c r="P368" s="615"/>
      <c r="Q368" s="616"/>
      <c r="R368" s="632"/>
      <c r="S368" s="615"/>
      <c r="T368" s="616"/>
      <c r="U368" s="632"/>
      <c r="V368" s="615"/>
      <c r="W368" s="616"/>
      <c r="X368" s="621"/>
      <c r="Y368" s="616"/>
      <c r="Z368" s="621"/>
      <c r="AA368" s="617"/>
      <c r="AB368" s="326"/>
      <c r="AC368" s="494"/>
      <c r="AD368" s="387"/>
      <c r="AE368" s="315"/>
      <c r="AF368" s="494"/>
      <c r="AG368" s="315" t="str">
        <f t="shared" si="428"/>
        <v/>
      </c>
      <c r="AH368" s="316"/>
      <c r="AI368" s="316"/>
      <c r="AJ368" s="317" t="str">
        <f t="shared" si="416"/>
        <v/>
      </c>
      <c r="AK368" s="316"/>
      <c r="AL368" s="316"/>
      <c r="AM368" s="316"/>
      <c r="AN368" s="122"/>
      <c r="AO368" s="132" t="str">
        <f t="shared" si="417"/>
        <v/>
      </c>
      <c r="AP368" s="123"/>
      <c r="AQ368" s="132" t="str">
        <f t="shared" si="418"/>
        <v/>
      </c>
      <c r="AR368" s="123" t="str">
        <f t="shared" si="419"/>
        <v/>
      </c>
      <c r="AS368" s="301" t="str">
        <f t="shared" si="420"/>
        <v/>
      </c>
      <c r="AT368" s="301"/>
      <c r="AU368" s="301"/>
      <c r="AV368" s="369"/>
      <c r="AW368" s="305"/>
      <c r="AX368" s="305"/>
      <c r="AY368" s="489"/>
      <c r="AZ368" s="490"/>
      <c r="BA368" s="490"/>
      <c r="BB368" s="490"/>
      <c r="BC368" s="490"/>
      <c r="BJ368" s="327"/>
      <c r="BK368" s="313"/>
      <c r="BL368" s="313"/>
      <c r="BM368" s="313"/>
      <c r="BN368" s="313"/>
      <c r="BO368" s="313"/>
      <c r="BP368" s="313"/>
      <c r="BQ368" s="313"/>
      <c r="BR368" s="313"/>
      <c r="BS368" s="313"/>
      <c r="BT368" s="313"/>
      <c r="BU368" s="313"/>
      <c r="BV368" s="313"/>
      <c r="BW368" s="313"/>
      <c r="BX368" s="313"/>
      <c r="BY368" s="313"/>
      <c r="BZ368" s="313"/>
      <c r="CA368" s="313"/>
      <c r="CB368" s="313"/>
      <c r="CC368" s="313"/>
      <c r="CD368" s="313"/>
      <c r="CE368" s="313"/>
      <c r="CF368" s="313"/>
      <c r="CG368" s="313"/>
      <c r="CH368" s="313"/>
      <c r="CL368" s="313"/>
    </row>
    <row r="369" spans="1:90" s="1" customFormat="1" ht="222" customHeight="1" x14ac:dyDescent="0.3">
      <c r="A369" s="706" t="s">
        <v>614</v>
      </c>
      <c r="B369" s="624" t="s">
        <v>615</v>
      </c>
      <c r="C369" s="626" t="s">
        <v>125</v>
      </c>
      <c r="D369" s="626" t="s">
        <v>616</v>
      </c>
      <c r="E369" s="624" t="s">
        <v>617</v>
      </c>
      <c r="F369" s="625" t="s">
        <v>337</v>
      </c>
      <c r="G369" s="625" t="s">
        <v>283</v>
      </c>
      <c r="H369" s="625" t="s">
        <v>284</v>
      </c>
      <c r="I369" s="625" t="s">
        <v>317</v>
      </c>
      <c r="J369" s="624" t="s">
        <v>286</v>
      </c>
      <c r="K369" s="627" t="s">
        <v>618</v>
      </c>
      <c r="L369" s="627" t="s">
        <v>1039</v>
      </c>
      <c r="M369" s="627" t="str">
        <f t="shared" si="421"/>
        <v>Posibilidad de pérdida Reputacional por el incumplimiento en los estandartes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periódicamente estar informados acerca de como avanza la gestión de las siete vías estratégicas de la ICDE</v>
      </c>
      <c r="N369" s="624" t="s">
        <v>274</v>
      </c>
      <c r="O369" s="617">
        <v>48</v>
      </c>
      <c r="P369" s="615" t="str">
        <f t="shared" si="407"/>
        <v>Media</v>
      </c>
      <c r="Q369" s="616">
        <f t="shared" ref="Q369" si="468">IF(P369="","",IF(P369="Muy Baja",0.2,IF(P369="Baja",0.4,IF(P369="Media",0.6,IF(P369="Alta",0.8,IF(P369="Muy Alta",1,))))))</f>
        <v>0.6</v>
      </c>
      <c r="R369" s="632"/>
      <c r="S369" s="615" t="str">
        <f>IF(OR(R369='Tabla Impacto'!$C$11,R369='Tabla Impacto'!$D$11),"Leve",IF(OR(R369='Tabla Impacto'!$C$12,R369='Tabla Impacto'!$D$12),"Menor",IF(OR(R369='Tabla Impacto'!$C$13,R369='Tabla Impacto'!$D$13),"Moderado",IF(OR(R369='Tabla Impacto'!$C$14,R369='Tabla Impacto'!$D$14),"Mayor",IF(OR(R369='Tabla Impacto'!$C$15,R369='Tabla Impacto'!$D$15),"Catastrófico","")))))</f>
        <v/>
      </c>
      <c r="T369" s="616" t="str">
        <f t="shared" ref="T369" si="469">IF(S369="","",IF(S369="Leve",0.2,IF(S369="Menor",0.4,IF(S369="Moderado",0.6,IF(S369="Mayor",0.8,IF(S369="Catastrófico",1,))))))</f>
        <v/>
      </c>
      <c r="U369" s="632" t="s">
        <v>300</v>
      </c>
      <c r="V369" s="615" t="str">
        <f>IF(OR(U369='Tabla Impacto'!$C$11,U369='Tabla Impacto'!$D$11),"Leve",IF(OR(U369='Tabla Impacto'!$C$12,U369='Tabla Impacto'!$D$12),"Menor",IF(OR(U369='Tabla Impacto'!$C$13,U369='Tabla Impacto'!$D$13),"Moderado",IF(OR(U369='Tabla Impacto'!$C$14,U369='Tabla Impacto'!$D$14),"Mayor",IF(OR(U369='Tabla Impacto'!$C$15,U369='Tabla Impacto'!$D$15),"Catastrófico","")))))</f>
        <v>Mayor</v>
      </c>
      <c r="W369" s="616">
        <f t="shared" ref="W369" si="470">IF(V369="","",IF(V369="Leve",0.2,IF(V369="Menor",0.4,IF(V369="Moderado",0.6,IF(V369="Mayor",0.8,IF(V369="Catastrófico",1,))))))</f>
        <v>0.8</v>
      </c>
      <c r="X369" s="621" t="str">
        <f>IF(Y369="","",IF(Y369='Tabla Impacto'!$G$4,'Tabla Impacto'!$F$4,IF(Y369='Tabla Impacto'!$G$5,'Tabla Impacto'!$F$5,IF(Y369='Tabla Impacto'!$G$6,'Tabla Impacto'!$F$6,IF(Y369='Tabla Impacto'!$G$7,'Tabla Impacto'!$F$7,IF(Y369='Tabla Impacto'!$G$8,'Tabla Impacto'!$F$8))))))</f>
        <v>Mayor</v>
      </c>
      <c r="Y369" s="616">
        <f t="shared" ref="Y369" si="471">+IF(T369="",W369,IF(W369="",T369,IF(T369&gt;W369,T369,W369)))</f>
        <v>0.8</v>
      </c>
      <c r="Z369" s="621" t="str">
        <f t="shared" ref="Z369" si="472">IF(OR(AND(P369="Muy Baja",X369="Leve"),AND(P369="Muy Baja",X369="Menor"),AND(P369="Baja",X369="Leve")),"Bajo",IF(OR(AND(P369="Muy baja",X369="Moderado"),AND(P369="Baja",X369="Menor"),AND(P369="Baja",X369="Moderado"),AND(P369="Media",X369="Leve"),AND(P369="Media",X369="Menor"),AND(P369="Media",X369="Moderado"),AND(P369="Alta",X369="Leve"),AND(P369="Alta",X369="Menor")),"Moderado",IF(OR(AND(P369="Muy Baja",X369="Mayor"),AND(P369="Baja",X369="Mayor"),AND(P369="Media",X369="Mayor"),AND(P369="Alta",X369="Moderado"),AND(P369="Alta",X369="Mayor"),AND(P369="Muy Alta",X369="Leve"),AND(P369="Muy Alta",X369="Menor"),AND(P369="Muy Alta",X369="Moderado"),AND(P369="Muy Alta",X369="Mayor")),"Alto",IF(OR(AND(P369="Muy Baja",X369="Catastrófico"),AND(P369="Baja",X369="Catastrófico"),AND(P369="Media",X369="Catastrófico"),AND(P369="Alta",X369="Catastrófico"),AND(P369="Muy Alta",X369="Catastrófico")),"Extremo",""))))</f>
        <v>Alto</v>
      </c>
      <c r="AA369" s="617"/>
      <c r="AB369" s="441">
        <v>1</v>
      </c>
      <c r="AC369" s="494" t="s">
        <v>957</v>
      </c>
      <c r="AD369" s="387"/>
      <c r="AE369" s="315" t="s">
        <v>123</v>
      </c>
      <c r="AF369" s="494" t="s">
        <v>736</v>
      </c>
      <c r="AG369" s="315" t="str">
        <f t="shared" si="428"/>
        <v>Impacto</v>
      </c>
      <c r="AH369" s="316" t="s">
        <v>88</v>
      </c>
      <c r="AI369" s="316" t="s">
        <v>109</v>
      </c>
      <c r="AJ369" s="317" t="str">
        <f t="shared" si="416"/>
        <v>25%</v>
      </c>
      <c r="AK369" s="316" t="s">
        <v>115</v>
      </c>
      <c r="AL369" s="316" t="s">
        <v>133</v>
      </c>
      <c r="AM369" s="316" t="s">
        <v>277</v>
      </c>
      <c r="AN369" s="300">
        <f>IFERROR(IF(AG369="Probabilidad",(Q369-(+Q369*AJ369)),IF(AG369="Impacto",Q369,"")),"")</f>
        <v>0.6</v>
      </c>
      <c r="AO369" s="446" t="str">
        <f t="shared" ref="AO369" si="473">IFERROR(IF(AN369="","",IF(AN369&lt;=0.2,"Muy Baja",IF(AN369&lt;=0.4,"Baja",IF(AN369&lt;=0.6,"Media",IF(AN369&lt;=0.8,"Alta","Muy Alta"))))),"")</f>
        <v>Media</v>
      </c>
      <c r="AP369" s="123">
        <f>+AN369</f>
        <v>0.6</v>
      </c>
      <c r="AQ369" s="446" t="str">
        <f t="shared" ref="AQ369" si="474">IFERROR(IF(AR369="","",IF(AR369&lt;=0.2,"Leve",IF(AR369&lt;=0.4,"Menor",IF(AR369&lt;=0.6,"Moderado",IF(AR369&lt;=0.8,"Mayor","Catastrófico"))))),"")</f>
        <v>Moderado</v>
      </c>
      <c r="AR369" s="123">
        <f>IFERROR(IF(AG369="Impacto",(Y369-(+Y369*AJ369)),IF(AG369="Probabilidad",Y369,"")),"")</f>
        <v>0.60000000000000009</v>
      </c>
      <c r="AS369" s="442" t="str">
        <f t="shared" ref="AS369" si="475">IFERROR(IF(OR(AND(AO369="Muy Baja",AQ369="Leve"),AND(AO369="Muy Baja",AQ369="Menor"),AND(AO369="Baja",AQ369="Leve")),"Bajo",IF(OR(AND(AO369="Muy baja",AQ369="Moderado"),AND(AO369="Baja",AQ369="Menor"),AND(AO369="Baja",AQ369="Moderado"),AND(AO369="Media",AQ369="Leve"),AND(AO369="Media",AQ369="Menor"),AND(AO369="Media",AQ369="Moderado"),AND(AO369="Alta",AQ369="Leve"),AND(AO369="Alta",AQ369="Menor")),"Moderado",IF(OR(AND(AO369="Muy Baja",AQ369="Mayor"),AND(AO369="Baja",AQ369="Mayor"),AND(AO369="Media",AQ369="Mayor"),AND(AO369="Alta",AQ369="Moderado"),AND(AO369="Alta",AQ369="Mayor"),AND(AO369="Muy Alta",AQ369="Leve"),AND(AO369="Muy Alta",AQ369="Menor"),AND(AO369="Muy Alta",AQ369="Moderado"),AND(AO369="Muy Alta",AQ369="Mayor")),"Alto",IF(OR(AND(AO369="Muy Baja",AQ369="Catastrófico"),AND(AO369="Baja",AQ369="Catastrófico"),AND(AO369="Media",AQ369="Catastrófico"),AND(AO369="Alta",AQ369="Catastrófico"),AND(AO369="Muy Alta",AQ369="Catastrófico")),"Extremo","")))),"")</f>
        <v>Moderado</v>
      </c>
      <c r="AT369" s="443">
        <f>+AP369</f>
        <v>0.6</v>
      </c>
      <c r="AU369" s="443">
        <f>+AR369</f>
        <v>0.60000000000000009</v>
      </c>
      <c r="AV369" s="444" t="s">
        <v>278</v>
      </c>
      <c r="AW369" s="305"/>
      <c r="AX369" s="305"/>
      <c r="AY369" s="319">
        <v>2</v>
      </c>
      <c r="AZ369" s="315">
        <v>0</v>
      </c>
      <c r="BA369" s="315">
        <v>1</v>
      </c>
      <c r="BB369" s="315">
        <v>0</v>
      </c>
      <c r="BC369" s="315">
        <v>1</v>
      </c>
      <c r="BJ369" s="327"/>
      <c r="BK369" s="313"/>
      <c r="BL369" s="313"/>
      <c r="BM369" s="313"/>
      <c r="BN369" s="313"/>
      <c r="BO369" s="313"/>
      <c r="BP369" s="313"/>
      <c r="BQ369" s="313"/>
      <c r="BR369" s="313"/>
      <c r="BS369" s="313"/>
      <c r="BT369" s="313"/>
      <c r="BU369" s="313"/>
      <c r="BV369" s="313"/>
      <c r="BW369" s="313"/>
      <c r="BX369" s="313"/>
      <c r="BY369" s="313"/>
      <c r="BZ369" s="313"/>
      <c r="CA369" s="313"/>
      <c r="CB369" s="313"/>
      <c r="CC369" s="313"/>
      <c r="CD369" s="313"/>
      <c r="CE369" s="313"/>
      <c r="CF369" s="313"/>
      <c r="CG369" s="313"/>
      <c r="CH369" s="313"/>
      <c r="CL369" s="313"/>
    </row>
    <row r="370" spans="1:90" s="1" customFormat="1" ht="13.9" hidden="1" customHeight="1" x14ac:dyDescent="0.3">
      <c r="A370" s="706"/>
      <c r="B370" s="624"/>
      <c r="C370" s="626"/>
      <c r="D370" s="626"/>
      <c r="E370" s="624"/>
      <c r="F370" s="625"/>
      <c r="G370" s="625"/>
      <c r="H370" s="625"/>
      <c r="I370" s="625"/>
      <c r="J370" s="624"/>
      <c r="K370" s="627"/>
      <c r="L370" s="627"/>
      <c r="M370" s="627"/>
      <c r="N370" s="624"/>
      <c r="O370" s="617"/>
      <c r="P370" s="615"/>
      <c r="Q370" s="616"/>
      <c r="R370" s="632"/>
      <c r="S370" s="615"/>
      <c r="T370" s="616"/>
      <c r="U370" s="632"/>
      <c r="V370" s="615"/>
      <c r="W370" s="616"/>
      <c r="X370" s="621"/>
      <c r="Y370" s="616"/>
      <c r="Z370" s="621"/>
      <c r="AA370" s="617"/>
      <c r="AB370" s="441"/>
      <c r="AC370" s="494"/>
      <c r="AD370" s="387"/>
      <c r="AE370" s="387"/>
      <c r="AF370" s="499"/>
      <c r="AG370" s="136"/>
      <c r="AH370" s="136"/>
      <c r="AI370" s="136"/>
      <c r="AJ370" s="136"/>
      <c r="AK370" s="136"/>
      <c r="AL370" s="136"/>
      <c r="AM370" s="136"/>
      <c r="AN370" s="135"/>
      <c r="AO370" s="446" t="str">
        <f t="shared" si="417"/>
        <v/>
      </c>
      <c r="AP370" s="123"/>
      <c r="AQ370" s="446" t="str">
        <f t="shared" si="418"/>
        <v/>
      </c>
      <c r="AR370" s="123" t="str">
        <f>IFERROR(IF(AND(#REF!="Impacto",AG370="Impacto"),(#REF!-(+#REF!*AJ370)),IF(AG370="Impacto",(#REF!-(+#REF!*AJ370)),IF(AG370="Probabilidad",#REF!,""))),"")</f>
        <v/>
      </c>
      <c r="AS370" s="442" t="str">
        <f t="shared" si="420"/>
        <v/>
      </c>
      <c r="AT370" s="442"/>
      <c r="AU370" s="442"/>
      <c r="AV370" s="445"/>
      <c r="AW370" s="305"/>
      <c r="AX370" s="305"/>
      <c r="AY370" s="489"/>
      <c r="AZ370" s="490"/>
      <c r="BA370" s="490"/>
      <c r="BB370" s="490"/>
      <c r="BC370" s="490"/>
      <c r="BJ370" s="327"/>
      <c r="BK370" s="313"/>
      <c r="BL370" s="313"/>
      <c r="BM370" s="313"/>
      <c r="BN370" s="313"/>
      <c r="BO370" s="313"/>
      <c r="BP370" s="313"/>
      <c r="BQ370" s="313"/>
      <c r="BR370" s="313"/>
      <c r="BS370" s="313"/>
      <c r="BT370" s="313"/>
      <c r="BU370" s="313"/>
      <c r="BV370" s="313"/>
      <c r="BW370" s="313"/>
      <c r="BX370" s="313"/>
      <c r="BY370" s="313"/>
      <c r="BZ370" s="313"/>
      <c r="CA370" s="313"/>
      <c r="CB370" s="313"/>
      <c r="CC370" s="313"/>
      <c r="CD370" s="313"/>
      <c r="CE370" s="313"/>
      <c r="CF370" s="313"/>
      <c r="CG370" s="313"/>
      <c r="CH370" s="313"/>
      <c r="CL370" s="313"/>
    </row>
    <row r="371" spans="1:90" s="1" customFormat="1" ht="13.9" hidden="1" customHeight="1" x14ac:dyDescent="0.3">
      <c r="A371" s="706"/>
      <c r="B371" s="624"/>
      <c r="C371" s="626"/>
      <c r="D371" s="626"/>
      <c r="E371" s="624"/>
      <c r="F371" s="625"/>
      <c r="G371" s="625"/>
      <c r="H371" s="625"/>
      <c r="I371" s="625"/>
      <c r="J371" s="624"/>
      <c r="K371" s="627"/>
      <c r="L371" s="627"/>
      <c r="M371" s="627"/>
      <c r="N371" s="624"/>
      <c r="O371" s="617"/>
      <c r="P371" s="615"/>
      <c r="Q371" s="616"/>
      <c r="R371" s="632"/>
      <c r="S371" s="615"/>
      <c r="T371" s="616"/>
      <c r="U371" s="632"/>
      <c r="V371" s="615"/>
      <c r="W371" s="616"/>
      <c r="X371" s="621"/>
      <c r="Y371" s="616"/>
      <c r="Z371" s="621"/>
      <c r="AA371" s="617"/>
      <c r="AB371" s="441"/>
      <c r="AC371" s="494"/>
      <c r="AD371" s="387"/>
      <c r="AE371" s="387"/>
      <c r="AF371" s="499"/>
      <c r="AG371" s="136"/>
      <c r="AH371" s="136"/>
      <c r="AI371" s="136"/>
      <c r="AJ371" s="136"/>
      <c r="AK371" s="136"/>
      <c r="AL371" s="136"/>
      <c r="AM371" s="136"/>
      <c r="AN371" s="135"/>
      <c r="AO371" s="446" t="str">
        <f t="shared" si="417"/>
        <v/>
      </c>
      <c r="AP371" s="123"/>
      <c r="AQ371" s="446" t="str">
        <f t="shared" si="418"/>
        <v/>
      </c>
      <c r="AR371" s="123" t="str">
        <f t="shared" si="419"/>
        <v/>
      </c>
      <c r="AS371" s="442" t="str">
        <f t="shared" si="420"/>
        <v/>
      </c>
      <c r="AT371" s="442"/>
      <c r="AU371" s="442"/>
      <c r="AV371" s="445"/>
      <c r="AW371" s="305"/>
      <c r="AX371" s="305"/>
      <c r="AY371" s="489"/>
      <c r="AZ371" s="490"/>
      <c r="BA371" s="490"/>
      <c r="BB371" s="490"/>
      <c r="BC371" s="490"/>
      <c r="BJ371" s="327"/>
      <c r="BK371" s="313"/>
      <c r="BL371" s="313"/>
      <c r="BM371" s="313"/>
      <c r="BN371" s="313"/>
      <c r="BO371" s="313"/>
      <c r="BP371" s="313"/>
      <c r="BQ371" s="313"/>
      <c r="BR371" s="313"/>
      <c r="BS371" s="313"/>
      <c r="BT371" s="313"/>
      <c r="BU371" s="313"/>
      <c r="BV371" s="313"/>
      <c r="BW371" s="313"/>
      <c r="BX371" s="313"/>
      <c r="BY371" s="313"/>
      <c r="BZ371" s="313"/>
      <c r="CA371" s="313"/>
      <c r="CB371" s="313"/>
      <c r="CC371" s="313"/>
      <c r="CD371" s="313"/>
      <c r="CE371" s="313"/>
      <c r="CF371" s="313"/>
      <c r="CG371" s="313"/>
      <c r="CH371" s="313"/>
      <c r="CL371" s="313"/>
    </row>
    <row r="372" spans="1:90" s="1" customFormat="1" ht="13.9" hidden="1" customHeight="1" x14ac:dyDescent="0.3">
      <c r="A372" s="706"/>
      <c r="B372" s="624"/>
      <c r="C372" s="626"/>
      <c r="D372" s="626"/>
      <c r="E372" s="624"/>
      <c r="F372" s="625"/>
      <c r="G372" s="625"/>
      <c r="H372" s="625"/>
      <c r="I372" s="625"/>
      <c r="J372" s="624"/>
      <c r="K372" s="627"/>
      <c r="L372" s="627"/>
      <c r="M372" s="627"/>
      <c r="N372" s="624"/>
      <c r="O372" s="617"/>
      <c r="P372" s="615"/>
      <c r="Q372" s="616"/>
      <c r="R372" s="632"/>
      <c r="S372" s="615"/>
      <c r="T372" s="616"/>
      <c r="U372" s="632"/>
      <c r="V372" s="615"/>
      <c r="W372" s="616"/>
      <c r="X372" s="621"/>
      <c r="Y372" s="616"/>
      <c r="Z372" s="621"/>
      <c r="AA372" s="617"/>
      <c r="AB372" s="441"/>
      <c r="AC372" s="494"/>
      <c r="AD372" s="387"/>
      <c r="AE372" s="387"/>
      <c r="AF372" s="499"/>
      <c r="AG372" s="136"/>
      <c r="AH372" s="136"/>
      <c r="AI372" s="136"/>
      <c r="AJ372" s="136"/>
      <c r="AK372" s="136"/>
      <c r="AL372" s="136"/>
      <c r="AM372" s="136"/>
      <c r="AN372" s="135"/>
      <c r="AO372" s="446" t="str">
        <f t="shared" si="417"/>
        <v/>
      </c>
      <c r="AP372" s="123"/>
      <c r="AQ372" s="446" t="str">
        <f t="shared" si="418"/>
        <v/>
      </c>
      <c r="AR372" s="123" t="str">
        <f t="shared" si="419"/>
        <v/>
      </c>
      <c r="AS372" s="442" t="str">
        <f t="shared" si="420"/>
        <v/>
      </c>
      <c r="AT372" s="442"/>
      <c r="AU372" s="442"/>
      <c r="AV372" s="445"/>
      <c r="AW372" s="305"/>
      <c r="AX372" s="305"/>
      <c r="AY372" s="489"/>
      <c r="AZ372" s="490"/>
      <c r="BA372" s="490"/>
      <c r="BB372" s="490"/>
      <c r="BC372" s="490"/>
      <c r="BJ372" s="327"/>
      <c r="BK372" s="313"/>
      <c r="BL372" s="313"/>
      <c r="BM372" s="313"/>
      <c r="BN372" s="313"/>
      <c r="BO372" s="313"/>
      <c r="BP372" s="313"/>
      <c r="BQ372" s="313"/>
      <c r="BR372" s="313"/>
      <c r="BS372" s="313"/>
      <c r="BT372" s="313"/>
      <c r="BU372" s="313"/>
      <c r="BV372" s="313"/>
      <c r="BW372" s="313"/>
      <c r="BX372" s="313"/>
      <c r="BY372" s="313"/>
      <c r="BZ372" s="313"/>
      <c r="CA372" s="313"/>
      <c r="CB372" s="313"/>
      <c r="CC372" s="313"/>
      <c r="CD372" s="313"/>
      <c r="CE372" s="313"/>
      <c r="CF372" s="313"/>
      <c r="CG372" s="313"/>
      <c r="CH372" s="313"/>
      <c r="CL372" s="313"/>
    </row>
    <row r="373" spans="1:90" s="1" customFormat="1" ht="13.9" hidden="1" customHeight="1" x14ac:dyDescent="0.3">
      <c r="A373" s="706"/>
      <c r="B373" s="624"/>
      <c r="C373" s="626"/>
      <c r="D373" s="626"/>
      <c r="E373" s="624"/>
      <c r="F373" s="625"/>
      <c r="G373" s="625"/>
      <c r="H373" s="625"/>
      <c r="I373" s="625"/>
      <c r="J373" s="624"/>
      <c r="K373" s="627"/>
      <c r="L373" s="627"/>
      <c r="M373" s="627"/>
      <c r="N373" s="624"/>
      <c r="O373" s="617"/>
      <c r="P373" s="615"/>
      <c r="Q373" s="616"/>
      <c r="R373" s="632"/>
      <c r="S373" s="615"/>
      <c r="T373" s="616"/>
      <c r="U373" s="632"/>
      <c r="V373" s="615"/>
      <c r="W373" s="616"/>
      <c r="X373" s="621"/>
      <c r="Y373" s="616"/>
      <c r="Z373" s="621"/>
      <c r="AA373" s="617"/>
      <c r="AB373" s="441"/>
      <c r="AC373" s="494"/>
      <c r="AD373" s="387"/>
      <c r="AE373" s="387"/>
      <c r="AF373" s="499"/>
      <c r="AG373" s="136"/>
      <c r="AH373" s="136"/>
      <c r="AI373" s="136"/>
      <c r="AJ373" s="136"/>
      <c r="AK373" s="136"/>
      <c r="AL373" s="136"/>
      <c r="AM373" s="136"/>
      <c r="AN373" s="135"/>
      <c r="AO373" s="446" t="str">
        <f t="shared" si="417"/>
        <v/>
      </c>
      <c r="AP373" s="123"/>
      <c r="AQ373" s="446" t="str">
        <f t="shared" si="418"/>
        <v/>
      </c>
      <c r="AR373" s="123" t="str">
        <f t="shared" si="419"/>
        <v/>
      </c>
      <c r="AS373" s="442" t="str">
        <f t="shared" si="420"/>
        <v/>
      </c>
      <c r="AT373" s="442"/>
      <c r="AU373" s="442"/>
      <c r="AV373" s="445"/>
      <c r="AW373" s="305"/>
      <c r="AX373" s="305"/>
      <c r="AY373" s="489"/>
      <c r="AZ373" s="490"/>
      <c r="BA373" s="490"/>
      <c r="BB373" s="490"/>
      <c r="BC373" s="490"/>
      <c r="BJ373" s="327"/>
      <c r="BK373" s="313"/>
      <c r="BL373" s="313"/>
      <c r="BM373" s="313"/>
      <c r="BN373" s="313"/>
      <c r="BO373" s="313"/>
      <c r="BP373" s="313"/>
      <c r="BQ373" s="313"/>
      <c r="BR373" s="313"/>
      <c r="BS373" s="313"/>
      <c r="BT373" s="313"/>
      <c r="BU373" s="313"/>
      <c r="BV373" s="313"/>
      <c r="BW373" s="313"/>
      <c r="BX373" s="313"/>
      <c r="BY373" s="313"/>
      <c r="BZ373" s="313"/>
      <c r="CA373" s="313"/>
      <c r="CB373" s="313"/>
      <c r="CC373" s="313"/>
      <c r="CD373" s="313"/>
      <c r="CE373" s="313"/>
      <c r="CF373" s="313"/>
      <c r="CG373" s="313"/>
      <c r="CH373" s="313"/>
      <c r="CL373" s="313"/>
    </row>
    <row r="374" spans="1:90" s="1" customFormat="1" ht="142.15" customHeight="1" x14ac:dyDescent="0.3">
      <c r="A374" s="706" t="s">
        <v>619</v>
      </c>
      <c r="B374" s="624" t="s">
        <v>818</v>
      </c>
      <c r="C374" s="626" t="s">
        <v>118</v>
      </c>
      <c r="D374" s="626" t="s">
        <v>817</v>
      </c>
      <c r="E374" s="624" t="s">
        <v>121</v>
      </c>
      <c r="F374" s="625" t="s">
        <v>337</v>
      </c>
      <c r="G374" s="625" t="s">
        <v>283</v>
      </c>
      <c r="H374" s="625" t="s">
        <v>284</v>
      </c>
      <c r="I374" s="625" t="s">
        <v>317</v>
      </c>
      <c r="J374" s="624" t="s">
        <v>830</v>
      </c>
      <c r="K374" s="627" t="s">
        <v>873</v>
      </c>
      <c r="L374" s="627" t="s">
        <v>876</v>
      </c>
      <c r="M374" s="627" t="str">
        <f>J374&amp;K374&amp;L374</f>
        <v>Posibilidad de pérdida Reputacional por la habilitación de un gestor catastral no idóneo para la prestación del servicio publico catastral, debido a:
1. Al no cumplimiento de la normatividad legal vigente
2. Falta de conocimiento y experticia de los actores que intervienen.</v>
      </c>
      <c r="N374" s="624" t="s">
        <v>274</v>
      </c>
      <c r="O374" s="617">
        <v>40</v>
      </c>
      <c r="P374" s="615" t="str">
        <f t="shared" si="422"/>
        <v>Media</v>
      </c>
      <c r="Q374" s="616">
        <f t="shared" ref="Q374" si="476">IF(P374="","",IF(P374="Muy Baja",0.2,IF(P374="Baja",0.4,IF(P374="Media",0.6,IF(P374="Alta",0.8,IF(P374="Muy Alta",1,))))))</f>
        <v>0.6</v>
      </c>
      <c r="R374" s="632"/>
      <c r="S374" s="615" t="str">
        <f>IF(OR(R374='Tabla Impacto'!$C$11,R374='Tabla Impacto'!$D$11),"Leve",IF(OR(R374='Tabla Impacto'!$C$12,R374='Tabla Impacto'!$D$12),"Menor",IF(OR(R374='Tabla Impacto'!$C$13,R374='Tabla Impacto'!$D$13),"Moderado",IF(OR(R374='Tabla Impacto'!$C$14,R374='Tabla Impacto'!$D$14),"Mayor",IF(OR(R374='Tabla Impacto'!$C$15,R374='Tabla Impacto'!$D$15),"Catastrófico","")))))</f>
        <v/>
      </c>
      <c r="T374" s="616" t="str">
        <f t="shared" ref="T374" si="477">IF(S374="","",IF(S374="Leve",0.2,IF(S374="Menor",0.4,IF(S374="Moderado",0.6,IF(S374="Mayor",0.8,IF(S374="Catastrófico",1,))))))</f>
        <v/>
      </c>
      <c r="U374" s="632" t="s">
        <v>276</v>
      </c>
      <c r="V374" s="615" t="str">
        <f>IF(OR(U374='Tabla Impacto'!$C$11,U374='Tabla Impacto'!$D$11),"Leve",IF(OR(U374='Tabla Impacto'!$C$12,U374='Tabla Impacto'!$D$12),"Menor",IF(OR(U374='Tabla Impacto'!$C$13,U374='Tabla Impacto'!$D$13),"Moderado",IF(OR(U374='Tabla Impacto'!$C$14,U374='Tabla Impacto'!$D$14),"Mayor",IF(OR(U374='Tabla Impacto'!$C$15,U374='Tabla Impacto'!$D$15),"Catastrófico","")))))</f>
        <v>Catastrófico</v>
      </c>
      <c r="W374" s="616">
        <f t="shared" ref="W374" si="478">IF(V374="","",IF(V374="Leve",0.2,IF(V374="Menor",0.4,IF(V374="Moderado",0.6,IF(V374="Mayor",0.8,IF(V374="Catastrófico",1,))))))</f>
        <v>1</v>
      </c>
      <c r="X374" s="621" t="str">
        <f>IF(Y374="","",IF(Y374='Tabla Impacto'!$G$4,'Tabla Impacto'!$F$4,IF(Y374='Tabla Impacto'!$G$5,'Tabla Impacto'!$F$5,IF(Y374='Tabla Impacto'!$G$6,'Tabla Impacto'!$F$6,IF(Y374='Tabla Impacto'!$G$7,'Tabla Impacto'!$F$7,IF(Y374='Tabla Impacto'!$G$8,'Tabla Impacto'!$F$8))))))</f>
        <v>Catastrófico</v>
      </c>
      <c r="Y374" s="616">
        <f t="shared" ref="Y374" si="479">+IF(T374="",W374,IF(W374="",T374,IF(T374&gt;W374,T374,W374)))</f>
        <v>1</v>
      </c>
      <c r="Z374" s="621" t="str">
        <f t="shared" ref="Z374" si="480">IF(OR(AND(P374="Muy Baja",X374="Leve"),AND(P374="Muy Baja",X374="Menor"),AND(P374="Baja",X374="Leve")),"Bajo",IF(OR(AND(P374="Muy baja",X374="Moderado"),AND(P374="Baja",X374="Menor"),AND(P374="Baja",X374="Moderado"),AND(P374="Media",X374="Leve"),AND(P374="Media",X374="Menor"),AND(P374="Media",X374="Moderado"),AND(P374="Alta",X374="Leve"),AND(P374="Alta",X374="Menor")),"Moderado",IF(OR(AND(P374="Muy Baja",X374="Mayor"),AND(P374="Baja",X374="Mayor"),AND(P374="Media",X374="Mayor"),AND(P374="Alta",X374="Moderado"),AND(P374="Alta",X374="Mayor"),AND(P374="Muy Alta",X374="Leve"),AND(P374="Muy Alta",X374="Menor"),AND(P374="Muy Alta",X374="Moderado"),AND(P374="Muy Alta",X374="Mayor")),"Alto",IF(OR(AND(P374="Muy Baja",X374="Catastrófico"),AND(P374="Baja",X374="Catastrófico"),AND(P374="Media",X374="Catastrófico"),AND(P374="Alta",X374="Catastrófico"),AND(P374="Muy Alta",X374="Catastrófico")),"Extremo",""))))</f>
        <v>Extremo</v>
      </c>
      <c r="AA374" s="617"/>
      <c r="AB374" s="441">
        <v>1</v>
      </c>
      <c r="AC374" s="494" t="s">
        <v>958</v>
      </c>
      <c r="AD374" s="387"/>
      <c r="AE374" s="315" t="s">
        <v>123</v>
      </c>
      <c r="AF374" s="499" t="s">
        <v>903</v>
      </c>
      <c r="AG374" s="315" t="str">
        <f t="shared" ref="AG374" si="481">IF(OR(AH374="Preventivo",AH374="Detectivo"),"Probabilidad",IF(AH374="Correctivo","Impacto",""))</f>
        <v>Probabilidad</v>
      </c>
      <c r="AH374" s="316" t="s">
        <v>74</v>
      </c>
      <c r="AI374" s="316" t="s">
        <v>109</v>
      </c>
      <c r="AJ374" s="317" t="str">
        <f t="shared" ref="AJ374" si="482">IF(AND(AH374="Preventivo",AI374="Automático"),"50%",IF(AND(AH374="Preventivo",AI374="Manual"),"40%",IF(AND(AH374="Detectivo",AI374="Automático"),"40%",IF(AND(AH374="Detectivo",AI374="Manual"),"30%",IF(AND(AH374="Correctivo",AI374="Automático"),"35%",IF(AND(AH374="Correctivo",AI374="Manual"),"25%",""))))))</f>
        <v>40%</v>
      </c>
      <c r="AK374" s="316" t="s">
        <v>115</v>
      </c>
      <c r="AL374" s="316" t="s">
        <v>133</v>
      </c>
      <c r="AM374" s="316" t="s">
        <v>277</v>
      </c>
      <c r="AN374" s="300">
        <f>IFERROR(IF(AG374="Probabilidad",(Q374-(+Q374*AJ374)),IF(AG374="Impacto",Q374,"")),"")</f>
        <v>0.36</v>
      </c>
      <c r="AO374" s="446" t="str">
        <f t="shared" si="417"/>
        <v>Baja</v>
      </c>
      <c r="AP374" s="123">
        <f>+AN374</f>
        <v>0.36</v>
      </c>
      <c r="AQ374" s="446" t="str">
        <f t="shared" ref="AQ374" si="483">IFERROR(IF(AR374="","",IF(AR374&lt;=0.2,"Leve",IF(AR374&lt;=0.4,"Menor",IF(AR374&lt;=0.6,"Moderado",IF(AR374&lt;=0.8,"Mayor","Catastrófico"))))),"")</f>
        <v>Catastrófico</v>
      </c>
      <c r="AR374" s="123">
        <f>IFERROR(IF(AG374="Impacto",(Y374-(+Y374*AJ374)),IF(AG374="Probabilidad",Y374,"")),"")</f>
        <v>1</v>
      </c>
      <c r="AS374" s="442" t="str">
        <f t="shared" ref="AS374" si="484">IFERROR(IF(OR(AND(AO374="Muy Baja",AQ374="Leve"),AND(AO374="Muy Baja",AQ374="Menor"),AND(AO374="Baja",AQ374="Leve")),"Bajo",IF(OR(AND(AO374="Muy baja",AQ374="Moderado"),AND(AO374="Baja",AQ374="Menor"),AND(AO374="Baja",AQ374="Moderado"),AND(AO374="Media",AQ374="Leve"),AND(AO374="Media",AQ374="Menor"),AND(AO374="Media",AQ374="Moderado"),AND(AO374="Alta",AQ374="Leve"),AND(AO374="Alta",AQ374="Menor")),"Moderado",IF(OR(AND(AO374="Muy Baja",AQ374="Mayor"),AND(AO374="Baja",AQ374="Mayor"),AND(AO374="Media",AQ374="Mayor"),AND(AO374="Alta",AQ374="Moderado"),AND(AO374="Alta",AQ374="Mayor"),AND(AO374="Muy Alta",AQ374="Leve"),AND(AO374="Muy Alta",AQ374="Menor"),AND(AO374="Muy Alta",AQ374="Moderado"),AND(AO374="Muy Alta",AQ374="Mayor")),"Alto",IF(OR(AND(AO374="Muy Baja",AQ374="Catastrófico"),AND(AO374="Baja",AQ374="Catastrófico"),AND(AO374="Media",AQ374="Catastrófico"),AND(AO374="Alta",AQ374="Catastrófico"),AND(AO374="Muy Alta",AQ374="Catastrófico")),"Extremo","")))),"")</f>
        <v>Extremo</v>
      </c>
      <c r="AT374" s="443">
        <f>+AP374</f>
        <v>0.36</v>
      </c>
      <c r="AU374" s="443">
        <f>+AR374</f>
        <v>1</v>
      </c>
      <c r="AV374" s="445" t="s">
        <v>278</v>
      </c>
      <c r="AW374" s="305"/>
      <c r="AX374" s="305"/>
      <c r="AY374" s="319">
        <v>0</v>
      </c>
      <c r="AZ374" s="315">
        <v>0</v>
      </c>
      <c r="BA374" s="315">
        <v>0</v>
      </c>
      <c r="BB374" s="315">
        <v>0</v>
      </c>
      <c r="BC374" s="490">
        <v>0</v>
      </c>
      <c r="BJ374" s="327"/>
      <c r="BK374" s="313"/>
      <c r="BL374" s="313"/>
      <c r="BM374" s="313"/>
      <c r="BN374" s="313"/>
      <c r="BO374" s="313"/>
      <c r="BP374" s="313"/>
      <c r="BQ374" s="313"/>
      <c r="BR374" s="313"/>
      <c r="BS374" s="313"/>
      <c r="BT374" s="313"/>
      <c r="BU374" s="313"/>
      <c r="BV374" s="313"/>
      <c r="BW374" s="313"/>
      <c r="BX374" s="313"/>
      <c r="BY374" s="313"/>
      <c r="BZ374" s="313"/>
      <c r="CA374" s="313"/>
      <c r="CB374" s="313"/>
      <c r="CC374" s="313"/>
      <c r="CD374" s="313"/>
      <c r="CE374" s="313"/>
      <c r="CF374" s="313"/>
      <c r="CG374" s="313"/>
      <c r="CH374" s="313"/>
      <c r="CL374" s="313"/>
    </row>
    <row r="375" spans="1:90" s="1" customFormat="1" hidden="1" x14ac:dyDescent="0.3">
      <c r="A375" s="706"/>
      <c r="B375" s="624"/>
      <c r="C375" s="626"/>
      <c r="D375" s="626"/>
      <c r="E375" s="624"/>
      <c r="F375" s="625"/>
      <c r="G375" s="625"/>
      <c r="H375" s="625"/>
      <c r="I375" s="625"/>
      <c r="J375" s="624"/>
      <c r="K375" s="627"/>
      <c r="L375" s="627"/>
      <c r="M375" s="627"/>
      <c r="N375" s="624"/>
      <c r="O375" s="617"/>
      <c r="P375" s="615"/>
      <c r="Q375" s="616"/>
      <c r="R375" s="632"/>
      <c r="S375" s="615"/>
      <c r="T375" s="616"/>
      <c r="U375" s="632"/>
      <c r="V375" s="615"/>
      <c r="W375" s="616"/>
      <c r="X375" s="621"/>
      <c r="Y375" s="616"/>
      <c r="Z375" s="621"/>
      <c r="AA375" s="617"/>
      <c r="AB375" s="441"/>
      <c r="AC375" s="494"/>
      <c r="AD375" s="387"/>
      <c r="AE375" s="387"/>
      <c r="AF375" s="499"/>
      <c r="AG375" s="136"/>
      <c r="AH375" s="136"/>
      <c r="AI375" s="136"/>
      <c r="AJ375" s="136"/>
      <c r="AK375" s="136"/>
      <c r="AL375" s="136"/>
      <c r="AM375" s="136"/>
      <c r="AN375" s="135"/>
      <c r="AO375" s="446" t="str">
        <f t="shared" si="417"/>
        <v/>
      </c>
      <c r="AP375" s="123"/>
      <c r="AQ375" s="446" t="str">
        <f t="shared" si="418"/>
        <v/>
      </c>
      <c r="AR375" s="123" t="str">
        <f t="shared" si="419"/>
        <v/>
      </c>
      <c r="AS375" s="442" t="str">
        <f t="shared" si="420"/>
        <v/>
      </c>
      <c r="AT375" s="442"/>
      <c r="AU375" s="442"/>
      <c r="AV375" s="445"/>
      <c r="AW375" s="305"/>
      <c r="AX375" s="305"/>
      <c r="AY375" s="489"/>
      <c r="AZ375" s="490"/>
      <c r="BA375" s="490"/>
      <c r="BB375" s="490"/>
      <c r="BC375" s="490"/>
      <c r="BJ375" s="327"/>
      <c r="BK375" s="313"/>
      <c r="BL375" s="313"/>
      <c r="BM375" s="313"/>
      <c r="BN375" s="313"/>
      <c r="BO375" s="313"/>
      <c r="BP375" s="313"/>
      <c r="BQ375" s="313"/>
      <c r="BR375" s="313"/>
      <c r="BS375" s="313"/>
      <c r="BT375" s="313"/>
      <c r="BU375" s="313"/>
      <c r="BV375" s="313"/>
      <c r="BW375" s="313"/>
      <c r="BX375" s="313"/>
      <c r="BY375" s="313"/>
      <c r="BZ375" s="313"/>
      <c r="CA375" s="313"/>
      <c r="CB375" s="313"/>
      <c r="CC375" s="313"/>
      <c r="CD375" s="313"/>
      <c r="CE375" s="313"/>
      <c r="CF375" s="313"/>
      <c r="CG375" s="313"/>
      <c r="CH375" s="313"/>
      <c r="CL375" s="313"/>
    </row>
    <row r="376" spans="1:90" s="1" customFormat="1" hidden="1" x14ac:dyDescent="0.3">
      <c r="A376" s="706"/>
      <c r="B376" s="624"/>
      <c r="C376" s="626"/>
      <c r="D376" s="626"/>
      <c r="E376" s="624"/>
      <c r="F376" s="625"/>
      <c r="G376" s="625"/>
      <c r="H376" s="625"/>
      <c r="I376" s="625"/>
      <c r="J376" s="624"/>
      <c r="K376" s="627"/>
      <c r="L376" s="627"/>
      <c r="M376" s="627"/>
      <c r="N376" s="624"/>
      <c r="O376" s="617"/>
      <c r="P376" s="615"/>
      <c r="Q376" s="616"/>
      <c r="R376" s="632"/>
      <c r="S376" s="615"/>
      <c r="T376" s="616"/>
      <c r="U376" s="632"/>
      <c r="V376" s="615"/>
      <c r="W376" s="616"/>
      <c r="X376" s="621"/>
      <c r="Y376" s="616"/>
      <c r="Z376" s="621"/>
      <c r="AA376" s="617"/>
      <c r="AB376" s="441"/>
      <c r="AC376" s="494"/>
      <c r="AD376" s="387"/>
      <c r="AE376" s="387"/>
      <c r="AF376" s="499"/>
      <c r="AG376" s="136"/>
      <c r="AH376" s="136"/>
      <c r="AI376" s="136"/>
      <c r="AJ376" s="136"/>
      <c r="AK376" s="136"/>
      <c r="AL376" s="136"/>
      <c r="AM376" s="136"/>
      <c r="AN376" s="135"/>
      <c r="AO376" s="446" t="str">
        <f t="shared" si="417"/>
        <v/>
      </c>
      <c r="AP376" s="123"/>
      <c r="AQ376" s="446" t="str">
        <f t="shared" si="418"/>
        <v/>
      </c>
      <c r="AR376" s="123" t="str">
        <f t="shared" si="419"/>
        <v/>
      </c>
      <c r="AS376" s="442" t="str">
        <f t="shared" si="420"/>
        <v/>
      </c>
      <c r="AT376" s="442"/>
      <c r="AU376" s="442"/>
      <c r="AV376" s="445"/>
      <c r="AW376" s="305"/>
      <c r="AX376" s="305"/>
      <c r="AY376" s="489"/>
      <c r="AZ376" s="490"/>
      <c r="BA376" s="490"/>
      <c r="BB376" s="490"/>
      <c r="BC376" s="490"/>
      <c r="BJ376" s="327"/>
      <c r="BK376" s="313"/>
      <c r="BL376" s="313"/>
      <c r="BM376" s="313"/>
      <c r="BN376" s="313"/>
      <c r="BO376" s="313"/>
      <c r="BP376" s="313"/>
      <c r="BQ376" s="313"/>
      <c r="BR376" s="313"/>
      <c r="BS376" s="313"/>
      <c r="BT376" s="313"/>
      <c r="BU376" s="313"/>
      <c r="BV376" s="313"/>
      <c r="BW376" s="313"/>
      <c r="BX376" s="313"/>
      <c r="BY376" s="313"/>
      <c r="BZ376" s="313"/>
      <c r="CA376" s="313"/>
      <c r="CB376" s="313"/>
      <c r="CC376" s="313"/>
      <c r="CD376" s="313"/>
      <c r="CE376" s="313"/>
      <c r="CF376" s="313"/>
      <c r="CG376" s="313"/>
      <c r="CH376" s="313"/>
      <c r="CL376" s="313"/>
    </row>
    <row r="377" spans="1:90" s="1" customFormat="1" hidden="1" x14ac:dyDescent="0.3">
      <c r="A377" s="706"/>
      <c r="B377" s="624"/>
      <c r="C377" s="626"/>
      <c r="D377" s="626"/>
      <c r="E377" s="624"/>
      <c r="F377" s="625"/>
      <c r="G377" s="625"/>
      <c r="H377" s="625"/>
      <c r="I377" s="625"/>
      <c r="J377" s="624"/>
      <c r="K377" s="627"/>
      <c r="L377" s="627"/>
      <c r="M377" s="627"/>
      <c r="N377" s="624"/>
      <c r="O377" s="617"/>
      <c r="P377" s="615"/>
      <c r="Q377" s="616"/>
      <c r="R377" s="632"/>
      <c r="S377" s="615"/>
      <c r="T377" s="616"/>
      <c r="U377" s="632"/>
      <c r="V377" s="615"/>
      <c r="W377" s="616"/>
      <c r="X377" s="621"/>
      <c r="Y377" s="616"/>
      <c r="Z377" s="621"/>
      <c r="AA377" s="617"/>
      <c r="AB377" s="441"/>
      <c r="AC377" s="494"/>
      <c r="AD377" s="387"/>
      <c r="AE377" s="387"/>
      <c r="AF377" s="499"/>
      <c r="AG377" s="136"/>
      <c r="AH377" s="136"/>
      <c r="AI377" s="136"/>
      <c r="AJ377" s="136"/>
      <c r="AK377" s="136"/>
      <c r="AL377" s="136"/>
      <c r="AM377" s="136"/>
      <c r="AN377" s="135"/>
      <c r="AO377" s="446" t="str">
        <f t="shared" si="417"/>
        <v/>
      </c>
      <c r="AP377" s="123"/>
      <c r="AQ377" s="446" t="str">
        <f t="shared" si="418"/>
        <v/>
      </c>
      <c r="AR377" s="123" t="str">
        <f t="shared" si="419"/>
        <v/>
      </c>
      <c r="AS377" s="442" t="str">
        <f t="shared" si="420"/>
        <v/>
      </c>
      <c r="AT377" s="442"/>
      <c r="AU377" s="442"/>
      <c r="AV377" s="445"/>
      <c r="AW377" s="305"/>
      <c r="AX377" s="305"/>
      <c r="AY377" s="489"/>
      <c r="AZ377" s="490"/>
      <c r="BA377" s="490"/>
      <c r="BB377" s="490"/>
      <c r="BC377" s="490"/>
      <c r="BJ377" s="327"/>
      <c r="BK377" s="313"/>
      <c r="BL377" s="313"/>
      <c r="BM377" s="313"/>
      <c r="BN377" s="313"/>
      <c r="BO377" s="313"/>
      <c r="BP377" s="313"/>
      <c r="BQ377" s="313"/>
      <c r="BR377" s="313"/>
      <c r="BS377" s="313"/>
      <c r="BT377" s="313"/>
      <c r="BU377" s="313"/>
      <c r="BV377" s="313"/>
      <c r="BW377" s="313"/>
      <c r="BX377" s="313"/>
      <c r="BY377" s="313"/>
      <c r="BZ377" s="313"/>
      <c r="CA377" s="313"/>
      <c r="CB377" s="313"/>
      <c r="CC377" s="313"/>
      <c r="CD377" s="313"/>
      <c r="CE377" s="313"/>
      <c r="CF377" s="313"/>
      <c r="CG377" s="313"/>
      <c r="CH377" s="313"/>
      <c r="CL377" s="313"/>
    </row>
    <row r="378" spans="1:90" s="1" customFormat="1" hidden="1" x14ac:dyDescent="0.3">
      <c r="A378" s="706"/>
      <c r="B378" s="624"/>
      <c r="C378" s="626"/>
      <c r="D378" s="626"/>
      <c r="E378" s="624"/>
      <c r="F378" s="625"/>
      <c r="G378" s="625"/>
      <c r="H378" s="625"/>
      <c r="I378" s="625"/>
      <c r="J378" s="624"/>
      <c r="K378" s="627"/>
      <c r="L378" s="627"/>
      <c r="M378" s="627"/>
      <c r="N378" s="624"/>
      <c r="O378" s="617"/>
      <c r="P378" s="615"/>
      <c r="Q378" s="616"/>
      <c r="R378" s="632"/>
      <c r="S378" s="615"/>
      <c r="T378" s="616"/>
      <c r="U378" s="632"/>
      <c r="V378" s="615"/>
      <c r="W378" s="616"/>
      <c r="X378" s="621"/>
      <c r="Y378" s="616"/>
      <c r="Z378" s="621"/>
      <c r="AA378" s="617"/>
      <c r="AB378" s="441"/>
      <c r="AC378" s="494"/>
      <c r="AD378" s="387"/>
      <c r="AE378" s="387"/>
      <c r="AF378" s="499"/>
      <c r="AG378" s="136"/>
      <c r="AH378" s="136"/>
      <c r="AI378" s="136"/>
      <c r="AJ378" s="136"/>
      <c r="AK378" s="136"/>
      <c r="AL378" s="136"/>
      <c r="AM378" s="136"/>
      <c r="AN378" s="135"/>
      <c r="AO378" s="446" t="str">
        <f t="shared" si="417"/>
        <v/>
      </c>
      <c r="AP378" s="123"/>
      <c r="AQ378" s="446" t="str">
        <f t="shared" si="418"/>
        <v/>
      </c>
      <c r="AR378" s="123" t="str">
        <f t="shared" si="419"/>
        <v/>
      </c>
      <c r="AS378" s="442" t="str">
        <f t="shared" si="420"/>
        <v/>
      </c>
      <c r="AT378" s="442"/>
      <c r="AU378" s="442"/>
      <c r="AV378" s="445"/>
      <c r="AW378" s="305"/>
      <c r="AX378" s="305"/>
      <c r="AY378" s="489"/>
      <c r="AZ378" s="490"/>
      <c r="BA378" s="490"/>
      <c r="BB378" s="490"/>
      <c r="BC378" s="490"/>
      <c r="BJ378" s="327"/>
      <c r="BK378" s="313"/>
      <c r="BL378" s="313"/>
      <c r="BM378" s="313"/>
      <c r="BN378" s="313"/>
      <c r="BO378" s="313"/>
      <c r="BP378" s="313"/>
      <c r="BQ378" s="313"/>
      <c r="BR378" s="313"/>
      <c r="BS378" s="313"/>
      <c r="BT378" s="313"/>
      <c r="BU378" s="313"/>
      <c r="BV378" s="313"/>
      <c r="BW378" s="313"/>
      <c r="BX378" s="313"/>
      <c r="BY378" s="313"/>
      <c r="BZ378" s="313"/>
      <c r="CA378" s="313"/>
      <c r="CB378" s="313"/>
      <c r="CC378" s="313"/>
      <c r="CD378" s="313"/>
      <c r="CE378" s="313"/>
      <c r="CF378" s="313"/>
      <c r="CG378" s="313"/>
      <c r="CH378" s="313"/>
      <c r="CL378" s="313"/>
    </row>
    <row r="379" spans="1:90" s="1" customFormat="1" hidden="1" x14ac:dyDescent="0.3">
      <c r="A379" s="706"/>
      <c r="B379" s="624"/>
      <c r="C379" s="626"/>
      <c r="D379" s="626"/>
      <c r="E379" s="624"/>
      <c r="F379" s="625"/>
      <c r="G379" s="625"/>
      <c r="H379" s="625"/>
      <c r="I379" s="625"/>
      <c r="J379" s="624"/>
      <c r="K379" s="627"/>
      <c r="L379" s="627"/>
      <c r="M379" s="627"/>
      <c r="N379" s="624"/>
      <c r="O379" s="617"/>
      <c r="P379" s="615"/>
      <c r="Q379" s="616"/>
      <c r="R379" s="632"/>
      <c r="S379" s="615"/>
      <c r="T379" s="616"/>
      <c r="U379" s="632"/>
      <c r="V379" s="615"/>
      <c r="W379" s="616"/>
      <c r="X379" s="621"/>
      <c r="Y379" s="616"/>
      <c r="Z379" s="621"/>
      <c r="AA379" s="617"/>
      <c r="AB379" s="441"/>
      <c r="AC379" s="494"/>
      <c r="AD379" s="387"/>
      <c r="AE379" s="387"/>
      <c r="AF379" s="499"/>
      <c r="AG379" s="136"/>
      <c r="AH379" s="136"/>
      <c r="AI379" s="136"/>
      <c r="AJ379" s="136"/>
      <c r="AK379" s="136"/>
      <c r="AL379" s="136"/>
      <c r="AM379" s="136"/>
      <c r="AN379" s="135"/>
      <c r="AO379" s="446" t="str">
        <f t="shared" si="417"/>
        <v/>
      </c>
      <c r="AP379" s="123"/>
      <c r="AQ379" s="446" t="str">
        <f t="shared" si="418"/>
        <v/>
      </c>
      <c r="AR379" s="123" t="str">
        <f t="shared" si="419"/>
        <v/>
      </c>
      <c r="AS379" s="442" t="str">
        <f t="shared" si="420"/>
        <v/>
      </c>
      <c r="AT379" s="442"/>
      <c r="AU379" s="442"/>
      <c r="AV379" s="445"/>
      <c r="AW379" s="305"/>
      <c r="AX379" s="305"/>
      <c r="AY379" s="489"/>
      <c r="AZ379" s="490"/>
      <c r="BA379" s="490"/>
      <c r="BB379" s="490"/>
      <c r="BC379" s="490"/>
      <c r="BJ379" s="327"/>
      <c r="BK379" s="313"/>
      <c r="BL379" s="313"/>
      <c r="BM379" s="313"/>
      <c r="BN379" s="313"/>
      <c r="BO379" s="313"/>
      <c r="BP379" s="313"/>
      <c r="BQ379" s="313"/>
      <c r="BR379" s="313"/>
      <c r="BS379" s="313"/>
      <c r="BT379" s="313"/>
      <c r="BU379" s="313"/>
      <c r="BV379" s="313"/>
      <c r="BW379" s="313"/>
      <c r="BX379" s="313"/>
      <c r="BY379" s="313"/>
      <c r="BZ379" s="313"/>
      <c r="CA379" s="313"/>
      <c r="CB379" s="313"/>
      <c r="CC379" s="313"/>
      <c r="CD379" s="313"/>
      <c r="CE379" s="313"/>
      <c r="CF379" s="313"/>
      <c r="CG379" s="313"/>
      <c r="CH379" s="313"/>
      <c r="CL379" s="313"/>
    </row>
    <row r="380" spans="1:90" s="1" customFormat="1" ht="150.6" customHeight="1" x14ac:dyDescent="0.3">
      <c r="A380" s="594" t="s">
        <v>620</v>
      </c>
      <c r="B380" s="597" t="s">
        <v>820</v>
      </c>
      <c r="C380" s="636" t="s">
        <v>118</v>
      </c>
      <c r="D380" s="636" t="s">
        <v>819</v>
      </c>
      <c r="E380" s="624" t="s">
        <v>121</v>
      </c>
      <c r="F380" s="606" t="s">
        <v>345</v>
      </c>
      <c r="G380" s="606" t="s">
        <v>283</v>
      </c>
      <c r="H380" s="606" t="s">
        <v>346</v>
      </c>
      <c r="I380" s="606" t="s">
        <v>430</v>
      </c>
      <c r="J380" s="624" t="s">
        <v>830</v>
      </c>
      <c r="K380" s="612" t="s">
        <v>1037</v>
      </c>
      <c r="L380" s="612" t="s">
        <v>1038</v>
      </c>
      <c r="M380" s="627" t="str">
        <f>J380&amp;K380&amp;L380</f>
        <v>Posibilidad de pérdida Reputacional por la habilitación de un gestor catastral no idóneo para la prestación del servicio publico catastral con el fin de obtener un beneficio propio o de un tercero debido a:
1. Intereses particulares
2. Falta de apropiación e interiorización del código de integridad.
3. Conflictos de interés presentados durante el proceso de evaluación.
4. Presión de niveles jerárquicos superiores para influenciar el resultado de la evaluación.</v>
      </c>
      <c r="N380" s="597" t="s">
        <v>274</v>
      </c>
      <c r="O380" s="603">
        <v>40</v>
      </c>
      <c r="P380" s="615" t="str">
        <f t="shared" si="407"/>
        <v>Media</v>
      </c>
      <c r="Q380" s="616">
        <f t="shared" ref="Q380" si="485">IF(P380="","",IF(P380="Muy Baja",0.2,IF(P380="Baja",0.4,IF(P380="Media",0.6,IF(P380="Alta",0.8,IF(P380="Muy Alta",1,))))))</f>
        <v>0.6</v>
      </c>
      <c r="R380" s="632"/>
      <c r="S380" s="615" t="str">
        <f>IF(OR(R380='Tabla Impacto'!$C$11,R380='Tabla Impacto'!$D$11),"Leve",IF(OR(R380='Tabla Impacto'!$C$12,R380='Tabla Impacto'!$D$12),"Menor",IF(OR(R380='Tabla Impacto'!$C$13,R380='Tabla Impacto'!$D$13),"Moderado",IF(OR(R380='Tabla Impacto'!$C$14,R380='Tabla Impacto'!$D$14),"Mayor",IF(OR(R380='Tabla Impacto'!$C$15,R380='Tabla Impacto'!$D$15),"Catastrófico","")))))</f>
        <v/>
      </c>
      <c r="T380" s="616" t="str">
        <f t="shared" ref="T380" si="486">IF(S380="","",IF(S380="Leve",0.2,IF(S380="Menor",0.4,IF(S380="Moderado",0.6,IF(S380="Mayor",0.8,IF(S380="Catastrófico",1,))))))</f>
        <v/>
      </c>
      <c r="U380" s="632" t="s">
        <v>276</v>
      </c>
      <c r="V380" s="615" t="str">
        <f>IF(OR(U380='Tabla Impacto'!$C$11,U380='Tabla Impacto'!$D$11),"Leve",IF(OR(U380='Tabla Impacto'!$C$12,U380='Tabla Impacto'!$D$12),"Menor",IF(OR(U380='Tabla Impacto'!$C$13,U380='Tabla Impacto'!$D$13),"Moderado",IF(OR(U380='Tabla Impacto'!$C$14,U380='Tabla Impacto'!$D$14),"Mayor",IF(OR(U380='Tabla Impacto'!$C$15,U380='Tabla Impacto'!$D$15),"Catastrófico","")))))</f>
        <v>Catastrófico</v>
      </c>
      <c r="W380" s="616">
        <f t="shared" ref="W380" si="487">IF(V380="","",IF(V380="Leve",0.2,IF(V380="Menor",0.4,IF(V380="Moderado",0.6,IF(V380="Mayor",0.8,IF(V380="Catastrófico",1,))))))</f>
        <v>1</v>
      </c>
      <c r="X380" s="621" t="str">
        <f>IF(Y380="","",IF(Y380='Tabla Impacto'!$G$4,'Tabla Impacto'!$F$4,IF(Y380='Tabla Impacto'!$G$5,'Tabla Impacto'!$F$5,IF(Y380='Tabla Impacto'!$G$6,'Tabla Impacto'!$F$6,IF(Y380='Tabla Impacto'!$G$7,'Tabla Impacto'!$F$7,IF(Y380='Tabla Impacto'!$G$8,'Tabla Impacto'!$F$8))))))</f>
        <v>Catastrófico</v>
      </c>
      <c r="Y380" s="616">
        <f t="shared" ref="Y380" si="488">+IF(T380="",W380,IF(W380="",T380,IF(T380&gt;W380,T380,W380)))</f>
        <v>1</v>
      </c>
      <c r="Z380" s="621" t="str">
        <f t="shared" ref="Z380" si="489">IF(OR(AND(P380="Muy Baja",X380="Leve"),AND(P380="Muy Baja",X380="Menor"),AND(P380="Baja",X380="Leve")),"Bajo",IF(OR(AND(P380="Muy baja",X380="Moderado"),AND(P380="Baja",X380="Menor"),AND(P380="Baja",X380="Moderado"),AND(P380="Media",X380="Leve"),AND(P380="Media",X380="Menor"),AND(P380="Media",X380="Moderado"),AND(P380="Alta",X380="Leve"),AND(P380="Alta",X380="Menor")),"Moderado",IF(OR(AND(P380="Muy Baja",X380="Mayor"),AND(P380="Baja",X380="Mayor"),AND(P380="Media",X380="Mayor"),AND(P380="Alta",X380="Moderado"),AND(P380="Alta",X380="Mayor"),AND(P380="Muy Alta",X380="Leve"),AND(P380="Muy Alta",X380="Menor"),AND(P380="Muy Alta",X380="Moderado"),AND(P380="Muy Alta",X380="Mayor")),"Alto",IF(OR(AND(P380="Muy Baja",X380="Catastrófico"),AND(P380="Baja",X380="Catastrófico"),AND(P380="Media",X380="Catastrófico"),AND(P380="Alta",X380="Catastrófico"),AND(P380="Muy Alta",X380="Catastrófico")),"Extremo",""))))</f>
        <v>Extremo</v>
      </c>
      <c r="AA380" s="618"/>
      <c r="AB380" s="326">
        <v>1</v>
      </c>
      <c r="AC380" s="498" t="s">
        <v>959</v>
      </c>
      <c r="AD380" s="387"/>
      <c r="AE380" s="315" t="s">
        <v>123</v>
      </c>
      <c r="AF380" s="499" t="s">
        <v>904</v>
      </c>
      <c r="AG380" s="315" t="str">
        <f t="shared" ref="AG380" si="490">IF(OR(AH380="Preventivo",AH380="Detectivo"),"Probabilidad",IF(AH380="Correctivo","Impacto",""))</f>
        <v>Probabilidad</v>
      </c>
      <c r="AH380" s="316" t="s">
        <v>74</v>
      </c>
      <c r="AI380" s="316" t="s">
        <v>109</v>
      </c>
      <c r="AJ380" s="317" t="str">
        <f t="shared" ref="AJ380" si="491">IF(AND(AH380="Preventivo",AI380="Automático"),"50%",IF(AND(AH380="Preventivo",AI380="Manual"),"40%",IF(AND(AH380="Detectivo",AI380="Automático"),"40%",IF(AND(AH380="Detectivo",AI380="Manual"),"30%",IF(AND(AH380="Correctivo",AI380="Automático"),"35%",IF(AND(AH380="Correctivo",AI380="Manual"),"25%",""))))))</f>
        <v>40%</v>
      </c>
      <c r="AK380" s="316" t="s">
        <v>115</v>
      </c>
      <c r="AL380" s="316" t="s">
        <v>133</v>
      </c>
      <c r="AM380" s="316" t="s">
        <v>277</v>
      </c>
      <c r="AN380" s="300">
        <f>IFERROR(IF(AG380="Probabilidad",(Q380-(+Q380*AJ380)),IF(AG380="Impacto",Q380,"")),"")</f>
        <v>0.36</v>
      </c>
      <c r="AO380" s="437" t="str">
        <f t="shared" ref="AO380" si="492">IFERROR(IF(AN380="","",IF(AN380&lt;=0.2,"Muy Baja",IF(AN380&lt;=0.4,"Baja",IF(AN380&lt;=0.6,"Media",IF(AN380&lt;=0.8,"Alta","Muy Alta"))))),"")</f>
        <v>Baja</v>
      </c>
      <c r="AP380" s="123">
        <f>+AN380</f>
        <v>0.36</v>
      </c>
      <c r="AQ380" s="436" t="str">
        <f t="shared" si="418"/>
        <v>Catastrófico</v>
      </c>
      <c r="AR380" s="123">
        <f>IFERROR(IF(AG380="Impacto",(Y380-(+Y380*AJ380)),IF(AG380="Probabilidad",Y380,"")),"")</f>
        <v>1</v>
      </c>
      <c r="AS380" s="435" t="str">
        <f t="shared" si="420"/>
        <v>Extremo</v>
      </c>
      <c r="AT380" s="438">
        <f>+AP380</f>
        <v>0.36</v>
      </c>
      <c r="AU380" s="438">
        <f>+AR380</f>
        <v>1</v>
      </c>
      <c r="AV380" s="369"/>
      <c r="AW380" s="305"/>
      <c r="AX380" s="305"/>
      <c r="AY380" s="489">
        <v>0</v>
      </c>
      <c r="AZ380" s="490">
        <v>0</v>
      </c>
      <c r="BA380" s="490">
        <v>0</v>
      </c>
      <c r="BB380" s="490">
        <v>0</v>
      </c>
      <c r="BC380" s="490">
        <v>0</v>
      </c>
      <c r="BJ380" s="327"/>
      <c r="BK380" s="313"/>
      <c r="BL380" s="313"/>
      <c r="BM380" s="313"/>
      <c r="BN380" s="313"/>
      <c r="BO380" s="313"/>
      <c r="BP380" s="313"/>
      <c r="BQ380" s="313"/>
      <c r="BR380" s="313"/>
      <c r="BS380" s="313"/>
      <c r="BT380" s="313"/>
      <c r="BU380" s="313"/>
      <c r="BV380" s="313"/>
      <c r="BW380" s="313"/>
      <c r="BX380" s="313"/>
      <c r="BY380" s="313"/>
      <c r="BZ380" s="313"/>
      <c r="CA380" s="313"/>
      <c r="CB380" s="313"/>
      <c r="CC380" s="313"/>
      <c r="CD380" s="313"/>
      <c r="CE380" s="313"/>
      <c r="CF380" s="313"/>
      <c r="CG380" s="313"/>
      <c r="CH380" s="313"/>
      <c r="CL380" s="313"/>
    </row>
    <row r="381" spans="1:90" s="1" customFormat="1" hidden="1" x14ac:dyDescent="0.3">
      <c r="A381" s="595"/>
      <c r="B381" s="598" t="s">
        <v>323</v>
      </c>
      <c r="C381" s="637"/>
      <c r="D381" s="637"/>
      <c r="E381" s="624"/>
      <c r="F381" s="607"/>
      <c r="G381" s="607"/>
      <c r="H381" s="607"/>
      <c r="I381" s="607"/>
      <c r="J381" s="624"/>
      <c r="K381" s="613" t="s">
        <v>326</v>
      </c>
      <c r="L381" s="613" t="s">
        <v>329</v>
      </c>
      <c r="M381" s="627"/>
      <c r="N381" s="598"/>
      <c r="O381" s="604"/>
      <c r="P381" s="615"/>
      <c r="Q381" s="616"/>
      <c r="R381" s="632"/>
      <c r="S381" s="615"/>
      <c r="T381" s="616"/>
      <c r="U381" s="632"/>
      <c r="V381" s="615"/>
      <c r="W381" s="616"/>
      <c r="X381" s="621"/>
      <c r="Y381" s="616"/>
      <c r="Z381" s="621"/>
      <c r="AA381" s="619"/>
      <c r="AB381" s="326"/>
      <c r="AC381" s="498"/>
      <c r="AD381" s="387"/>
      <c r="AE381" s="387"/>
      <c r="AF381" s="499"/>
      <c r="AG381" s="136"/>
      <c r="AH381" s="316"/>
      <c r="AI381" s="136"/>
      <c r="AJ381" s="136"/>
      <c r="AK381" s="136"/>
      <c r="AL381" s="136"/>
      <c r="AM381" s="136"/>
      <c r="AN381" s="135"/>
      <c r="AO381" s="132" t="str">
        <f t="shared" si="417"/>
        <v/>
      </c>
      <c r="AP381" s="123"/>
      <c r="AQ381" s="132" t="str">
        <f t="shared" si="418"/>
        <v/>
      </c>
      <c r="AR381" s="123" t="str">
        <f t="shared" si="419"/>
        <v/>
      </c>
      <c r="AS381" s="301" t="str">
        <f t="shared" si="420"/>
        <v/>
      </c>
      <c r="AT381" s="443">
        <f>AP381</f>
        <v>0</v>
      </c>
      <c r="AU381" s="301"/>
      <c r="AV381" s="369"/>
      <c r="AW381" s="305"/>
      <c r="AX381" s="305"/>
      <c r="AY381" s="489"/>
      <c r="AZ381" s="490"/>
      <c r="BA381" s="490"/>
      <c r="BB381" s="490"/>
      <c r="BC381" s="490"/>
      <c r="BJ381" s="327"/>
      <c r="BK381" s="313"/>
      <c r="BL381" s="313"/>
      <c r="BM381" s="313"/>
      <c r="BN381" s="313"/>
      <c r="BO381" s="313"/>
      <c r="BP381" s="313"/>
      <c r="BQ381" s="313"/>
      <c r="BR381" s="313"/>
      <c r="BS381" s="313"/>
      <c r="BT381" s="313"/>
      <c r="BU381" s="313"/>
      <c r="BV381" s="313"/>
      <c r="BW381" s="313"/>
      <c r="BX381" s="313"/>
      <c r="BY381" s="313"/>
      <c r="BZ381" s="313"/>
      <c r="CA381" s="313"/>
      <c r="CB381" s="313"/>
      <c r="CC381" s="313"/>
      <c r="CD381" s="313"/>
      <c r="CE381" s="313"/>
      <c r="CF381" s="313"/>
      <c r="CG381" s="313"/>
      <c r="CH381" s="313"/>
      <c r="CL381" s="313"/>
    </row>
    <row r="382" spans="1:90" s="1" customFormat="1" hidden="1" x14ac:dyDescent="0.3">
      <c r="A382" s="595"/>
      <c r="B382" s="598" t="s">
        <v>323</v>
      </c>
      <c r="C382" s="637"/>
      <c r="D382" s="637"/>
      <c r="E382" s="624"/>
      <c r="F382" s="607"/>
      <c r="G382" s="607"/>
      <c r="H382" s="607"/>
      <c r="I382" s="607"/>
      <c r="J382" s="624"/>
      <c r="K382" s="613" t="s">
        <v>326</v>
      </c>
      <c r="L382" s="613" t="s">
        <v>329</v>
      </c>
      <c r="M382" s="627"/>
      <c r="N382" s="598"/>
      <c r="O382" s="604"/>
      <c r="P382" s="615"/>
      <c r="Q382" s="616"/>
      <c r="R382" s="632"/>
      <c r="S382" s="615"/>
      <c r="T382" s="616"/>
      <c r="U382" s="632"/>
      <c r="V382" s="615"/>
      <c r="W382" s="616"/>
      <c r="X382" s="621"/>
      <c r="Y382" s="616"/>
      <c r="Z382" s="621"/>
      <c r="AA382" s="619"/>
      <c r="AB382" s="326"/>
      <c r="AC382" s="498"/>
      <c r="AD382" s="387"/>
      <c r="AE382" s="387"/>
      <c r="AF382" s="499"/>
      <c r="AG382" s="136"/>
      <c r="AH382" s="316"/>
      <c r="AI382" s="136"/>
      <c r="AJ382" s="136"/>
      <c r="AK382" s="136"/>
      <c r="AL382" s="136"/>
      <c r="AM382" s="136"/>
      <c r="AN382" s="135"/>
      <c r="AO382" s="132" t="str">
        <f t="shared" si="417"/>
        <v/>
      </c>
      <c r="AP382" s="123"/>
      <c r="AQ382" s="132" t="str">
        <f t="shared" si="418"/>
        <v/>
      </c>
      <c r="AR382" s="123" t="str">
        <f t="shared" si="419"/>
        <v/>
      </c>
      <c r="AS382" s="301" t="str">
        <f t="shared" si="420"/>
        <v/>
      </c>
      <c r="AT382" s="443">
        <f t="shared" ref="AT382:AT409" si="493">+AP382</f>
        <v>0</v>
      </c>
      <c r="AU382" s="301"/>
      <c r="AV382" s="369"/>
      <c r="AW382" s="305"/>
      <c r="AX382" s="305"/>
      <c r="AY382" s="489"/>
      <c r="AZ382" s="490"/>
      <c r="BA382" s="490"/>
      <c r="BB382" s="490"/>
      <c r="BC382" s="490"/>
      <c r="BJ382" s="327"/>
      <c r="BK382" s="313"/>
      <c r="BL382" s="313"/>
      <c r="BM382" s="313"/>
      <c r="BN382" s="313"/>
      <c r="BO382" s="313"/>
      <c r="BP382" s="313"/>
      <c r="BQ382" s="313"/>
      <c r="BR382" s="313"/>
      <c r="BS382" s="313"/>
      <c r="BT382" s="313"/>
      <c r="BU382" s="313"/>
      <c r="BV382" s="313"/>
      <c r="BW382" s="313"/>
      <c r="BX382" s="313"/>
      <c r="BY382" s="313"/>
      <c r="BZ382" s="313"/>
      <c r="CA382" s="313"/>
      <c r="CB382" s="313"/>
      <c r="CC382" s="313"/>
      <c r="CD382" s="313"/>
      <c r="CE382" s="313"/>
      <c r="CF382" s="313"/>
      <c r="CG382" s="313"/>
      <c r="CH382" s="313"/>
      <c r="CL382" s="313"/>
    </row>
    <row r="383" spans="1:90" s="1" customFormat="1" hidden="1" x14ac:dyDescent="0.3">
      <c r="A383" s="595"/>
      <c r="B383" s="598" t="s">
        <v>323</v>
      </c>
      <c r="C383" s="637"/>
      <c r="D383" s="637"/>
      <c r="E383" s="624"/>
      <c r="F383" s="607"/>
      <c r="G383" s="607"/>
      <c r="H383" s="607"/>
      <c r="I383" s="607"/>
      <c r="J383" s="624"/>
      <c r="K383" s="613" t="s">
        <v>326</v>
      </c>
      <c r="L383" s="613" t="s">
        <v>329</v>
      </c>
      <c r="M383" s="627"/>
      <c r="N383" s="598"/>
      <c r="O383" s="604"/>
      <c r="P383" s="615"/>
      <c r="Q383" s="616"/>
      <c r="R383" s="632"/>
      <c r="S383" s="615"/>
      <c r="T383" s="616"/>
      <c r="U383" s="632"/>
      <c r="V383" s="615"/>
      <c r="W383" s="616"/>
      <c r="X383" s="621"/>
      <c r="Y383" s="616"/>
      <c r="Z383" s="621"/>
      <c r="AA383" s="619"/>
      <c r="AB383" s="326"/>
      <c r="AC383" s="498"/>
      <c r="AD383" s="387"/>
      <c r="AE383" s="387"/>
      <c r="AF383" s="499"/>
      <c r="AG383" s="136"/>
      <c r="AH383" s="316"/>
      <c r="AI383" s="136"/>
      <c r="AJ383" s="136"/>
      <c r="AK383" s="136"/>
      <c r="AL383" s="136"/>
      <c r="AM383" s="136"/>
      <c r="AN383" s="135"/>
      <c r="AO383" s="132" t="str">
        <f t="shared" si="417"/>
        <v/>
      </c>
      <c r="AP383" s="123"/>
      <c r="AQ383" s="132" t="str">
        <f t="shared" si="418"/>
        <v/>
      </c>
      <c r="AR383" s="123" t="str">
        <f t="shared" si="419"/>
        <v/>
      </c>
      <c r="AS383" s="301" t="str">
        <f t="shared" si="420"/>
        <v/>
      </c>
      <c r="AT383" s="443">
        <f t="shared" si="493"/>
        <v>0</v>
      </c>
      <c r="AU383" s="301"/>
      <c r="AV383" s="369"/>
      <c r="AW383" s="305"/>
      <c r="AX383" s="305"/>
      <c r="AY383" s="489"/>
      <c r="AZ383" s="490"/>
      <c r="BA383" s="490"/>
      <c r="BB383" s="490"/>
      <c r="BC383" s="490"/>
      <c r="BJ383" s="327"/>
      <c r="BK383" s="313"/>
      <c r="BL383" s="313"/>
      <c r="BM383" s="313"/>
      <c r="BN383" s="313"/>
      <c r="BO383" s="313"/>
      <c r="BP383" s="313"/>
      <c r="BQ383" s="313"/>
      <c r="BR383" s="313"/>
      <c r="BS383" s="313"/>
      <c r="BT383" s="313"/>
      <c r="BU383" s="313"/>
      <c r="BV383" s="313"/>
      <c r="BW383" s="313"/>
      <c r="BX383" s="313"/>
      <c r="BY383" s="313"/>
      <c r="BZ383" s="313"/>
      <c r="CA383" s="313"/>
      <c r="CB383" s="313"/>
      <c r="CC383" s="313"/>
      <c r="CD383" s="313"/>
      <c r="CE383" s="313"/>
      <c r="CF383" s="313"/>
      <c r="CG383" s="313"/>
      <c r="CH383" s="313"/>
      <c r="CL383" s="313"/>
    </row>
    <row r="384" spans="1:90" s="1" customFormat="1" hidden="1" x14ac:dyDescent="0.3">
      <c r="A384" s="595"/>
      <c r="B384" s="598" t="s">
        <v>323</v>
      </c>
      <c r="C384" s="637"/>
      <c r="D384" s="637"/>
      <c r="E384" s="624"/>
      <c r="F384" s="607"/>
      <c r="G384" s="607"/>
      <c r="H384" s="607"/>
      <c r="I384" s="607"/>
      <c r="J384" s="624"/>
      <c r="K384" s="613" t="s">
        <v>326</v>
      </c>
      <c r="L384" s="613" t="s">
        <v>329</v>
      </c>
      <c r="M384" s="627"/>
      <c r="N384" s="598"/>
      <c r="O384" s="604"/>
      <c r="P384" s="615"/>
      <c r="Q384" s="616"/>
      <c r="R384" s="632"/>
      <c r="S384" s="615"/>
      <c r="T384" s="616"/>
      <c r="U384" s="632"/>
      <c r="V384" s="615"/>
      <c r="W384" s="616"/>
      <c r="X384" s="621"/>
      <c r="Y384" s="616"/>
      <c r="Z384" s="621"/>
      <c r="AA384" s="619"/>
      <c r="AB384" s="326"/>
      <c r="AC384" s="498"/>
      <c r="AD384" s="387"/>
      <c r="AE384" s="387"/>
      <c r="AF384" s="499"/>
      <c r="AG384" s="136"/>
      <c r="AH384" s="316"/>
      <c r="AI384" s="136"/>
      <c r="AJ384" s="136"/>
      <c r="AK384" s="136"/>
      <c r="AL384" s="136"/>
      <c r="AM384" s="136"/>
      <c r="AN384" s="135"/>
      <c r="AO384" s="132" t="str">
        <f t="shared" si="417"/>
        <v/>
      </c>
      <c r="AP384" s="123"/>
      <c r="AQ384" s="132" t="str">
        <f t="shared" si="418"/>
        <v/>
      </c>
      <c r="AR384" s="123" t="str">
        <f t="shared" si="419"/>
        <v/>
      </c>
      <c r="AS384" s="301" t="str">
        <f t="shared" si="420"/>
        <v/>
      </c>
      <c r="AT384" s="443">
        <f t="shared" si="493"/>
        <v>0</v>
      </c>
      <c r="AU384" s="301"/>
      <c r="AV384" s="369"/>
      <c r="AW384" s="305"/>
      <c r="AX384" s="305"/>
      <c r="AY384" s="489"/>
      <c r="AZ384" s="490"/>
      <c r="BA384" s="490"/>
      <c r="BB384" s="490"/>
      <c r="BC384" s="490"/>
      <c r="BJ384" s="327"/>
      <c r="BK384" s="313"/>
      <c r="BL384" s="313"/>
      <c r="BM384" s="313"/>
      <c r="BN384" s="313"/>
      <c r="BO384" s="313"/>
      <c r="BP384" s="313"/>
      <c r="BQ384" s="313"/>
      <c r="BR384" s="313"/>
      <c r="BS384" s="313"/>
      <c r="BT384" s="313"/>
      <c r="BU384" s="313"/>
      <c r="BV384" s="313"/>
      <c r="BW384" s="313"/>
      <c r="BX384" s="313"/>
      <c r="BY384" s="313"/>
      <c r="BZ384" s="313"/>
      <c r="CA384" s="313"/>
      <c r="CB384" s="313"/>
      <c r="CC384" s="313"/>
      <c r="CD384" s="313"/>
      <c r="CE384" s="313"/>
      <c r="CF384" s="313"/>
      <c r="CG384" s="313"/>
      <c r="CH384" s="313"/>
      <c r="CL384" s="313"/>
    </row>
    <row r="385" spans="1:90" s="1" customFormat="1" hidden="1" x14ac:dyDescent="0.3">
      <c r="A385" s="596"/>
      <c r="B385" s="599" t="s">
        <v>323</v>
      </c>
      <c r="C385" s="638"/>
      <c r="D385" s="638"/>
      <c r="E385" s="624"/>
      <c r="F385" s="608"/>
      <c r="G385" s="608"/>
      <c r="H385" s="608"/>
      <c r="I385" s="608"/>
      <c r="J385" s="624"/>
      <c r="K385" s="614" t="s">
        <v>326</v>
      </c>
      <c r="L385" s="614" t="s">
        <v>329</v>
      </c>
      <c r="M385" s="627"/>
      <c r="N385" s="599"/>
      <c r="O385" s="605"/>
      <c r="P385" s="615"/>
      <c r="Q385" s="616"/>
      <c r="R385" s="632"/>
      <c r="S385" s="615"/>
      <c r="T385" s="616"/>
      <c r="U385" s="632"/>
      <c r="V385" s="615"/>
      <c r="W385" s="616"/>
      <c r="X385" s="621"/>
      <c r="Y385" s="616"/>
      <c r="Z385" s="621"/>
      <c r="AA385" s="620"/>
      <c r="AB385" s="326"/>
      <c r="AC385" s="498"/>
      <c r="AD385" s="387"/>
      <c r="AE385" s="387"/>
      <c r="AF385" s="499"/>
      <c r="AG385" s="136"/>
      <c r="AH385" s="316"/>
      <c r="AI385" s="136"/>
      <c r="AJ385" s="136"/>
      <c r="AK385" s="136"/>
      <c r="AL385" s="136"/>
      <c r="AM385" s="136"/>
      <c r="AN385" s="135"/>
      <c r="AO385" s="132" t="str">
        <f t="shared" si="417"/>
        <v/>
      </c>
      <c r="AP385" s="123"/>
      <c r="AQ385" s="132" t="str">
        <f t="shared" si="418"/>
        <v/>
      </c>
      <c r="AR385" s="123" t="str">
        <f t="shared" si="419"/>
        <v/>
      </c>
      <c r="AS385" s="301" t="str">
        <f t="shared" si="420"/>
        <v/>
      </c>
      <c r="AT385" s="443">
        <f t="shared" si="493"/>
        <v>0</v>
      </c>
      <c r="AU385" s="301"/>
      <c r="AV385" s="369"/>
      <c r="AW385" s="305"/>
      <c r="AX385" s="305"/>
      <c r="AY385" s="489"/>
      <c r="AZ385" s="490"/>
      <c r="BA385" s="490"/>
      <c r="BB385" s="490"/>
      <c r="BC385" s="490"/>
      <c r="BJ385" s="327"/>
      <c r="BK385" s="313"/>
      <c r="BL385" s="313"/>
      <c r="BM385" s="313"/>
      <c r="BN385" s="313"/>
      <c r="BO385" s="313"/>
      <c r="BP385" s="313"/>
      <c r="BQ385" s="313"/>
      <c r="BR385" s="313"/>
      <c r="BS385" s="313"/>
      <c r="BT385" s="313"/>
      <c r="BU385" s="313"/>
      <c r="BV385" s="313"/>
      <c r="BW385" s="313"/>
      <c r="BX385" s="313"/>
      <c r="BY385" s="313"/>
      <c r="BZ385" s="313"/>
      <c r="CA385" s="313"/>
      <c r="CB385" s="313"/>
      <c r="CC385" s="313"/>
      <c r="CD385" s="313"/>
      <c r="CE385" s="313"/>
      <c r="CF385" s="313"/>
      <c r="CG385" s="313"/>
      <c r="CH385" s="313"/>
      <c r="CL385" s="313"/>
    </row>
    <row r="386" spans="1:90" s="1" customFormat="1" ht="106.9" customHeight="1" x14ac:dyDescent="0.3">
      <c r="A386" s="594" t="s">
        <v>621</v>
      </c>
      <c r="B386" s="597" t="s">
        <v>827</v>
      </c>
      <c r="C386" s="636" t="s">
        <v>111</v>
      </c>
      <c r="D386" s="636" t="s">
        <v>828</v>
      </c>
      <c r="E386" s="597" t="s">
        <v>137</v>
      </c>
      <c r="F386" s="606" t="s">
        <v>295</v>
      </c>
      <c r="G386" s="606" t="s">
        <v>283</v>
      </c>
      <c r="H386" s="606" t="s">
        <v>284</v>
      </c>
      <c r="I386" s="606" t="s">
        <v>317</v>
      </c>
      <c r="J386" s="597" t="s">
        <v>830</v>
      </c>
      <c r="K386" s="612" t="s">
        <v>831</v>
      </c>
      <c r="L386" s="612" t="s">
        <v>829</v>
      </c>
      <c r="M386" s="612" t="str">
        <f>J386&amp;K386&amp;L386</f>
        <v>Posibilidad de pérdida Reputacional por validar e integrar los vértices a la Red Geodésica Nacional que se encuentren fuera de las especificaciones técnicas debido a:
1. Falta control de calidad a cada una de las características definidas a vértices geodésicos de acuerdo con la resolución vigente
2. Ausencia o insuficiencia de información para la validación</v>
      </c>
      <c r="N386" s="597" t="s">
        <v>274</v>
      </c>
      <c r="O386" s="603">
        <v>2</v>
      </c>
      <c r="P386" s="766" t="str">
        <f t="shared" si="422"/>
        <v>Muy Baja</v>
      </c>
      <c r="Q386" s="728">
        <f t="shared" ref="Q386" si="494">IF(P386="","",IF(P386="Muy Baja",0.2,IF(P386="Baja",0.4,IF(P386="Media",0.6,IF(P386="Alta",0.8,IF(P386="Muy Alta",1,))))))</f>
        <v>0.2</v>
      </c>
      <c r="R386" s="764"/>
      <c r="S386" s="766" t="str">
        <f>IF(OR(R386='Tabla Impacto'!$C$11,R386='Tabla Impacto'!$D$11),"Leve",IF(OR(R386='Tabla Impacto'!$C$12,R386='Tabla Impacto'!$D$12),"Menor",IF(OR(R386='Tabla Impacto'!$C$13,R386='Tabla Impacto'!$D$13),"Moderado",IF(OR(R386='Tabla Impacto'!$C$14,R386='Tabla Impacto'!$D$14),"Mayor",IF(OR(R386='Tabla Impacto'!$C$15,R386='Tabla Impacto'!$D$15),"Catastrófico","")))))</f>
        <v/>
      </c>
      <c r="T386" s="728" t="str">
        <f t="shared" ref="T386" si="495">IF(S386="","",IF(S386="Leve",0.2,IF(S386="Menor",0.4,IF(S386="Moderado",0.6,IF(S386="Mayor",0.8,IF(S386="Catastrófico",1,))))))</f>
        <v/>
      </c>
      <c r="U386" s="764" t="s">
        <v>276</v>
      </c>
      <c r="V386" s="766" t="str">
        <f>IF(OR(U386='Tabla Impacto'!$C$11,U386='Tabla Impacto'!$D$11),"Leve",IF(OR(U386='Tabla Impacto'!$C$12,U386='Tabla Impacto'!$D$12),"Menor",IF(OR(U386='Tabla Impacto'!$C$13,U386='Tabla Impacto'!$D$13),"Moderado",IF(OR(U386='Tabla Impacto'!$C$14,U386='Tabla Impacto'!$D$14),"Mayor",IF(OR(U386='Tabla Impacto'!$C$15,U386='Tabla Impacto'!$D$15),"Catastrófico","")))))</f>
        <v>Catastrófico</v>
      </c>
      <c r="W386" s="728">
        <f t="shared" ref="W386" si="496">IF(V386="","",IF(V386="Leve",0.2,IF(V386="Menor",0.4,IF(V386="Moderado",0.6,IF(V386="Mayor",0.8,IF(V386="Catastrófico",1,))))))</f>
        <v>1</v>
      </c>
      <c r="X386" s="731" t="str">
        <f>IF(Y386="","",IF(Y386='Tabla Impacto'!$G$4,'Tabla Impacto'!$F$4,IF(Y386='Tabla Impacto'!$G$5,'Tabla Impacto'!$F$5,IF(Y386='Tabla Impacto'!$G$6,'Tabla Impacto'!$F$6,IF(Y386='Tabla Impacto'!$G$7,'Tabla Impacto'!$F$7,IF(Y386='Tabla Impacto'!$G$8,'Tabla Impacto'!$F$8))))))</f>
        <v>Catastrófico</v>
      </c>
      <c r="Y386" s="728">
        <f t="shared" ref="Y386" si="497">+IF(T386="",W386,IF(W386="",T386,IF(T386&gt;W386,T386,W386)))</f>
        <v>1</v>
      </c>
      <c r="Z386" s="731" t="str">
        <f t="shared" ref="Z386" si="498">IF(OR(AND(P386="Muy Baja",X386="Leve"),AND(P386="Muy Baja",X386="Menor"),AND(P386="Baja",X386="Leve")),"Bajo",IF(OR(AND(P386="Muy baja",X386="Moderado"),AND(P386="Baja",X386="Menor"),AND(P386="Baja",X386="Moderado"),AND(P386="Media",X386="Leve"),AND(P386="Media",X386="Menor"),AND(P386="Media",X386="Moderado"),AND(P386="Alta",X386="Leve"),AND(P386="Alta",X386="Menor")),"Moderado",IF(OR(AND(P386="Muy Baja",X386="Mayor"),AND(P386="Baja",X386="Mayor"),AND(P386="Media",X386="Mayor"),AND(P386="Alta",X386="Moderado"),AND(P386="Alta",X386="Mayor"),AND(P386="Muy Alta",X386="Leve"),AND(P386="Muy Alta",X386="Menor"),AND(P386="Muy Alta",X386="Moderado"),AND(P386="Muy Alta",X386="Mayor")),"Alto",IF(OR(AND(P386="Muy Baja",X386="Catastrófico"),AND(P386="Baja",X386="Catastrófico"),AND(P386="Media",X386="Catastrófico"),AND(P386="Alta",X386="Catastrófico"),AND(P386="Muy Alta",X386="Catastrófico")),"Extremo",""))))</f>
        <v>Extremo</v>
      </c>
      <c r="AA386" s="618"/>
      <c r="AB386" s="457">
        <v>1</v>
      </c>
      <c r="AC386" s="494" t="s">
        <v>905</v>
      </c>
      <c r="AD386" s="387"/>
      <c r="AE386" s="315" t="s">
        <v>123</v>
      </c>
      <c r="AF386" s="494" t="s">
        <v>832</v>
      </c>
      <c r="AG386" s="315" t="str">
        <f t="shared" ref="AG386:AG412" si="499">IF(OR(AH386="Preventivo",AH386="Detectivo"),"Probabilidad",IF(AH386="Correctivo","Impacto",""))</f>
        <v>Probabilidad</v>
      </c>
      <c r="AH386" s="316" t="s">
        <v>74</v>
      </c>
      <c r="AI386" s="316" t="s">
        <v>109</v>
      </c>
      <c r="AJ386" s="317" t="str">
        <f t="shared" ref="AJ386" si="500">IF(AND(AH386="Preventivo",AI386="Automático"),"50%",IF(AND(AH386="Preventivo",AI386="Manual"),"40%",IF(AND(AH386="Detectivo",AI386="Automático"),"40%",IF(AND(AH386="Detectivo",AI386="Manual"),"30%",IF(AND(AH386="Correctivo",AI386="Automático"),"35%",IF(AND(AH386="Correctivo",AI386="Manual"),"25%",""))))))</f>
        <v>40%</v>
      </c>
      <c r="AK386" s="316" t="s">
        <v>115</v>
      </c>
      <c r="AL386" s="316" t="s">
        <v>133</v>
      </c>
      <c r="AM386" s="316" t="s">
        <v>277</v>
      </c>
      <c r="AN386" s="300">
        <f t="shared" ref="AN386:AN409" si="501">IFERROR(IF(AG386="Probabilidad",(Q386-(+Q386*AJ386)),IF(AG386="Impacto",Q386,"")),"")</f>
        <v>0.12</v>
      </c>
      <c r="AO386" s="132" t="str">
        <f t="shared" si="417"/>
        <v>Muy Baja</v>
      </c>
      <c r="AP386" s="123">
        <f>+AN386</f>
        <v>0.12</v>
      </c>
      <c r="AQ386" s="446" t="str">
        <f t="shared" ref="AQ386:AQ412" si="502">IFERROR(IF(AR386="","",IF(AR386&lt;=0.2,"Leve",IF(AR386&lt;=0.4,"Menor",IF(AR386&lt;=0.6,"Moderado",IF(AR386&lt;=0.8,"Mayor","Catastrófico"))))),"")</f>
        <v>Catastrófico</v>
      </c>
      <c r="AR386" s="123">
        <f>IFERROR(IF(AG386="Impacto",(Y386-(+Y386*AJ386)),IF(AG386="Probabilidad",Y386,"")),"")</f>
        <v>1</v>
      </c>
      <c r="AS386" s="442" t="str">
        <f t="shared" ref="AS386:AS412" si="503">IFERROR(IF(OR(AND(AO386="Muy Baja",AQ386="Leve"),AND(AO386="Muy Baja",AQ386="Menor"),AND(AO386="Baja",AQ386="Leve")),"Bajo",IF(OR(AND(AO386="Muy baja",AQ386="Moderado"),AND(AO386="Baja",AQ386="Menor"),AND(AO386="Baja",AQ386="Moderado"),AND(AO386="Media",AQ386="Leve"),AND(AO386="Media",AQ386="Menor"),AND(AO386="Media",AQ386="Moderado"),AND(AO386="Alta",AQ386="Leve"),AND(AO386="Alta",AQ386="Menor")),"Moderado",IF(OR(AND(AO386="Muy Baja",AQ386="Mayor"),AND(AO386="Baja",AQ386="Mayor"),AND(AO386="Media",AQ386="Mayor"),AND(AO386="Alta",AQ386="Moderado"),AND(AO386="Alta",AQ386="Mayor"),AND(AO386="Muy Alta",AQ386="Leve"),AND(AO386="Muy Alta",AQ386="Menor"),AND(AO386="Muy Alta",AQ386="Moderado"),AND(AO386="Muy Alta",AQ386="Mayor")),"Alto",IF(OR(AND(AO386="Muy Baja",AQ386="Catastrófico"),AND(AO386="Baja",AQ386="Catastrófico"),AND(AO386="Media",AQ386="Catastrófico"),AND(AO386="Alta",AQ386="Catastrófico"),AND(AO386="Muy Alta",AQ386="Catastrófico")),"Extremo","")))),"")</f>
        <v>Extremo</v>
      </c>
      <c r="AT386" s="622">
        <f>+AP387</f>
        <v>7.1999999999999995E-2</v>
      </c>
      <c r="AU386" s="622">
        <f>+AR387</f>
        <v>1</v>
      </c>
      <c r="AV386" s="653" t="s">
        <v>557</v>
      </c>
      <c r="AW386" s="305"/>
      <c r="AX386" s="305"/>
      <c r="AY386" s="489">
        <v>0</v>
      </c>
      <c r="AZ386" s="490">
        <v>0</v>
      </c>
      <c r="BA386" s="490">
        <v>0</v>
      </c>
      <c r="BB386" s="490">
        <v>0</v>
      </c>
      <c r="BC386" s="490">
        <v>0</v>
      </c>
      <c r="BJ386" s="327"/>
      <c r="BK386" s="313"/>
      <c r="BL386" s="313"/>
      <c r="BM386" s="313"/>
      <c r="BN386" s="313"/>
      <c r="BO386" s="313"/>
      <c r="BP386" s="313"/>
      <c r="BQ386" s="313"/>
      <c r="BR386" s="313"/>
      <c r="BS386" s="313"/>
      <c r="BT386" s="313"/>
      <c r="BU386" s="313"/>
      <c r="BV386" s="313"/>
      <c r="BW386" s="313"/>
      <c r="BX386" s="313"/>
      <c r="BY386" s="313"/>
      <c r="BZ386" s="313"/>
      <c r="CA386" s="313"/>
      <c r="CB386" s="313"/>
      <c r="CC386" s="313"/>
      <c r="CD386" s="313"/>
      <c r="CE386" s="313"/>
      <c r="CF386" s="313"/>
      <c r="CG386" s="313"/>
      <c r="CH386" s="313"/>
      <c r="CL386" s="313"/>
    </row>
    <row r="387" spans="1:90" s="1" customFormat="1" ht="106.9" customHeight="1" x14ac:dyDescent="0.3">
      <c r="A387" s="595"/>
      <c r="B387" s="598"/>
      <c r="C387" s="637"/>
      <c r="D387" s="637"/>
      <c r="E387" s="598"/>
      <c r="F387" s="607"/>
      <c r="G387" s="607"/>
      <c r="H387" s="607"/>
      <c r="I387" s="607"/>
      <c r="J387" s="598"/>
      <c r="K387" s="613"/>
      <c r="L387" s="613"/>
      <c r="M387" s="613"/>
      <c r="N387" s="598"/>
      <c r="O387" s="604"/>
      <c r="P387" s="767"/>
      <c r="Q387" s="733"/>
      <c r="R387" s="765"/>
      <c r="S387" s="767"/>
      <c r="T387" s="733"/>
      <c r="U387" s="765"/>
      <c r="V387" s="767"/>
      <c r="W387" s="733"/>
      <c r="X387" s="732"/>
      <c r="Y387" s="733"/>
      <c r="Z387" s="732"/>
      <c r="AA387" s="619"/>
      <c r="AB387" s="457">
        <v>2</v>
      </c>
      <c r="AC387" s="494" t="s">
        <v>927</v>
      </c>
      <c r="AD387" s="387"/>
      <c r="AE387" s="315" t="s">
        <v>123</v>
      </c>
      <c r="AF387" s="494" t="s">
        <v>833</v>
      </c>
      <c r="AG387" s="315" t="str">
        <f t="shared" si="499"/>
        <v>Probabilidad</v>
      </c>
      <c r="AH387" s="316" t="s">
        <v>74</v>
      </c>
      <c r="AI387" s="316" t="s">
        <v>109</v>
      </c>
      <c r="AJ387" s="317" t="str">
        <f t="shared" ref="AJ387:AJ412" si="504">IF(AND(AH387="Preventivo",AI387="Automático"),"50%",IF(AND(AH387="Preventivo",AI387="Manual"),"40%",IF(AND(AH387="Detectivo",AI387="Automático"),"40%",IF(AND(AH387="Detectivo",AI387="Manual"),"30%",IF(AND(AH387="Correctivo",AI387="Automático"),"35%",IF(AND(AH387="Correctivo",AI387="Manual"),"25%",""))))))</f>
        <v>40%</v>
      </c>
      <c r="AK387" s="316" t="s">
        <v>115</v>
      </c>
      <c r="AL387" s="316" t="s">
        <v>133</v>
      </c>
      <c r="AM387" s="316" t="s">
        <v>277</v>
      </c>
      <c r="AN387" s="299">
        <f>IFERROR(IF(AND(AG386="Probabilidad",AG387="Probabilidad"),(AP386-(+AP386*AJ387)),IF(AG387="Probabilidad",(Q386-(+Q386*AJ387)),IF(AG387="Impacto",AP386,""))),"")</f>
        <v>7.1999999999999995E-2</v>
      </c>
      <c r="AO387" s="132" t="str">
        <f t="shared" si="417"/>
        <v>Muy Baja</v>
      </c>
      <c r="AP387" s="123">
        <f>+AN387</f>
        <v>7.1999999999999995E-2</v>
      </c>
      <c r="AQ387" s="446" t="str">
        <f t="shared" si="502"/>
        <v>Catastrófico</v>
      </c>
      <c r="AR387" s="123">
        <f>IFERROR(IF(AND(AG386="Impacto",AG387="Impacto"),(AR386-(+AR386*AJ387)),IF(AG387="Impacto",(Y386-(+Y386*AJ387)),IF(AG387="Probabilidad",AR386,""))),"")</f>
        <v>1</v>
      </c>
      <c r="AS387" s="442" t="str">
        <f t="shared" si="503"/>
        <v>Extremo</v>
      </c>
      <c r="AT387" s="623"/>
      <c r="AU387" s="623"/>
      <c r="AV387" s="654"/>
      <c r="AW387" s="305"/>
      <c r="AX387" s="305"/>
      <c r="AY387" s="489">
        <v>0</v>
      </c>
      <c r="AZ387" s="490">
        <v>0</v>
      </c>
      <c r="BA387" s="490">
        <v>0</v>
      </c>
      <c r="BB387" s="490">
        <v>0</v>
      </c>
      <c r="BC387" s="490">
        <v>0</v>
      </c>
      <c r="BJ387" s="327"/>
      <c r="BK387" s="313"/>
      <c r="BL387" s="313"/>
      <c r="BM387" s="313"/>
      <c r="BN387" s="313"/>
      <c r="BO387" s="313"/>
      <c r="BP387" s="313"/>
      <c r="BQ387" s="313"/>
      <c r="BR387" s="313"/>
      <c r="BS387" s="313"/>
      <c r="BT387" s="313"/>
      <c r="BU387" s="313"/>
      <c r="BV387" s="313"/>
      <c r="BW387" s="313"/>
      <c r="BX387" s="313"/>
      <c r="BY387" s="313"/>
      <c r="BZ387" s="313"/>
      <c r="CA387" s="313"/>
      <c r="CB387" s="313"/>
      <c r="CC387" s="313"/>
      <c r="CD387" s="313"/>
      <c r="CE387" s="313"/>
      <c r="CF387" s="313"/>
      <c r="CG387" s="313"/>
      <c r="CH387" s="313"/>
      <c r="CL387" s="313"/>
    </row>
    <row r="388" spans="1:90" s="1" customFormat="1" ht="13.9" hidden="1" customHeight="1" x14ac:dyDescent="0.3">
      <c r="A388" s="595"/>
      <c r="B388" s="598"/>
      <c r="C388" s="637"/>
      <c r="D388" s="637"/>
      <c r="E388" s="598"/>
      <c r="F388" s="607"/>
      <c r="G388" s="607"/>
      <c r="H388" s="607"/>
      <c r="I388" s="607"/>
      <c r="J388" s="598"/>
      <c r="K388" s="613"/>
      <c r="L388" s="613"/>
      <c r="M388" s="613"/>
      <c r="N388" s="598"/>
      <c r="O388" s="604"/>
      <c r="P388" s="767"/>
      <c r="Q388" s="733"/>
      <c r="R388" s="765"/>
      <c r="S388" s="767"/>
      <c r="T388" s="733"/>
      <c r="U388" s="765"/>
      <c r="V388" s="767"/>
      <c r="W388" s="733"/>
      <c r="X388" s="732"/>
      <c r="Y388" s="733"/>
      <c r="Z388" s="732"/>
      <c r="AA388" s="619"/>
      <c r="AB388" s="457"/>
      <c r="AC388" s="498"/>
      <c r="AD388" s="387"/>
      <c r="AE388" s="315"/>
      <c r="AF388" s="499"/>
      <c r="AG388" s="315" t="str">
        <f t="shared" si="499"/>
        <v/>
      </c>
      <c r="AH388" s="316"/>
      <c r="AI388" s="316"/>
      <c r="AJ388" s="317" t="str">
        <f t="shared" si="504"/>
        <v/>
      </c>
      <c r="AK388" s="316"/>
      <c r="AL388" s="316"/>
      <c r="AM388" s="316"/>
      <c r="AN388" s="300" t="str">
        <f t="shared" si="501"/>
        <v/>
      </c>
      <c r="AO388" s="132" t="str">
        <f t="shared" ref="AO388:AO390" si="505">IFERROR(IF(AN388="","",IF(AN388&lt;=0.2,"Muy Baja",IF(AN388&lt;=0.4,"Baja",IF(AN388&lt;=0.6,"Media",IF(AN388&lt;=0.8,"Alta","Muy Alta"))))),"")</f>
        <v/>
      </c>
      <c r="AP388" s="123" t="str">
        <f t="shared" ref="AP388:AP409" si="506">+AN388</f>
        <v/>
      </c>
      <c r="AQ388" s="446" t="str">
        <f t="shared" si="502"/>
        <v/>
      </c>
      <c r="AR388" s="123" t="str">
        <f t="shared" ref="AR388:AR409" si="507">IFERROR(IF(AG388="Impacto",(Y388-(+Y388*AJ388)),IF(AG388="Probabilidad",Y388,"")),"")</f>
        <v/>
      </c>
      <c r="AS388" s="442" t="str">
        <f t="shared" si="503"/>
        <v/>
      </c>
      <c r="AT388" s="443" t="str">
        <f t="shared" si="493"/>
        <v/>
      </c>
      <c r="AU388" s="443" t="str">
        <f t="shared" ref="AU388:AU409" si="508">+AR388</f>
        <v/>
      </c>
      <c r="AV388" s="445"/>
      <c r="AW388" s="305"/>
      <c r="AX388" s="305"/>
      <c r="AY388" s="489"/>
      <c r="AZ388" s="490"/>
      <c r="BA388" s="490"/>
      <c r="BB388" s="490"/>
      <c r="BC388" s="490"/>
      <c r="BJ388" s="327"/>
      <c r="BK388" s="313"/>
      <c r="BL388" s="313"/>
      <c r="BM388" s="313"/>
      <c r="BN388" s="313"/>
      <c r="BO388" s="313"/>
      <c r="BP388" s="313"/>
      <c r="BQ388" s="313"/>
      <c r="BR388" s="313"/>
      <c r="BS388" s="313"/>
      <c r="BT388" s="313"/>
      <c r="BU388" s="313"/>
      <c r="BV388" s="313"/>
      <c r="BW388" s="313"/>
      <c r="BX388" s="313"/>
      <c r="BY388" s="313"/>
      <c r="BZ388" s="313"/>
      <c r="CA388" s="313"/>
      <c r="CB388" s="313"/>
      <c r="CC388" s="313"/>
      <c r="CD388" s="313"/>
      <c r="CE388" s="313"/>
      <c r="CF388" s="313"/>
      <c r="CG388" s="313"/>
      <c r="CH388" s="313"/>
      <c r="CL388" s="313"/>
    </row>
    <row r="389" spans="1:90" s="1" customFormat="1" ht="13.9" hidden="1" customHeight="1" x14ac:dyDescent="0.3">
      <c r="A389" s="595"/>
      <c r="B389" s="598"/>
      <c r="C389" s="637"/>
      <c r="D389" s="637"/>
      <c r="E389" s="598"/>
      <c r="F389" s="607"/>
      <c r="G389" s="607"/>
      <c r="H389" s="607"/>
      <c r="I389" s="607"/>
      <c r="J389" s="598"/>
      <c r="K389" s="613"/>
      <c r="L389" s="613"/>
      <c r="M389" s="613"/>
      <c r="N389" s="598"/>
      <c r="O389" s="604"/>
      <c r="P389" s="767"/>
      <c r="Q389" s="733"/>
      <c r="R389" s="765"/>
      <c r="S389" s="767"/>
      <c r="T389" s="733"/>
      <c r="U389" s="765"/>
      <c r="V389" s="767"/>
      <c r="W389" s="733"/>
      <c r="X389" s="732"/>
      <c r="Y389" s="733"/>
      <c r="Z389" s="732"/>
      <c r="AA389" s="619"/>
      <c r="AB389" s="457"/>
      <c r="AC389" s="498"/>
      <c r="AD389" s="387"/>
      <c r="AE389" s="315"/>
      <c r="AF389" s="499"/>
      <c r="AG389" s="315" t="str">
        <f t="shared" si="499"/>
        <v/>
      </c>
      <c r="AH389" s="316"/>
      <c r="AI389" s="316"/>
      <c r="AJ389" s="317" t="str">
        <f t="shared" si="504"/>
        <v/>
      </c>
      <c r="AK389" s="316"/>
      <c r="AL389" s="316"/>
      <c r="AM389" s="316"/>
      <c r="AN389" s="300" t="str">
        <f t="shared" si="501"/>
        <v/>
      </c>
      <c r="AO389" s="132" t="str">
        <f t="shared" si="505"/>
        <v/>
      </c>
      <c r="AP389" s="123" t="str">
        <f t="shared" si="506"/>
        <v/>
      </c>
      <c r="AQ389" s="446" t="str">
        <f t="shared" si="502"/>
        <v/>
      </c>
      <c r="AR389" s="123" t="str">
        <f t="shared" si="507"/>
        <v/>
      </c>
      <c r="AS389" s="442" t="str">
        <f t="shared" si="503"/>
        <v/>
      </c>
      <c r="AT389" s="443" t="str">
        <f t="shared" si="493"/>
        <v/>
      </c>
      <c r="AU389" s="443" t="str">
        <f t="shared" si="508"/>
        <v/>
      </c>
      <c r="AV389" s="445"/>
      <c r="AW389" s="305"/>
      <c r="AX389" s="305"/>
      <c r="AY389" s="489"/>
      <c r="AZ389" s="490"/>
      <c r="BA389" s="490"/>
      <c r="BB389" s="490"/>
      <c r="BC389" s="490"/>
      <c r="BJ389" s="327"/>
      <c r="BK389" s="313"/>
      <c r="BL389" s="313"/>
      <c r="BM389" s="313"/>
      <c r="BN389" s="313"/>
      <c r="BO389" s="313"/>
      <c r="BP389" s="313"/>
      <c r="BQ389" s="313"/>
      <c r="BR389" s="313"/>
      <c r="BS389" s="313"/>
      <c r="BT389" s="313"/>
      <c r="BU389" s="313"/>
      <c r="BV389" s="313"/>
      <c r="BW389" s="313"/>
      <c r="BX389" s="313"/>
      <c r="BY389" s="313"/>
      <c r="BZ389" s="313"/>
      <c r="CA389" s="313"/>
      <c r="CB389" s="313"/>
      <c r="CC389" s="313"/>
      <c r="CD389" s="313"/>
      <c r="CE389" s="313"/>
      <c r="CF389" s="313"/>
      <c r="CG389" s="313"/>
      <c r="CH389" s="313"/>
      <c r="CL389" s="313"/>
    </row>
    <row r="390" spans="1:90" s="1" customFormat="1" ht="13.9" hidden="1" customHeight="1" x14ac:dyDescent="0.3">
      <c r="A390" s="595"/>
      <c r="B390" s="598"/>
      <c r="C390" s="637"/>
      <c r="D390" s="637"/>
      <c r="E390" s="598"/>
      <c r="F390" s="607"/>
      <c r="G390" s="607"/>
      <c r="H390" s="607"/>
      <c r="I390" s="607"/>
      <c r="J390" s="598"/>
      <c r="K390" s="613"/>
      <c r="L390" s="613"/>
      <c r="M390" s="613"/>
      <c r="N390" s="598"/>
      <c r="O390" s="604"/>
      <c r="P390" s="767"/>
      <c r="Q390" s="733"/>
      <c r="R390" s="765"/>
      <c r="S390" s="767"/>
      <c r="T390" s="733"/>
      <c r="U390" s="765"/>
      <c r="V390" s="767"/>
      <c r="W390" s="733"/>
      <c r="X390" s="732"/>
      <c r="Y390" s="733"/>
      <c r="Z390" s="732"/>
      <c r="AA390" s="619"/>
      <c r="AB390" s="457"/>
      <c r="AC390" s="498"/>
      <c r="AD390" s="387"/>
      <c r="AE390" s="315"/>
      <c r="AF390" s="499"/>
      <c r="AG390" s="315" t="str">
        <f t="shared" si="499"/>
        <v/>
      </c>
      <c r="AH390" s="316"/>
      <c r="AI390" s="316"/>
      <c r="AJ390" s="317" t="str">
        <f t="shared" si="504"/>
        <v/>
      </c>
      <c r="AK390" s="316"/>
      <c r="AL390" s="316"/>
      <c r="AM390" s="316"/>
      <c r="AN390" s="300" t="str">
        <f t="shared" si="501"/>
        <v/>
      </c>
      <c r="AO390" s="132" t="str">
        <f t="shared" si="505"/>
        <v/>
      </c>
      <c r="AP390" s="123" t="str">
        <f t="shared" si="506"/>
        <v/>
      </c>
      <c r="AQ390" s="446" t="str">
        <f t="shared" si="502"/>
        <v/>
      </c>
      <c r="AR390" s="123" t="str">
        <f t="shared" si="507"/>
        <v/>
      </c>
      <c r="AS390" s="442" t="str">
        <f t="shared" si="503"/>
        <v/>
      </c>
      <c r="AT390" s="443" t="str">
        <f t="shared" si="493"/>
        <v/>
      </c>
      <c r="AU390" s="443" t="str">
        <f t="shared" si="508"/>
        <v/>
      </c>
      <c r="AV390" s="445"/>
      <c r="AW390" s="305"/>
      <c r="AX390" s="305"/>
      <c r="AY390" s="489"/>
      <c r="AZ390" s="490"/>
      <c r="BA390" s="490"/>
      <c r="BB390" s="490"/>
      <c r="BC390" s="490"/>
      <c r="BJ390" s="327"/>
      <c r="BK390" s="313"/>
      <c r="BL390" s="313"/>
      <c r="BM390" s="313"/>
      <c r="BN390" s="313"/>
      <c r="BO390" s="313"/>
      <c r="BP390" s="313"/>
      <c r="BQ390" s="313"/>
      <c r="BR390" s="313"/>
      <c r="BS390" s="313"/>
      <c r="BT390" s="313"/>
      <c r="BU390" s="313"/>
      <c r="BV390" s="313"/>
      <c r="BW390" s="313"/>
      <c r="BX390" s="313"/>
      <c r="BY390" s="313"/>
      <c r="BZ390" s="313"/>
      <c r="CA390" s="313"/>
      <c r="CB390" s="313"/>
      <c r="CC390" s="313"/>
      <c r="CD390" s="313"/>
      <c r="CE390" s="313"/>
      <c r="CF390" s="313"/>
      <c r="CG390" s="313"/>
      <c r="CH390" s="313"/>
      <c r="CL390" s="313"/>
    </row>
    <row r="391" spans="1:90" s="1" customFormat="1" ht="13.9" hidden="1" customHeight="1" x14ac:dyDescent="0.3">
      <c r="A391" s="596"/>
      <c r="B391" s="599"/>
      <c r="C391" s="638"/>
      <c r="D391" s="638"/>
      <c r="E391" s="599"/>
      <c r="F391" s="608"/>
      <c r="G391" s="608"/>
      <c r="H391" s="608"/>
      <c r="I391" s="608"/>
      <c r="J391" s="599"/>
      <c r="K391" s="614"/>
      <c r="L391" s="614"/>
      <c r="M391" s="614"/>
      <c r="N391" s="599"/>
      <c r="O391" s="605"/>
      <c r="P391" s="633"/>
      <c r="Q391" s="634"/>
      <c r="R391" s="631"/>
      <c r="S391" s="633"/>
      <c r="T391" s="634"/>
      <c r="U391" s="631"/>
      <c r="V391" s="633"/>
      <c r="W391" s="634"/>
      <c r="X391" s="635"/>
      <c r="Y391" s="634"/>
      <c r="Z391" s="635"/>
      <c r="AA391" s="620"/>
      <c r="AB391" s="457"/>
      <c r="AC391" s="498"/>
      <c r="AD391" s="387"/>
      <c r="AE391" s="315"/>
      <c r="AF391" s="499"/>
      <c r="AG391" s="315" t="str">
        <f t="shared" si="499"/>
        <v/>
      </c>
      <c r="AH391" s="316"/>
      <c r="AI391" s="316"/>
      <c r="AJ391" s="317" t="str">
        <f t="shared" si="504"/>
        <v/>
      </c>
      <c r="AK391" s="316"/>
      <c r="AL391" s="316"/>
      <c r="AM391" s="316"/>
      <c r="AN391" s="300" t="str">
        <f t="shared" si="501"/>
        <v/>
      </c>
      <c r="AO391" s="132" t="str">
        <f t="shared" ref="AO391:AO396" si="509">IFERROR(IF(AN391="","",IF(AN391&lt;=0.2,"Muy Baja",IF(AN391&lt;=0.4,"Baja",IF(AN391&lt;=0.6,"Media",IF(AN391&lt;=0.8,"Alta","Muy Alta"))))),"")</f>
        <v/>
      </c>
      <c r="AP391" s="123" t="str">
        <f t="shared" si="506"/>
        <v/>
      </c>
      <c r="AQ391" s="446" t="str">
        <f t="shared" si="502"/>
        <v/>
      </c>
      <c r="AR391" s="123" t="str">
        <f t="shared" si="507"/>
        <v/>
      </c>
      <c r="AS391" s="442" t="str">
        <f t="shared" si="503"/>
        <v/>
      </c>
      <c r="AT391" s="443" t="str">
        <f t="shared" si="493"/>
        <v/>
      </c>
      <c r="AU391" s="443" t="str">
        <f t="shared" si="508"/>
        <v/>
      </c>
      <c r="AV391" s="445"/>
      <c r="AW391" s="305"/>
      <c r="AX391" s="305"/>
      <c r="AY391" s="489"/>
      <c r="AZ391" s="490"/>
      <c r="BA391" s="490"/>
      <c r="BB391" s="490"/>
      <c r="BC391" s="490"/>
      <c r="BJ391" s="327"/>
      <c r="BK391" s="313"/>
      <c r="BL391" s="313"/>
      <c r="BM391" s="313"/>
      <c r="BN391" s="313"/>
      <c r="BO391" s="313"/>
      <c r="BP391" s="313"/>
      <c r="BQ391" s="313"/>
      <c r="BR391" s="313"/>
      <c r="BS391" s="313"/>
      <c r="BT391" s="313"/>
      <c r="BU391" s="313"/>
      <c r="BV391" s="313"/>
      <c r="BW391" s="313"/>
      <c r="BX391" s="313"/>
      <c r="BY391" s="313"/>
      <c r="BZ391" s="313"/>
      <c r="CA391" s="313"/>
      <c r="CB391" s="313"/>
      <c r="CC391" s="313"/>
      <c r="CD391" s="313"/>
      <c r="CE391" s="313"/>
      <c r="CF391" s="313"/>
      <c r="CG391" s="313"/>
      <c r="CH391" s="313"/>
      <c r="CL391" s="313"/>
    </row>
    <row r="392" spans="1:90" s="1" customFormat="1" ht="219.75" customHeight="1" x14ac:dyDescent="0.3">
      <c r="A392" s="594" t="s">
        <v>814</v>
      </c>
      <c r="B392" s="597" t="s">
        <v>841</v>
      </c>
      <c r="C392" s="636" t="s">
        <v>130</v>
      </c>
      <c r="D392" s="636" t="s">
        <v>842</v>
      </c>
      <c r="E392" s="597" t="s">
        <v>113</v>
      </c>
      <c r="F392" s="606" t="s">
        <v>295</v>
      </c>
      <c r="G392" s="606" t="s">
        <v>283</v>
      </c>
      <c r="H392" s="606" t="s">
        <v>346</v>
      </c>
      <c r="I392" s="606" t="s">
        <v>317</v>
      </c>
      <c r="J392" s="597" t="s">
        <v>1024</v>
      </c>
      <c r="K392" s="612" t="s">
        <v>1025</v>
      </c>
      <c r="L392" s="612" t="s">
        <v>945</v>
      </c>
      <c r="M392" s="612" t="str">
        <f>J392&amp;K392&amp;L392</f>
        <v>Posibilidad de pérdida reputacional por la realización de las evaluaciones de desempeño y/o acuerdos de gestión fuera de los términos establecidos en la normatividad vigente ocasionando una eventual demanda en contra de la Entidad o limitando el acceso a encargos, comisiones o capacitaciones de funcionarios.debido a:
1. Ausencia de un procedimiento que dé lineamientos para la realización de las evaluaciones de desempeño y acuerdos de gestión
2. Desconocimiento de las implicaciones por la no realización de las evaluaciones de desempeño y acuerdos de gestión 
3. Ineficacia en el seguimiento a la realización de las evaluaciones de desempeño y acuerdos de gestión</v>
      </c>
      <c r="N392" s="597" t="s">
        <v>274</v>
      </c>
      <c r="O392" s="617">
        <v>2</v>
      </c>
      <c r="P392" s="615" t="str">
        <f t="shared" ref="P392" si="510">IF(O392&lt;=0,"",IF(O392&lt;=2,"Muy Baja",IF(O392&lt;=24,"Baja",IF(O392&lt;=500,"Media",IF(O392&lt;=5000,"Alta","Muy Alta")))))</f>
        <v>Muy Baja</v>
      </c>
      <c r="Q392" s="616">
        <f t="shared" ref="Q392" si="511">IF(P392="","",IF(P392="Muy Baja",0.2,IF(P392="Baja",0.4,IF(P392="Media",0.6,IF(P392="Alta",0.8,IF(P392="Muy Alta",1,))))))</f>
        <v>0.2</v>
      </c>
      <c r="R392" s="632"/>
      <c r="S392" s="615" t="str">
        <f>IF(OR(R392='Tabla Impacto'!$C$11,R392='Tabla Impacto'!$D$11),"Leve",IF(OR(R392='Tabla Impacto'!$C$12,R392='Tabla Impacto'!$D$12),"Menor",IF(OR(R392='Tabla Impacto'!$C$13,R392='Tabla Impacto'!$D$13),"Moderado",IF(OR(R392='Tabla Impacto'!$C$14,R392='Tabla Impacto'!$D$14),"Mayor",IF(OR(R392='Tabla Impacto'!$C$15,R392='Tabla Impacto'!$D$15),"Catastrófico","")))))</f>
        <v/>
      </c>
      <c r="T392" s="616" t="str">
        <f t="shared" ref="T392" si="512">IF(S392="","",IF(S392="Leve",0.2,IF(S392="Menor",0.4,IF(S392="Moderado",0.6,IF(S392="Mayor",0.8,IF(S392="Catastrófico",1,))))))</f>
        <v/>
      </c>
      <c r="U392" s="632" t="s">
        <v>491</v>
      </c>
      <c r="V392" s="615" t="str">
        <f>IF(OR(U392='Tabla Impacto'!$C$11,U392='Tabla Impacto'!$D$11),"Leve",IF(OR(U392='Tabla Impacto'!$C$12,U392='Tabla Impacto'!$D$12),"Menor",IF(OR(U392='Tabla Impacto'!$C$13,U392='Tabla Impacto'!$D$13),"Moderado",IF(OR(U392='Tabla Impacto'!$C$14,U392='Tabla Impacto'!$D$14),"Mayor",IF(OR(U392='Tabla Impacto'!$C$15,U392='Tabla Impacto'!$D$15),"Catastrófico","")))))</f>
        <v>Leve</v>
      </c>
      <c r="W392" s="616">
        <f t="shared" ref="W392" si="513">IF(V392="","",IF(V392="Leve",0.2,IF(V392="Menor",0.4,IF(V392="Moderado",0.6,IF(V392="Mayor",0.8,IF(V392="Catastrófico",1,))))))</f>
        <v>0.2</v>
      </c>
      <c r="X392" s="621" t="str">
        <f>IF(Y392="","",IF(Y392='Tabla Impacto'!$G$4,'Tabla Impacto'!$F$4,IF(Y392='Tabla Impacto'!$G$5,'Tabla Impacto'!$F$5,IF(Y392='Tabla Impacto'!$G$6,'Tabla Impacto'!$F$6,IF(Y392='Tabla Impacto'!$G$7,'Tabla Impacto'!$F$7,IF(Y392='Tabla Impacto'!$G$8,'Tabla Impacto'!$F$8))))))</f>
        <v>Leve</v>
      </c>
      <c r="Y392" s="616">
        <f t="shared" ref="Y392" si="514">+IF(T392="",W392,IF(W392="",T392,IF(T392&gt;W392,T392,W392)))</f>
        <v>0.2</v>
      </c>
      <c r="Z392" s="621" t="str">
        <f t="shared" ref="Z392" si="515">IF(OR(AND(P392="Muy Baja",X392="Leve"),AND(P392="Muy Baja",X392="Menor"),AND(P392="Baja",X392="Leve")),"Bajo",IF(OR(AND(P392="Muy baja",X392="Moderado"),AND(P392="Baja",X392="Menor"),AND(P392="Baja",X392="Moderado"),AND(P392="Media",X392="Leve"),AND(P392="Media",X392="Menor"),AND(P392="Media",X392="Moderado"),AND(P392="Alta",X392="Leve"),AND(P392="Alta",X392="Menor")),"Moderado",IF(OR(AND(P392="Muy Baja",X392="Mayor"),AND(P392="Baja",X392="Mayor"),AND(P392="Media",X392="Mayor"),AND(P392="Alta",X392="Moderado"),AND(P392="Alta",X392="Mayor"),AND(P392="Muy Alta",X392="Leve"),AND(P392="Muy Alta",X392="Menor"),AND(P392="Muy Alta",X392="Moderado"),AND(P392="Muy Alta",X392="Mayor")),"Alto",IF(OR(AND(P392="Muy Baja",X392="Catastrófico"),AND(P392="Baja",X392="Catastrófico"),AND(P392="Media",X392="Catastrófico"),AND(P392="Alta",X392="Catastrófico"),AND(P392="Muy Alta",X392="Catastrófico")),"Extremo",""))))</f>
        <v>Bajo</v>
      </c>
      <c r="AA392" s="618"/>
      <c r="AB392" s="441">
        <v>1</v>
      </c>
      <c r="AC392" s="494" t="s">
        <v>946</v>
      </c>
      <c r="AD392" s="387"/>
      <c r="AE392" s="315" t="s">
        <v>123</v>
      </c>
      <c r="AF392" s="494" t="s">
        <v>947</v>
      </c>
      <c r="AG392" s="315" t="str">
        <f t="shared" si="499"/>
        <v>Probabilidad</v>
      </c>
      <c r="AH392" s="316" t="s">
        <v>81</v>
      </c>
      <c r="AI392" s="316" t="s">
        <v>109</v>
      </c>
      <c r="AJ392" s="317" t="str">
        <f t="shared" si="504"/>
        <v>30%</v>
      </c>
      <c r="AK392" s="316" t="s">
        <v>115</v>
      </c>
      <c r="AL392" s="316" t="s">
        <v>133</v>
      </c>
      <c r="AM392" s="316" t="s">
        <v>277</v>
      </c>
      <c r="AN392" s="300">
        <f t="shared" si="501"/>
        <v>0.14000000000000001</v>
      </c>
      <c r="AO392" s="446" t="str">
        <f t="shared" si="509"/>
        <v>Muy Baja</v>
      </c>
      <c r="AP392" s="123">
        <f t="shared" si="506"/>
        <v>0.14000000000000001</v>
      </c>
      <c r="AQ392" s="446" t="str">
        <f t="shared" si="502"/>
        <v>Leve</v>
      </c>
      <c r="AR392" s="123">
        <f t="shared" si="507"/>
        <v>0.2</v>
      </c>
      <c r="AS392" s="442" t="str">
        <f t="shared" si="503"/>
        <v>Bajo</v>
      </c>
      <c r="AT392" s="443">
        <f t="shared" si="493"/>
        <v>0.14000000000000001</v>
      </c>
      <c r="AU392" s="443">
        <f t="shared" si="508"/>
        <v>0.2</v>
      </c>
      <c r="AV392" s="445" t="s">
        <v>278</v>
      </c>
      <c r="AW392" s="305"/>
      <c r="AX392" s="305"/>
      <c r="AY392" s="319">
        <v>1</v>
      </c>
      <c r="AZ392" s="315">
        <v>0</v>
      </c>
      <c r="BA392" s="315">
        <v>0</v>
      </c>
      <c r="BB392" s="315">
        <v>1</v>
      </c>
      <c r="BC392" s="315">
        <v>0</v>
      </c>
      <c r="BJ392" s="327"/>
      <c r="BK392" s="313"/>
      <c r="BL392" s="313"/>
      <c r="BM392" s="313"/>
      <c r="BN392" s="313"/>
      <c r="BO392" s="313"/>
      <c r="BP392" s="313"/>
      <c r="BQ392" s="313"/>
      <c r="BR392" s="313"/>
      <c r="BS392" s="313"/>
      <c r="BT392" s="313"/>
      <c r="BU392" s="313"/>
      <c r="BV392" s="313"/>
      <c r="BW392" s="313"/>
      <c r="BX392" s="313"/>
      <c r="BY392" s="313"/>
      <c r="BZ392" s="313"/>
      <c r="CA392" s="313"/>
      <c r="CB392" s="313"/>
      <c r="CC392" s="313"/>
      <c r="CD392" s="313"/>
      <c r="CE392" s="313"/>
      <c r="CF392" s="313"/>
      <c r="CG392" s="313"/>
      <c r="CH392" s="313"/>
      <c r="CL392" s="313"/>
    </row>
    <row r="393" spans="1:90" s="1" customFormat="1" ht="13.9" hidden="1" customHeight="1" x14ac:dyDescent="0.3">
      <c r="A393" s="595"/>
      <c r="B393" s="598"/>
      <c r="C393" s="637"/>
      <c r="D393" s="637"/>
      <c r="E393" s="598"/>
      <c r="F393" s="607"/>
      <c r="G393" s="607"/>
      <c r="H393" s="607"/>
      <c r="I393" s="607"/>
      <c r="J393" s="598"/>
      <c r="K393" s="613"/>
      <c r="L393" s="613"/>
      <c r="M393" s="613"/>
      <c r="N393" s="598"/>
      <c r="O393" s="617"/>
      <c r="P393" s="615"/>
      <c r="Q393" s="616"/>
      <c r="R393" s="632"/>
      <c r="S393" s="615"/>
      <c r="T393" s="616"/>
      <c r="U393" s="632"/>
      <c r="V393" s="615"/>
      <c r="W393" s="616"/>
      <c r="X393" s="621"/>
      <c r="Y393" s="616"/>
      <c r="Z393" s="621"/>
      <c r="AA393" s="619"/>
      <c r="AB393" s="441"/>
      <c r="AC393" s="498"/>
      <c r="AD393" s="387"/>
      <c r="AE393" s="315"/>
      <c r="AF393" s="499"/>
      <c r="AG393" s="315" t="str">
        <f t="shared" si="499"/>
        <v/>
      </c>
      <c r="AH393" s="316"/>
      <c r="AI393" s="316"/>
      <c r="AJ393" s="317" t="str">
        <f t="shared" si="504"/>
        <v/>
      </c>
      <c r="AK393" s="316"/>
      <c r="AL393" s="316"/>
      <c r="AM393" s="316"/>
      <c r="AN393" s="300" t="str">
        <f t="shared" si="501"/>
        <v/>
      </c>
      <c r="AO393" s="446" t="str">
        <f t="shared" si="509"/>
        <v/>
      </c>
      <c r="AP393" s="123" t="str">
        <f t="shared" si="506"/>
        <v/>
      </c>
      <c r="AQ393" s="446" t="str">
        <f t="shared" si="502"/>
        <v/>
      </c>
      <c r="AR393" s="123" t="str">
        <f t="shared" si="507"/>
        <v/>
      </c>
      <c r="AS393" s="442" t="str">
        <f t="shared" si="503"/>
        <v/>
      </c>
      <c r="AT393" s="443" t="str">
        <f t="shared" si="493"/>
        <v/>
      </c>
      <c r="AU393" s="443" t="str">
        <f t="shared" si="508"/>
        <v/>
      </c>
      <c r="AV393" s="445"/>
      <c r="AW393" s="305"/>
      <c r="AX393" s="305"/>
      <c r="AY393" s="489"/>
      <c r="AZ393" s="490"/>
      <c r="BA393" s="490"/>
      <c r="BB393" s="490"/>
      <c r="BC393" s="490"/>
      <c r="BJ393" s="327"/>
      <c r="BK393" s="313"/>
      <c r="BL393" s="313"/>
      <c r="BM393" s="313"/>
      <c r="BN393" s="313"/>
      <c r="BO393" s="313"/>
      <c r="BP393" s="313"/>
      <c r="BQ393" s="313"/>
      <c r="BR393" s="313"/>
      <c r="BS393" s="313"/>
      <c r="BT393" s="313"/>
      <c r="BU393" s="313"/>
      <c r="BV393" s="313"/>
      <c r="BW393" s="313"/>
      <c r="BX393" s="313"/>
      <c r="BY393" s="313"/>
      <c r="BZ393" s="313"/>
      <c r="CA393" s="313"/>
      <c r="CB393" s="313"/>
      <c r="CC393" s="313"/>
      <c r="CD393" s="313"/>
      <c r="CE393" s="313"/>
      <c r="CF393" s="313"/>
      <c r="CG393" s="313"/>
      <c r="CH393" s="313"/>
      <c r="CL393" s="313"/>
    </row>
    <row r="394" spans="1:90" s="1" customFormat="1" ht="13.9" hidden="1" customHeight="1" x14ac:dyDescent="0.3">
      <c r="A394" s="595"/>
      <c r="B394" s="598"/>
      <c r="C394" s="637"/>
      <c r="D394" s="637"/>
      <c r="E394" s="598"/>
      <c r="F394" s="607"/>
      <c r="G394" s="607"/>
      <c r="H394" s="607"/>
      <c r="I394" s="607"/>
      <c r="J394" s="598"/>
      <c r="K394" s="613"/>
      <c r="L394" s="613"/>
      <c r="M394" s="613"/>
      <c r="N394" s="598"/>
      <c r="O394" s="617"/>
      <c r="P394" s="615"/>
      <c r="Q394" s="616"/>
      <c r="R394" s="632"/>
      <c r="S394" s="615"/>
      <c r="T394" s="616"/>
      <c r="U394" s="632"/>
      <c r="V394" s="615"/>
      <c r="W394" s="616"/>
      <c r="X394" s="621"/>
      <c r="Y394" s="616"/>
      <c r="Z394" s="621"/>
      <c r="AA394" s="619"/>
      <c r="AB394" s="441"/>
      <c r="AC394" s="498"/>
      <c r="AD394" s="387"/>
      <c r="AE394" s="315"/>
      <c r="AF394" s="499"/>
      <c r="AG394" s="315" t="str">
        <f t="shared" si="499"/>
        <v/>
      </c>
      <c r="AH394" s="316"/>
      <c r="AI394" s="316"/>
      <c r="AJ394" s="317" t="str">
        <f t="shared" si="504"/>
        <v/>
      </c>
      <c r="AK394" s="316"/>
      <c r="AL394" s="316"/>
      <c r="AM394" s="316"/>
      <c r="AN394" s="300" t="str">
        <f t="shared" si="501"/>
        <v/>
      </c>
      <c r="AO394" s="446" t="str">
        <f t="shared" si="509"/>
        <v/>
      </c>
      <c r="AP394" s="123" t="str">
        <f t="shared" si="506"/>
        <v/>
      </c>
      <c r="AQ394" s="446" t="str">
        <f t="shared" si="502"/>
        <v/>
      </c>
      <c r="AR394" s="123" t="str">
        <f t="shared" si="507"/>
        <v/>
      </c>
      <c r="AS394" s="442" t="str">
        <f t="shared" si="503"/>
        <v/>
      </c>
      <c r="AT394" s="443" t="str">
        <f t="shared" si="493"/>
        <v/>
      </c>
      <c r="AU394" s="443" t="str">
        <f t="shared" si="508"/>
        <v/>
      </c>
      <c r="AV394" s="445"/>
      <c r="AW394" s="305"/>
      <c r="AX394" s="305"/>
      <c r="AY394" s="489"/>
      <c r="AZ394" s="490"/>
      <c r="BA394" s="490"/>
      <c r="BB394" s="490"/>
      <c r="BC394" s="490"/>
      <c r="BJ394" s="327"/>
      <c r="BK394" s="313"/>
      <c r="BL394" s="313"/>
      <c r="BM394" s="313"/>
      <c r="BN394" s="313"/>
      <c r="BO394" s="313"/>
      <c r="BP394" s="313"/>
      <c r="BQ394" s="313"/>
      <c r="BR394" s="313"/>
      <c r="BS394" s="313"/>
      <c r="BT394" s="313"/>
      <c r="BU394" s="313"/>
      <c r="BV394" s="313"/>
      <c r="BW394" s="313"/>
      <c r="BX394" s="313"/>
      <c r="BY394" s="313"/>
      <c r="BZ394" s="313"/>
      <c r="CA394" s="313"/>
      <c r="CB394" s="313"/>
      <c r="CC394" s="313"/>
      <c r="CD394" s="313"/>
      <c r="CE394" s="313"/>
      <c r="CF394" s="313"/>
      <c r="CG394" s="313"/>
      <c r="CH394" s="313"/>
      <c r="CL394" s="313"/>
    </row>
    <row r="395" spans="1:90" s="1" customFormat="1" ht="13.9" hidden="1" customHeight="1" x14ac:dyDescent="0.3">
      <c r="A395" s="595"/>
      <c r="B395" s="598"/>
      <c r="C395" s="637"/>
      <c r="D395" s="637"/>
      <c r="E395" s="598"/>
      <c r="F395" s="607"/>
      <c r="G395" s="607"/>
      <c r="H395" s="607"/>
      <c r="I395" s="607"/>
      <c r="J395" s="598"/>
      <c r="K395" s="613"/>
      <c r="L395" s="613"/>
      <c r="M395" s="613"/>
      <c r="N395" s="598"/>
      <c r="O395" s="617"/>
      <c r="P395" s="615"/>
      <c r="Q395" s="616"/>
      <c r="R395" s="632"/>
      <c r="S395" s="615"/>
      <c r="T395" s="616"/>
      <c r="U395" s="632"/>
      <c r="V395" s="615"/>
      <c r="W395" s="616"/>
      <c r="X395" s="621"/>
      <c r="Y395" s="616"/>
      <c r="Z395" s="621"/>
      <c r="AA395" s="619"/>
      <c r="AB395" s="441"/>
      <c r="AC395" s="498"/>
      <c r="AD395" s="387"/>
      <c r="AE395" s="315"/>
      <c r="AF395" s="499"/>
      <c r="AG395" s="315" t="str">
        <f t="shared" si="499"/>
        <v/>
      </c>
      <c r="AH395" s="316"/>
      <c r="AI395" s="316"/>
      <c r="AJ395" s="317" t="str">
        <f t="shared" si="504"/>
        <v/>
      </c>
      <c r="AK395" s="316"/>
      <c r="AL395" s="316"/>
      <c r="AM395" s="316"/>
      <c r="AN395" s="300" t="str">
        <f t="shared" si="501"/>
        <v/>
      </c>
      <c r="AO395" s="446" t="str">
        <f t="shared" si="509"/>
        <v/>
      </c>
      <c r="AP395" s="123" t="str">
        <f t="shared" si="506"/>
        <v/>
      </c>
      <c r="AQ395" s="446" t="str">
        <f t="shared" si="502"/>
        <v/>
      </c>
      <c r="AR395" s="123" t="str">
        <f t="shared" si="507"/>
        <v/>
      </c>
      <c r="AS395" s="442" t="str">
        <f t="shared" si="503"/>
        <v/>
      </c>
      <c r="AT395" s="443" t="str">
        <f t="shared" si="493"/>
        <v/>
      </c>
      <c r="AU395" s="443" t="str">
        <f t="shared" si="508"/>
        <v/>
      </c>
      <c r="AV395" s="445"/>
      <c r="AW395" s="305"/>
      <c r="AX395" s="305"/>
      <c r="AY395" s="489"/>
      <c r="AZ395" s="490"/>
      <c r="BA395" s="490"/>
      <c r="BB395" s="490"/>
      <c r="BC395" s="490"/>
      <c r="BJ395" s="327"/>
      <c r="BK395" s="313"/>
      <c r="BL395" s="313"/>
      <c r="BM395" s="313"/>
      <c r="BN395" s="313"/>
      <c r="BO395" s="313"/>
      <c r="BP395" s="313"/>
      <c r="BQ395" s="313"/>
      <c r="BR395" s="313"/>
      <c r="BS395" s="313"/>
      <c r="BT395" s="313"/>
      <c r="BU395" s="313"/>
      <c r="BV395" s="313"/>
      <c r="BW395" s="313"/>
      <c r="BX395" s="313"/>
      <c r="BY395" s="313"/>
      <c r="BZ395" s="313"/>
      <c r="CA395" s="313"/>
      <c r="CB395" s="313"/>
      <c r="CC395" s="313"/>
      <c r="CD395" s="313"/>
      <c r="CE395" s="313"/>
      <c r="CF395" s="313"/>
      <c r="CG395" s="313"/>
      <c r="CH395" s="313"/>
      <c r="CL395" s="313"/>
    </row>
    <row r="396" spans="1:90" s="1" customFormat="1" ht="13.9" hidden="1" customHeight="1" x14ac:dyDescent="0.3">
      <c r="A396" s="595"/>
      <c r="B396" s="598"/>
      <c r="C396" s="637"/>
      <c r="D396" s="637"/>
      <c r="E396" s="598"/>
      <c r="F396" s="607"/>
      <c r="G396" s="607"/>
      <c r="H396" s="607"/>
      <c r="I396" s="607"/>
      <c r="J396" s="598"/>
      <c r="K396" s="613"/>
      <c r="L396" s="613"/>
      <c r="M396" s="613"/>
      <c r="N396" s="598"/>
      <c r="O396" s="617"/>
      <c r="P396" s="615"/>
      <c r="Q396" s="616"/>
      <c r="R396" s="632"/>
      <c r="S396" s="615"/>
      <c r="T396" s="616"/>
      <c r="U396" s="632"/>
      <c r="V396" s="615"/>
      <c r="W396" s="616"/>
      <c r="X396" s="621"/>
      <c r="Y396" s="616"/>
      <c r="Z396" s="621"/>
      <c r="AA396" s="619"/>
      <c r="AB396" s="441"/>
      <c r="AC396" s="498"/>
      <c r="AD396" s="387"/>
      <c r="AE396" s="315"/>
      <c r="AF396" s="499"/>
      <c r="AG396" s="315" t="str">
        <f t="shared" si="499"/>
        <v/>
      </c>
      <c r="AH396" s="316"/>
      <c r="AI396" s="316"/>
      <c r="AJ396" s="317" t="str">
        <f t="shared" si="504"/>
        <v/>
      </c>
      <c r="AK396" s="316"/>
      <c r="AL396" s="316"/>
      <c r="AM396" s="316"/>
      <c r="AN396" s="300" t="str">
        <f t="shared" si="501"/>
        <v/>
      </c>
      <c r="AO396" s="446" t="str">
        <f t="shared" si="509"/>
        <v/>
      </c>
      <c r="AP396" s="123" t="str">
        <f t="shared" si="506"/>
        <v/>
      </c>
      <c r="AQ396" s="446" t="str">
        <f t="shared" si="502"/>
        <v/>
      </c>
      <c r="AR396" s="123" t="str">
        <f t="shared" si="507"/>
        <v/>
      </c>
      <c r="AS396" s="442" t="str">
        <f t="shared" si="503"/>
        <v/>
      </c>
      <c r="AT396" s="443" t="str">
        <f t="shared" si="493"/>
        <v/>
      </c>
      <c r="AU396" s="443" t="str">
        <f t="shared" si="508"/>
        <v/>
      </c>
      <c r="AV396" s="445"/>
      <c r="AW396" s="305"/>
      <c r="AX396" s="305"/>
      <c r="AY396" s="489"/>
      <c r="AZ396" s="490"/>
      <c r="BA396" s="490"/>
      <c r="BB396" s="490"/>
      <c r="BC396" s="490"/>
      <c r="BJ396" s="327"/>
      <c r="BK396" s="313"/>
      <c r="BL396" s="313"/>
      <c r="BM396" s="313"/>
      <c r="BN396" s="313"/>
      <c r="BO396" s="313"/>
      <c r="BP396" s="313"/>
      <c r="BQ396" s="313"/>
      <c r="BR396" s="313"/>
      <c r="BS396" s="313"/>
      <c r="BT396" s="313"/>
      <c r="BU396" s="313"/>
      <c r="BV396" s="313"/>
      <c r="BW396" s="313"/>
      <c r="BX396" s="313"/>
      <c r="BY396" s="313"/>
      <c r="BZ396" s="313"/>
      <c r="CA396" s="313"/>
      <c r="CB396" s="313"/>
      <c r="CC396" s="313"/>
      <c r="CD396" s="313"/>
      <c r="CE396" s="313"/>
      <c r="CF396" s="313"/>
      <c r="CG396" s="313"/>
      <c r="CH396" s="313"/>
      <c r="CL396" s="313"/>
    </row>
    <row r="397" spans="1:90" s="1" customFormat="1" ht="13.9" hidden="1" customHeight="1" x14ac:dyDescent="0.3">
      <c r="A397" s="596"/>
      <c r="B397" s="599"/>
      <c r="C397" s="638"/>
      <c r="D397" s="638"/>
      <c r="E397" s="599"/>
      <c r="F397" s="608"/>
      <c r="G397" s="608"/>
      <c r="H397" s="608"/>
      <c r="I397" s="608"/>
      <c r="J397" s="599"/>
      <c r="K397" s="614"/>
      <c r="L397" s="614"/>
      <c r="M397" s="614"/>
      <c r="N397" s="599"/>
      <c r="O397" s="617"/>
      <c r="P397" s="615"/>
      <c r="Q397" s="616"/>
      <c r="R397" s="632"/>
      <c r="S397" s="615"/>
      <c r="T397" s="616"/>
      <c r="U397" s="632"/>
      <c r="V397" s="615"/>
      <c r="W397" s="616"/>
      <c r="X397" s="621"/>
      <c r="Y397" s="616"/>
      <c r="Z397" s="621"/>
      <c r="AA397" s="620"/>
      <c r="AB397" s="441"/>
      <c r="AC397" s="498"/>
      <c r="AD397" s="387"/>
      <c r="AE397" s="315"/>
      <c r="AF397" s="499"/>
      <c r="AG397" s="315" t="str">
        <f t="shared" si="499"/>
        <v/>
      </c>
      <c r="AH397" s="316"/>
      <c r="AI397" s="316"/>
      <c r="AJ397" s="317" t="str">
        <f t="shared" si="504"/>
        <v/>
      </c>
      <c r="AK397" s="316"/>
      <c r="AL397" s="316"/>
      <c r="AM397" s="316"/>
      <c r="AN397" s="300" t="str">
        <f t="shared" si="501"/>
        <v/>
      </c>
      <c r="AO397" s="446" t="str">
        <f t="shared" ref="AO397:AO412" si="516">IFERROR(IF(AN397="","",IF(AN397&lt;=0.2,"Muy Baja",IF(AN397&lt;=0.4,"Baja",IF(AN397&lt;=0.6,"Media",IF(AN397&lt;=0.8,"Alta","Muy Alta"))))),"")</f>
        <v/>
      </c>
      <c r="AP397" s="123" t="str">
        <f t="shared" si="506"/>
        <v/>
      </c>
      <c r="AQ397" s="446" t="str">
        <f t="shared" si="502"/>
        <v/>
      </c>
      <c r="AR397" s="123" t="str">
        <f t="shared" si="507"/>
        <v/>
      </c>
      <c r="AS397" s="442" t="str">
        <f t="shared" si="503"/>
        <v/>
      </c>
      <c r="AT397" s="443" t="str">
        <f t="shared" si="493"/>
        <v/>
      </c>
      <c r="AU397" s="443" t="str">
        <f t="shared" si="508"/>
        <v/>
      </c>
      <c r="AV397" s="445"/>
      <c r="AW397" s="305"/>
      <c r="AX397" s="305"/>
      <c r="AY397" s="489"/>
      <c r="AZ397" s="490"/>
      <c r="BA397" s="490"/>
      <c r="BB397" s="490"/>
      <c r="BC397" s="490"/>
      <c r="BJ397" s="327"/>
      <c r="BK397" s="313"/>
      <c r="BL397" s="313"/>
      <c r="BM397" s="313"/>
      <c r="BN397" s="313"/>
      <c r="BO397" s="313"/>
      <c r="BP397" s="313"/>
      <c r="BQ397" s="313"/>
      <c r="BR397" s="313"/>
      <c r="BS397" s="313"/>
      <c r="BT397" s="313"/>
      <c r="BU397" s="313"/>
      <c r="BV397" s="313"/>
      <c r="BW397" s="313"/>
      <c r="BX397" s="313"/>
      <c r="BY397" s="313"/>
      <c r="BZ397" s="313"/>
      <c r="CA397" s="313"/>
      <c r="CB397" s="313"/>
      <c r="CC397" s="313"/>
      <c r="CD397" s="313"/>
      <c r="CE397" s="313"/>
      <c r="CF397" s="313"/>
      <c r="CG397" s="313"/>
      <c r="CH397" s="313"/>
      <c r="CL397" s="313"/>
    </row>
    <row r="398" spans="1:90" s="1" customFormat="1" ht="220.5" customHeight="1" x14ac:dyDescent="0.3">
      <c r="A398" s="594" t="s">
        <v>815</v>
      </c>
      <c r="B398" s="597" t="s">
        <v>843</v>
      </c>
      <c r="C398" s="636" t="s">
        <v>130</v>
      </c>
      <c r="D398" s="636" t="s">
        <v>844</v>
      </c>
      <c r="E398" s="597" t="s">
        <v>845</v>
      </c>
      <c r="F398" s="606" t="s">
        <v>295</v>
      </c>
      <c r="G398" s="606" t="s">
        <v>283</v>
      </c>
      <c r="H398" s="606" t="s">
        <v>346</v>
      </c>
      <c r="I398" s="606" t="s">
        <v>317</v>
      </c>
      <c r="J398" s="597" t="s">
        <v>846</v>
      </c>
      <c r="K398" s="609" t="s">
        <v>944</v>
      </c>
      <c r="L398" s="612" t="s">
        <v>943</v>
      </c>
      <c r="M398" s="609" t="str">
        <f>J398&amp;K398&amp;L398</f>
        <v>Posibilidad de pérdida Económica y Reputacional por inconsistencias en los actos administrativos relacionados con las diferentes actuaciones del subproceso de administración de personal ocasionando un posible daño antijurídico, debido a:
1. Carencia de sistemas tecnológicos para la administración de la planta de personal
2. Falta de alertas para controlar las fechas de finalización de las situaciones administrativas
3. Desconocimiento de la normatividad vigente</v>
      </c>
      <c r="N398" s="597" t="s">
        <v>274</v>
      </c>
      <c r="O398" s="603">
        <v>300</v>
      </c>
      <c r="P398" s="615" t="str">
        <f t="shared" ref="P398" si="517">IF(O398&lt;=0,"",IF(O398&lt;=2,"Muy Baja",IF(O398&lt;=24,"Baja",IF(O398&lt;=500,"Media",IF(O398&lt;=5000,"Alta","Muy Alta")))))</f>
        <v>Media</v>
      </c>
      <c r="Q398" s="616">
        <f t="shared" ref="Q398" si="518">IF(P398="","",IF(P398="Muy Baja",0.2,IF(P398="Baja",0.4,IF(P398="Media",0.6,IF(P398="Alta",0.8,IF(P398="Muy Alta",1,))))))</f>
        <v>0.6</v>
      </c>
      <c r="R398" s="632" t="s">
        <v>333</v>
      </c>
      <c r="S398" s="615" t="str">
        <f>IF(OR(R398='[3]Tabla Impacto'!$C$11,R398='[3]Tabla Impacto'!$D$11),"Leve",IF(OR(R398='[3]Tabla Impacto'!$C$12,R398='[3]Tabla Impacto'!$D$12),"Menor",IF(OR(R398='[3]Tabla Impacto'!$C$13,R398='[3]Tabla Impacto'!$D$13),"Moderado",IF(OR(R398='[3]Tabla Impacto'!$C$14,R398='[3]Tabla Impacto'!$D$14),"Mayor",IF(OR(R398='[3]Tabla Impacto'!$C$15,R398='[3]Tabla Impacto'!$D$15),"Catastrófico","")))))</f>
        <v>Mayor</v>
      </c>
      <c r="T398" s="616">
        <f t="shared" ref="T398" si="519">IF(S398="","",IF(S398="Leve",0.2,IF(S398="Menor",0.4,IF(S398="Moderado",0.6,IF(S398="Mayor",0.8,IF(S398="Catastrófico",1,))))))</f>
        <v>0.8</v>
      </c>
      <c r="U398" s="632" t="s">
        <v>696</v>
      </c>
      <c r="V398" s="615" t="str">
        <f>IF(OR(U398='[3]Tabla Impacto'!$C$11,U398='[3]Tabla Impacto'!$D$11),"Leve",IF(OR(U398='[3]Tabla Impacto'!$C$12,U398='[3]Tabla Impacto'!$D$12),"Menor",IF(OR(U398='[3]Tabla Impacto'!$C$13,U398='[3]Tabla Impacto'!$D$13),"Moderado",IF(OR(U398='[3]Tabla Impacto'!$C$14,U398='[3]Tabla Impacto'!$D$14),"Mayor",IF(OR(U398='[3]Tabla Impacto'!$C$15,U398='[3]Tabla Impacto'!$D$15),"Catastrófico","")))))</f>
        <v>Menor</v>
      </c>
      <c r="W398" s="616">
        <f t="shared" ref="W398" si="520">IF(V398="","",IF(V398="Leve",0.2,IF(V398="Menor",0.4,IF(V398="Moderado",0.6,IF(V398="Mayor",0.8,IF(V398="Catastrófico",1,))))))</f>
        <v>0.4</v>
      </c>
      <c r="X398" s="621" t="str">
        <f>IF(Y398="","",IF(Y398='[3]Tabla Impacto'!$G$4,'[3]Tabla Impacto'!$F$4,IF(Y398='[3]Tabla Impacto'!$G$5,'[3]Tabla Impacto'!$F$5,IF(Y398='[3]Tabla Impacto'!$G$6,'[3]Tabla Impacto'!$F$6,IF(Y398='[3]Tabla Impacto'!$G$7,'[3]Tabla Impacto'!$F$7,IF(Y398='[3]Tabla Impacto'!$G$8,'[3]Tabla Impacto'!$F$8))))))</f>
        <v>Mayor</v>
      </c>
      <c r="Y398" s="616">
        <f t="shared" ref="Y398" si="521">+IF(T398="",W398,IF(W398="",T398,IF(T398&gt;W398,T398,W398)))</f>
        <v>0.8</v>
      </c>
      <c r="Z398" s="621" t="str">
        <f t="shared" ref="Z398" si="522">IF(OR(AND(P398="Muy Baja",X398="Leve"),AND(P398="Muy Baja",X398="Menor"),AND(P398="Baja",X398="Leve")),"Bajo",IF(OR(AND(P398="Muy baja",X398="Moderado"),AND(P398="Baja",X398="Menor"),AND(P398="Baja",X398="Moderado"),AND(P398="Media",X398="Leve"),AND(P398="Media",X398="Menor"),AND(P398="Media",X398="Moderado"),AND(P398="Alta",X398="Leve"),AND(P398="Alta",X398="Menor")),"Moderado",IF(OR(AND(P398="Muy Baja",X398="Mayor"),AND(P398="Baja",X398="Mayor"),AND(P398="Media",X398="Mayor"),AND(P398="Alta",X398="Moderado"),AND(P398="Alta",X398="Mayor"),AND(P398="Muy Alta",X398="Leve"),AND(P398="Muy Alta",X398="Menor"),AND(P398="Muy Alta",X398="Moderado"),AND(P398="Muy Alta",X398="Mayor")),"Alto",IF(OR(AND(P398="Muy Baja",X398="Catastrófico"),AND(P398="Baja",X398="Catastrófico"),AND(P398="Media",X398="Catastrófico"),AND(P398="Alta",X398="Catastrófico"),AND(P398="Muy Alta",X398="Catastrófico")),"Extremo",""))))</f>
        <v>Alto</v>
      </c>
      <c r="AA398" s="618"/>
      <c r="AB398" s="458">
        <v>1</v>
      </c>
      <c r="AC398" s="494" t="s">
        <v>974</v>
      </c>
      <c r="AD398" s="387"/>
      <c r="AE398" s="315" t="s">
        <v>123</v>
      </c>
      <c r="AF398" s="499" t="s">
        <v>960</v>
      </c>
      <c r="AG398" s="315" t="str">
        <f t="shared" si="499"/>
        <v>Probabilidad</v>
      </c>
      <c r="AH398" s="316" t="s">
        <v>81</v>
      </c>
      <c r="AI398" s="316" t="s">
        <v>109</v>
      </c>
      <c r="AJ398" s="317" t="str">
        <f t="shared" si="504"/>
        <v>30%</v>
      </c>
      <c r="AK398" s="316" t="s">
        <v>115</v>
      </c>
      <c r="AL398" s="316" t="s">
        <v>133</v>
      </c>
      <c r="AM398" s="316" t="s">
        <v>277</v>
      </c>
      <c r="AN398" s="300">
        <f t="shared" si="501"/>
        <v>0.42</v>
      </c>
      <c r="AO398" s="460" t="str">
        <f t="shared" si="516"/>
        <v>Media</v>
      </c>
      <c r="AP398" s="123">
        <f t="shared" si="506"/>
        <v>0.42</v>
      </c>
      <c r="AQ398" s="460" t="str">
        <f t="shared" si="502"/>
        <v>Mayor</v>
      </c>
      <c r="AR398" s="123">
        <f t="shared" si="507"/>
        <v>0.8</v>
      </c>
      <c r="AS398" s="459" t="str">
        <f t="shared" si="503"/>
        <v>Alto</v>
      </c>
      <c r="AT398" s="465">
        <f t="shared" si="493"/>
        <v>0.42</v>
      </c>
      <c r="AU398" s="465">
        <f t="shared" si="508"/>
        <v>0.8</v>
      </c>
      <c r="AV398" s="466" t="s">
        <v>278</v>
      </c>
      <c r="AW398" s="305"/>
      <c r="AX398" s="305"/>
      <c r="AY398" s="319">
        <v>0</v>
      </c>
      <c r="AZ398" s="315">
        <v>0</v>
      </c>
      <c r="BA398" s="315">
        <v>0</v>
      </c>
      <c r="BB398" s="315">
        <v>0</v>
      </c>
      <c r="BC398" s="315">
        <v>0</v>
      </c>
      <c r="BJ398" s="327"/>
      <c r="BK398" s="313"/>
      <c r="BL398" s="313"/>
      <c r="BM398" s="313"/>
      <c r="BN398" s="313"/>
      <c r="BO398" s="313"/>
      <c r="BP398" s="313"/>
      <c r="BQ398" s="313"/>
      <c r="BR398" s="313"/>
      <c r="BS398" s="313"/>
      <c r="BT398" s="313"/>
      <c r="BU398" s="313"/>
      <c r="BV398" s="313"/>
      <c r="BW398" s="313"/>
      <c r="BX398" s="313"/>
      <c r="BY398" s="313"/>
      <c r="BZ398" s="313"/>
      <c r="CA398" s="313"/>
      <c r="CB398" s="313"/>
      <c r="CC398" s="313"/>
      <c r="CD398" s="313"/>
      <c r="CE398" s="313"/>
      <c r="CF398" s="313"/>
      <c r="CG398" s="313"/>
      <c r="CH398" s="313"/>
      <c r="CL398" s="313"/>
    </row>
    <row r="399" spans="1:90" s="1" customFormat="1" ht="13.9" hidden="1" customHeight="1" x14ac:dyDescent="0.3">
      <c r="A399" s="595"/>
      <c r="B399" s="598"/>
      <c r="C399" s="637"/>
      <c r="D399" s="637"/>
      <c r="E399" s="598"/>
      <c r="F399" s="607"/>
      <c r="G399" s="607"/>
      <c r="H399" s="607"/>
      <c r="I399" s="607"/>
      <c r="J399" s="598"/>
      <c r="K399" s="610"/>
      <c r="L399" s="613"/>
      <c r="M399" s="610"/>
      <c r="N399" s="598"/>
      <c r="O399" s="604"/>
      <c r="P399" s="615"/>
      <c r="Q399" s="616"/>
      <c r="R399" s="632"/>
      <c r="S399" s="615"/>
      <c r="T399" s="616"/>
      <c r="U399" s="632"/>
      <c r="V399" s="615"/>
      <c r="W399" s="616"/>
      <c r="X399" s="621"/>
      <c r="Y399" s="616"/>
      <c r="Z399" s="621"/>
      <c r="AA399" s="619"/>
      <c r="AB399" s="458"/>
      <c r="AC399" s="478"/>
      <c r="AD399" s="387"/>
      <c r="AE399" s="315"/>
      <c r="AF399" s="477"/>
      <c r="AG399" s="315" t="str">
        <f t="shared" si="499"/>
        <v/>
      </c>
      <c r="AH399" s="316"/>
      <c r="AI399" s="316"/>
      <c r="AJ399" s="317" t="str">
        <f t="shared" si="504"/>
        <v/>
      </c>
      <c r="AK399" s="316"/>
      <c r="AL399" s="316"/>
      <c r="AM399" s="316"/>
      <c r="AN399" s="300" t="str">
        <f t="shared" si="501"/>
        <v/>
      </c>
      <c r="AO399" s="460" t="str">
        <f t="shared" si="516"/>
        <v/>
      </c>
      <c r="AP399" s="123" t="str">
        <f t="shared" si="506"/>
        <v/>
      </c>
      <c r="AQ399" s="460" t="str">
        <f t="shared" si="502"/>
        <v/>
      </c>
      <c r="AR399" s="123" t="str">
        <f t="shared" si="507"/>
        <v/>
      </c>
      <c r="AS399" s="459" t="str">
        <f t="shared" si="503"/>
        <v/>
      </c>
      <c r="AT399" s="465" t="str">
        <f t="shared" si="493"/>
        <v/>
      </c>
      <c r="AU399" s="465" t="str">
        <f t="shared" si="508"/>
        <v/>
      </c>
      <c r="AV399" s="466"/>
      <c r="AW399" s="305"/>
      <c r="AX399" s="305"/>
      <c r="AY399" s="489"/>
      <c r="AZ399" s="490"/>
      <c r="BA399" s="490"/>
      <c r="BB399" s="490"/>
      <c r="BC399" s="490"/>
      <c r="BJ399" s="327"/>
      <c r="BK399" s="313"/>
      <c r="BL399" s="313"/>
      <c r="BM399" s="313"/>
      <c r="BN399" s="313"/>
      <c r="BO399" s="313"/>
      <c r="BP399" s="313"/>
      <c r="BQ399" s="313"/>
      <c r="BR399" s="313"/>
      <c r="BS399" s="313"/>
      <c r="BT399" s="313"/>
      <c r="BU399" s="313"/>
      <c r="BV399" s="313"/>
      <c r="BW399" s="313"/>
      <c r="BX399" s="313"/>
      <c r="BY399" s="313"/>
      <c r="BZ399" s="313"/>
      <c r="CA399" s="313"/>
      <c r="CB399" s="313"/>
      <c r="CC399" s="313"/>
      <c r="CD399" s="313"/>
      <c r="CE399" s="313"/>
      <c r="CF399" s="313"/>
      <c r="CG399" s="313"/>
      <c r="CH399" s="313"/>
      <c r="CL399" s="313"/>
    </row>
    <row r="400" spans="1:90" s="1" customFormat="1" ht="13.9" hidden="1" customHeight="1" x14ac:dyDescent="0.3">
      <c r="A400" s="595"/>
      <c r="B400" s="598"/>
      <c r="C400" s="637"/>
      <c r="D400" s="637"/>
      <c r="E400" s="598"/>
      <c r="F400" s="607"/>
      <c r="G400" s="607"/>
      <c r="H400" s="607"/>
      <c r="I400" s="607"/>
      <c r="J400" s="598"/>
      <c r="K400" s="610"/>
      <c r="L400" s="613"/>
      <c r="M400" s="610"/>
      <c r="N400" s="598"/>
      <c r="O400" s="604"/>
      <c r="P400" s="615"/>
      <c r="Q400" s="616"/>
      <c r="R400" s="632"/>
      <c r="S400" s="615"/>
      <c r="T400" s="616"/>
      <c r="U400" s="632"/>
      <c r="V400" s="615"/>
      <c r="W400" s="616"/>
      <c r="X400" s="621"/>
      <c r="Y400" s="616"/>
      <c r="Z400" s="621"/>
      <c r="AA400" s="619"/>
      <c r="AB400" s="458"/>
      <c r="AC400" s="478"/>
      <c r="AD400" s="387"/>
      <c r="AE400" s="315"/>
      <c r="AF400" s="477"/>
      <c r="AG400" s="315" t="str">
        <f t="shared" si="499"/>
        <v/>
      </c>
      <c r="AH400" s="316"/>
      <c r="AI400" s="316"/>
      <c r="AJ400" s="317" t="str">
        <f t="shared" si="504"/>
        <v/>
      </c>
      <c r="AK400" s="316"/>
      <c r="AL400" s="316"/>
      <c r="AM400" s="316"/>
      <c r="AN400" s="300" t="str">
        <f t="shared" si="501"/>
        <v/>
      </c>
      <c r="AO400" s="460" t="str">
        <f t="shared" si="516"/>
        <v/>
      </c>
      <c r="AP400" s="123" t="str">
        <f t="shared" si="506"/>
        <v/>
      </c>
      <c r="AQ400" s="460" t="str">
        <f t="shared" si="502"/>
        <v/>
      </c>
      <c r="AR400" s="123" t="str">
        <f t="shared" si="507"/>
        <v/>
      </c>
      <c r="AS400" s="459" t="str">
        <f t="shared" si="503"/>
        <v/>
      </c>
      <c r="AT400" s="465" t="str">
        <f t="shared" si="493"/>
        <v/>
      </c>
      <c r="AU400" s="465" t="str">
        <f t="shared" si="508"/>
        <v/>
      </c>
      <c r="AV400" s="466"/>
      <c r="AW400" s="305"/>
      <c r="AX400" s="305"/>
      <c r="AY400" s="489"/>
      <c r="AZ400" s="490"/>
      <c r="BA400" s="490"/>
      <c r="BB400" s="490"/>
      <c r="BC400" s="490"/>
      <c r="BJ400" s="327"/>
      <c r="BK400" s="313"/>
      <c r="BL400" s="313"/>
      <c r="BM400" s="313"/>
      <c r="BN400" s="313"/>
      <c r="BO400" s="313"/>
      <c r="BP400" s="313"/>
      <c r="BQ400" s="313"/>
      <c r="BR400" s="313"/>
      <c r="BS400" s="313"/>
      <c r="BT400" s="313"/>
      <c r="BU400" s="313"/>
      <c r="BV400" s="313"/>
      <c r="BW400" s="313"/>
      <c r="BX400" s="313"/>
      <c r="BY400" s="313"/>
      <c r="BZ400" s="313"/>
      <c r="CA400" s="313"/>
      <c r="CB400" s="313"/>
      <c r="CC400" s="313"/>
      <c r="CD400" s="313"/>
      <c r="CE400" s="313"/>
      <c r="CF400" s="313"/>
      <c r="CG400" s="313"/>
      <c r="CH400" s="313"/>
      <c r="CL400" s="313"/>
    </row>
    <row r="401" spans="1:90" s="1" customFormat="1" ht="13.9" hidden="1" customHeight="1" x14ac:dyDescent="0.3">
      <c r="A401" s="595"/>
      <c r="B401" s="598"/>
      <c r="C401" s="637"/>
      <c r="D401" s="637"/>
      <c r="E401" s="598"/>
      <c r="F401" s="607"/>
      <c r="G401" s="607"/>
      <c r="H401" s="607"/>
      <c r="I401" s="607"/>
      <c r="J401" s="598"/>
      <c r="K401" s="610"/>
      <c r="L401" s="613"/>
      <c r="M401" s="610"/>
      <c r="N401" s="598"/>
      <c r="O401" s="604"/>
      <c r="P401" s="615"/>
      <c r="Q401" s="616"/>
      <c r="R401" s="632"/>
      <c r="S401" s="615"/>
      <c r="T401" s="616"/>
      <c r="U401" s="632"/>
      <c r="V401" s="615"/>
      <c r="W401" s="616"/>
      <c r="X401" s="621"/>
      <c r="Y401" s="616"/>
      <c r="Z401" s="621"/>
      <c r="AA401" s="619"/>
      <c r="AB401" s="458"/>
      <c r="AC401" s="478"/>
      <c r="AD401" s="387"/>
      <c r="AE401" s="315"/>
      <c r="AF401" s="477"/>
      <c r="AG401" s="315" t="str">
        <f t="shared" si="499"/>
        <v/>
      </c>
      <c r="AH401" s="316"/>
      <c r="AI401" s="316"/>
      <c r="AJ401" s="317" t="str">
        <f t="shared" si="504"/>
        <v/>
      </c>
      <c r="AK401" s="316"/>
      <c r="AL401" s="316"/>
      <c r="AM401" s="316"/>
      <c r="AN401" s="300" t="str">
        <f t="shared" si="501"/>
        <v/>
      </c>
      <c r="AO401" s="460" t="str">
        <f t="shared" si="516"/>
        <v/>
      </c>
      <c r="AP401" s="123" t="str">
        <f t="shared" si="506"/>
        <v/>
      </c>
      <c r="AQ401" s="460" t="str">
        <f t="shared" si="502"/>
        <v/>
      </c>
      <c r="AR401" s="123" t="str">
        <f t="shared" si="507"/>
        <v/>
      </c>
      <c r="AS401" s="459" t="str">
        <f t="shared" si="503"/>
        <v/>
      </c>
      <c r="AT401" s="465" t="str">
        <f t="shared" si="493"/>
        <v/>
      </c>
      <c r="AU401" s="465" t="str">
        <f t="shared" si="508"/>
        <v/>
      </c>
      <c r="AV401" s="466"/>
      <c r="AW401" s="305"/>
      <c r="AX401" s="305"/>
      <c r="AY401" s="489"/>
      <c r="AZ401" s="490"/>
      <c r="BA401" s="490"/>
      <c r="BB401" s="490"/>
      <c r="BC401" s="490"/>
      <c r="BJ401" s="327"/>
      <c r="BK401" s="313"/>
      <c r="BL401" s="313"/>
      <c r="BM401" s="313"/>
      <c r="BN401" s="313"/>
      <c r="BO401" s="313"/>
      <c r="BP401" s="313"/>
      <c r="BQ401" s="313"/>
      <c r="BR401" s="313"/>
      <c r="BS401" s="313"/>
      <c r="BT401" s="313"/>
      <c r="BU401" s="313"/>
      <c r="BV401" s="313"/>
      <c r="BW401" s="313"/>
      <c r="BX401" s="313"/>
      <c r="BY401" s="313"/>
      <c r="BZ401" s="313"/>
      <c r="CA401" s="313"/>
      <c r="CB401" s="313"/>
      <c r="CC401" s="313"/>
      <c r="CD401" s="313"/>
      <c r="CE401" s="313"/>
      <c r="CF401" s="313"/>
      <c r="CG401" s="313"/>
      <c r="CH401" s="313"/>
      <c r="CL401" s="313"/>
    </row>
    <row r="402" spans="1:90" s="1" customFormat="1" ht="13.9" hidden="1" customHeight="1" x14ac:dyDescent="0.3">
      <c r="A402" s="595"/>
      <c r="B402" s="598"/>
      <c r="C402" s="637"/>
      <c r="D402" s="637"/>
      <c r="E402" s="598"/>
      <c r="F402" s="607"/>
      <c r="G402" s="607"/>
      <c r="H402" s="607"/>
      <c r="I402" s="607"/>
      <c r="J402" s="598"/>
      <c r="K402" s="610"/>
      <c r="L402" s="613"/>
      <c r="M402" s="610"/>
      <c r="N402" s="598"/>
      <c r="O402" s="604"/>
      <c r="P402" s="615"/>
      <c r="Q402" s="616"/>
      <c r="R402" s="632"/>
      <c r="S402" s="615"/>
      <c r="T402" s="616"/>
      <c r="U402" s="632"/>
      <c r="V402" s="615"/>
      <c r="W402" s="616"/>
      <c r="X402" s="621"/>
      <c r="Y402" s="616"/>
      <c r="Z402" s="621"/>
      <c r="AA402" s="619"/>
      <c r="AB402" s="458"/>
      <c r="AC402" s="478"/>
      <c r="AD402" s="387"/>
      <c r="AE402" s="315"/>
      <c r="AF402" s="477"/>
      <c r="AG402" s="315" t="str">
        <f t="shared" si="499"/>
        <v/>
      </c>
      <c r="AH402" s="316"/>
      <c r="AI402" s="316"/>
      <c r="AJ402" s="317" t="str">
        <f t="shared" si="504"/>
        <v/>
      </c>
      <c r="AK402" s="316"/>
      <c r="AL402" s="316"/>
      <c r="AM402" s="316"/>
      <c r="AN402" s="300" t="str">
        <f t="shared" si="501"/>
        <v/>
      </c>
      <c r="AO402" s="460" t="str">
        <f t="shared" si="516"/>
        <v/>
      </c>
      <c r="AP402" s="123" t="str">
        <f t="shared" si="506"/>
        <v/>
      </c>
      <c r="AQ402" s="460" t="str">
        <f t="shared" si="502"/>
        <v/>
      </c>
      <c r="AR402" s="123" t="str">
        <f t="shared" si="507"/>
        <v/>
      </c>
      <c r="AS402" s="459" t="str">
        <f t="shared" si="503"/>
        <v/>
      </c>
      <c r="AT402" s="465" t="str">
        <f t="shared" si="493"/>
        <v/>
      </c>
      <c r="AU402" s="465" t="str">
        <f t="shared" si="508"/>
        <v/>
      </c>
      <c r="AV402" s="466"/>
      <c r="AW402" s="305"/>
      <c r="AX402" s="305"/>
      <c r="AY402" s="489"/>
      <c r="AZ402" s="490"/>
      <c r="BA402" s="490"/>
      <c r="BB402" s="490"/>
      <c r="BC402" s="490"/>
      <c r="BJ402" s="327"/>
      <c r="BK402" s="313"/>
      <c r="BL402" s="313"/>
      <c r="BM402" s="313"/>
      <c r="BN402" s="313"/>
      <c r="BO402" s="313"/>
      <c r="BP402" s="313"/>
      <c r="BQ402" s="313"/>
      <c r="BR402" s="313"/>
      <c r="BS402" s="313"/>
      <c r="BT402" s="313"/>
      <c r="BU402" s="313"/>
      <c r="BV402" s="313"/>
      <c r="BW402" s="313"/>
      <c r="BX402" s="313"/>
      <c r="BY402" s="313"/>
      <c r="BZ402" s="313"/>
      <c r="CA402" s="313"/>
      <c r="CB402" s="313"/>
      <c r="CC402" s="313"/>
      <c r="CD402" s="313"/>
      <c r="CE402" s="313"/>
      <c r="CF402" s="313"/>
      <c r="CG402" s="313"/>
      <c r="CH402" s="313"/>
      <c r="CL402" s="313"/>
    </row>
    <row r="403" spans="1:90" s="1" customFormat="1" ht="13.9" hidden="1" customHeight="1" x14ac:dyDescent="0.3">
      <c r="A403" s="596"/>
      <c r="B403" s="599"/>
      <c r="C403" s="638"/>
      <c r="D403" s="638"/>
      <c r="E403" s="599"/>
      <c r="F403" s="608"/>
      <c r="G403" s="608"/>
      <c r="H403" s="608"/>
      <c r="I403" s="608"/>
      <c r="J403" s="599"/>
      <c r="K403" s="611"/>
      <c r="L403" s="614"/>
      <c r="M403" s="611"/>
      <c r="N403" s="599"/>
      <c r="O403" s="605"/>
      <c r="P403" s="615"/>
      <c r="Q403" s="616"/>
      <c r="R403" s="632"/>
      <c r="S403" s="615"/>
      <c r="T403" s="616"/>
      <c r="U403" s="632"/>
      <c r="V403" s="615"/>
      <c r="W403" s="616"/>
      <c r="X403" s="621"/>
      <c r="Y403" s="616"/>
      <c r="Z403" s="621"/>
      <c r="AA403" s="620"/>
      <c r="AB403" s="458"/>
      <c r="AC403" s="478"/>
      <c r="AD403" s="387"/>
      <c r="AE403" s="315"/>
      <c r="AF403" s="477"/>
      <c r="AG403" s="315" t="str">
        <f t="shared" si="499"/>
        <v/>
      </c>
      <c r="AH403" s="316"/>
      <c r="AI403" s="316"/>
      <c r="AJ403" s="317" t="str">
        <f t="shared" si="504"/>
        <v/>
      </c>
      <c r="AK403" s="316"/>
      <c r="AL403" s="316"/>
      <c r="AM403" s="316"/>
      <c r="AN403" s="300" t="str">
        <f t="shared" si="501"/>
        <v/>
      </c>
      <c r="AO403" s="460" t="str">
        <f t="shared" si="516"/>
        <v/>
      </c>
      <c r="AP403" s="123" t="str">
        <f t="shared" si="506"/>
        <v/>
      </c>
      <c r="AQ403" s="460" t="str">
        <f t="shared" si="502"/>
        <v/>
      </c>
      <c r="AR403" s="123" t="str">
        <f t="shared" si="507"/>
        <v/>
      </c>
      <c r="AS403" s="459" t="str">
        <f t="shared" si="503"/>
        <v/>
      </c>
      <c r="AT403" s="465" t="str">
        <f t="shared" si="493"/>
        <v/>
      </c>
      <c r="AU403" s="465" t="str">
        <f t="shared" si="508"/>
        <v/>
      </c>
      <c r="AV403" s="466"/>
      <c r="AW403" s="305"/>
      <c r="AX403" s="305"/>
      <c r="AY403" s="489"/>
      <c r="AZ403" s="490"/>
      <c r="BA403" s="490"/>
      <c r="BB403" s="490"/>
      <c r="BC403" s="490"/>
      <c r="BJ403" s="327"/>
      <c r="BK403" s="313"/>
      <c r="BL403" s="313"/>
      <c r="BM403" s="313"/>
      <c r="BN403" s="313"/>
      <c r="BO403" s="313"/>
      <c r="BP403" s="313"/>
      <c r="BQ403" s="313"/>
      <c r="BR403" s="313"/>
      <c r="BS403" s="313"/>
      <c r="BT403" s="313"/>
      <c r="BU403" s="313"/>
      <c r="BV403" s="313"/>
      <c r="BW403" s="313"/>
      <c r="BX403" s="313"/>
      <c r="BY403" s="313"/>
      <c r="BZ403" s="313"/>
      <c r="CA403" s="313"/>
      <c r="CB403" s="313"/>
      <c r="CC403" s="313"/>
      <c r="CD403" s="313"/>
      <c r="CE403" s="313"/>
      <c r="CF403" s="313"/>
      <c r="CG403" s="313"/>
      <c r="CH403" s="313"/>
      <c r="CL403" s="313"/>
    </row>
    <row r="404" spans="1:90" s="1" customFormat="1" ht="16.5" hidden="1" customHeight="1" x14ac:dyDescent="0.3">
      <c r="A404" s="594" t="s">
        <v>816</v>
      </c>
      <c r="B404" s="597"/>
      <c r="C404" s="600"/>
      <c r="D404" s="597"/>
      <c r="E404" s="603"/>
      <c r="F404" s="606"/>
      <c r="G404" s="606"/>
      <c r="H404" s="606"/>
      <c r="I404" s="606"/>
      <c r="J404" s="597"/>
      <c r="K404" s="609"/>
      <c r="L404" s="612"/>
      <c r="M404" s="609"/>
      <c r="N404" s="597"/>
      <c r="O404" s="603"/>
      <c r="P404" s="615" t="str">
        <f t="shared" ref="P404" si="523">IF(O404&lt;=0,"",IF(O404&lt;=2,"Muy Baja",IF(O404&lt;=24,"Baja",IF(O404&lt;=500,"Media",IF(O404&lt;=5000,"Alta","Muy Alta")))))</f>
        <v/>
      </c>
      <c r="Q404" s="616" t="str">
        <f t="shared" ref="Q404" si="524">IF(P404="","",IF(P404="Muy Baja",0.2,IF(P404="Baja",0.4,IF(P404="Media",0.6,IF(P404="Alta",0.8,IF(P404="Muy Alta",1,))))))</f>
        <v/>
      </c>
      <c r="R404" s="631"/>
      <c r="S404" s="633" t="str">
        <f>IF(OR(R404='[3]Tabla Impacto'!$C$11,R404='[3]Tabla Impacto'!$D$11),"Leve",IF(OR(R404='[3]Tabla Impacto'!$C$12,R404='[3]Tabla Impacto'!$D$12),"Menor",IF(OR(R404='[3]Tabla Impacto'!$C$13,R404='[3]Tabla Impacto'!$D$13),"Moderado",IF(OR(R404='[3]Tabla Impacto'!$C$14,R404='[3]Tabla Impacto'!$D$14),"Mayor",IF(OR(R404='[3]Tabla Impacto'!$C$15,R404='[3]Tabla Impacto'!$D$15),"Catastrófico","")))))</f>
        <v/>
      </c>
      <c r="T404" s="634" t="str">
        <f t="shared" ref="T404" si="525">IF(S404="","",IF(S404="Leve",0.2,IF(S404="Menor",0.4,IF(S404="Moderado",0.6,IF(S404="Mayor",0.8,IF(S404="Catastrófico",1,))))))</f>
        <v/>
      </c>
      <c r="U404" s="631"/>
      <c r="V404" s="633" t="str">
        <f>IF(OR(U404='[3]Tabla Impacto'!$C$11,U404='[3]Tabla Impacto'!$D$11),"Leve",IF(OR(U404='[3]Tabla Impacto'!$C$12,U404='[3]Tabla Impacto'!$D$12),"Menor",IF(OR(U404='[3]Tabla Impacto'!$C$13,U404='[3]Tabla Impacto'!$D$13),"Moderado",IF(OR(U404='[3]Tabla Impacto'!$C$14,U404='[3]Tabla Impacto'!$D$14),"Mayor",IF(OR(U404='[3]Tabla Impacto'!$C$15,U404='[3]Tabla Impacto'!$D$15),"Catastrófico","")))))</f>
        <v/>
      </c>
      <c r="W404" s="634" t="str">
        <f t="shared" ref="W404" si="526">IF(V404="","",IF(V404="Leve",0.2,IF(V404="Menor",0.4,IF(V404="Moderado",0.6,IF(V404="Mayor",0.8,IF(V404="Catastrófico",1,))))))</f>
        <v/>
      </c>
      <c r="X404" s="635" t="str">
        <f>IF(Y404="","",IF(Y404='[3]Tabla Impacto'!$G$4,'[3]Tabla Impacto'!$F$4,IF(Y404='[3]Tabla Impacto'!$G$5,'[3]Tabla Impacto'!$F$5,IF(Y404='[3]Tabla Impacto'!$G$6,'[3]Tabla Impacto'!$F$6,IF(Y404='[3]Tabla Impacto'!$G$7,'[3]Tabla Impacto'!$F$7,IF(Y404='[3]Tabla Impacto'!$G$8,'[3]Tabla Impacto'!$F$8))))))</f>
        <v/>
      </c>
      <c r="Y404" s="634" t="str">
        <f t="shared" ref="Y404" si="527">+IF(T404="",W404,IF(W404="",T404,IF(T404&gt;W404,T404,W404)))</f>
        <v/>
      </c>
      <c r="Z404" s="635" t="str">
        <f t="shared" ref="Z404" si="528">IF(OR(AND(P404="Muy Baja",X404="Leve"),AND(P404="Muy Baja",X404="Menor"),AND(P404="Baja",X404="Leve")),"Bajo",IF(OR(AND(P404="Muy baja",X404="Moderado"),AND(P404="Baja",X404="Menor"),AND(P404="Baja",X404="Moderado"),AND(P404="Media",X404="Leve"),AND(P404="Media",X404="Menor"),AND(P404="Media",X404="Moderado"),AND(P404="Alta",X404="Leve"),AND(P404="Alta",X404="Menor")),"Moderado",IF(OR(AND(P404="Muy Baja",X404="Mayor"),AND(P404="Baja",X404="Mayor"),AND(P404="Media",X404="Mayor"),AND(P404="Alta",X404="Moderado"),AND(P404="Alta",X404="Mayor"),AND(P404="Muy Alta",X404="Leve"),AND(P404="Muy Alta",X404="Menor"),AND(P404="Muy Alta",X404="Moderado"),AND(P404="Muy Alta",X404="Mayor")),"Alto",IF(OR(AND(P404="Muy Baja",X404="Catastrófico"),AND(P404="Baja",X404="Catastrófico"),AND(P404="Media",X404="Catastrófico"),AND(P404="Alta",X404="Catastrófico"),AND(P404="Muy Alta",X404="Catastrófico")),"Extremo",""))))</f>
        <v/>
      </c>
      <c r="AA404" s="618"/>
      <c r="AB404" s="458"/>
      <c r="AC404" s="478"/>
      <c r="AD404" s="387"/>
      <c r="AE404" s="315"/>
      <c r="AF404" s="477"/>
      <c r="AG404" s="315" t="str">
        <f t="shared" si="499"/>
        <v/>
      </c>
      <c r="AH404" s="316"/>
      <c r="AI404" s="316"/>
      <c r="AJ404" s="317" t="str">
        <f t="shared" si="504"/>
        <v/>
      </c>
      <c r="AK404" s="316"/>
      <c r="AL404" s="316"/>
      <c r="AM404" s="316"/>
      <c r="AN404" s="300" t="str">
        <f t="shared" si="501"/>
        <v/>
      </c>
      <c r="AO404" s="460" t="str">
        <f t="shared" si="516"/>
        <v/>
      </c>
      <c r="AP404" s="123" t="str">
        <f t="shared" si="506"/>
        <v/>
      </c>
      <c r="AQ404" s="460" t="str">
        <f t="shared" si="502"/>
        <v/>
      </c>
      <c r="AR404" s="123" t="str">
        <f t="shared" si="507"/>
        <v/>
      </c>
      <c r="AS404" s="459" t="str">
        <f t="shared" si="503"/>
        <v/>
      </c>
      <c r="AT404" s="465" t="str">
        <f t="shared" si="493"/>
        <v/>
      </c>
      <c r="AU404" s="465" t="str">
        <f t="shared" si="508"/>
        <v/>
      </c>
      <c r="AV404" s="466"/>
      <c r="AW404" s="305"/>
      <c r="AX404" s="305"/>
      <c r="AY404" s="489"/>
      <c r="AZ404" s="490"/>
      <c r="BA404" s="490"/>
      <c r="BB404" s="490"/>
      <c r="BC404" s="490"/>
      <c r="BJ404" s="327"/>
      <c r="BK404" s="313"/>
      <c r="BL404" s="313"/>
      <c r="BM404" s="313"/>
      <c r="BN404" s="313"/>
      <c r="BO404" s="313"/>
      <c r="BP404" s="313"/>
      <c r="BQ404" s="313"/>
      <c r="BR404" s="313"/>
      <c r="BS404" s="313"/>
      <c r="BT404" s="313"/>
      <c r="BU404" s="313"/>
      <c r="BV404" s="313"/>
      <c r="BW404" s="313"/>
      <c r="BX404" s="313"/>
      <c r="BY404" s="313"/>
      <c r="BZ404" s="313"/>
      <c r="CA404" s="313"/>
      <c r="CB404" s="313"/>
      <c r="CC404" s="313"/>
      <c r="CD404" s="313"/>
      <c r="CE404" s="313"/>
      <c r="CF404" s="313"/>
      <c r="CG404" s="313"/>
      <c r="CH404" s="313"/>
      <c r="CL404" s="313"/>
    </row>
    <row r="405" spans="1:90" s="1" customFormat="1" hidden="1" x14ac:dyDescent="0.3">
      <c r="A405" s="595"/>
      <c r="B405" s="598"/>
      <c r="C405" s="601"/>
      <c r="D405" s="598"/>
      <c r="E405" s="604"/>
      <c r="F405" s="607"/>
      <c r="G405" s="607"/>
      <c r="H405" s="607"/>
      <c r="I405" s="607"/>
      <c r="J405" s="598"/>
      <c r="K405" s="610"/>
      <c r="L405" s="613"/>
      <c r="M405" s="610"/>
      <c r="N405" s="598"/>
      <c r="O405" s="604"/>
      <c r="P405" s="615"/>
      <c r="Q405" s="616"/>
      <c r="R405" s="632"/>
      <c r="S405" s="615"/>
      <c r="T405" s="616"/>
      <c r="U405" s="632"/>
      <c r="V405" s="615"/>
      <c r="W405" s="616"/>
      <c r="X405" s="621"/>
      <c r="Y405" s="616"/>
      <c r="Z405" s="621"/>
      <c r="AA405" s="619"/>
      <c r="AB405" s="458"/>
      <c r="AC405" s="478"/>
      <c r="AD405" s="387"/>
      <c r="AE405" s="315"/>
      <c r="AF405" s="477"/>
      <c r="AG405" s="315" t="str">
        <f t="shared" si="499"/>
        <v/>
      </c>
      <c r="AH405" s="316"/>
      <c r="AI405" s="316"/>
      <c r="AJ405" s="317" t="str">
        <f t="shared" si="504"/>
        <v/>
      </c>
      <c r="AK405" s="316"/>
      <c r="AL405" s="316"/>
      <c r="AM405" s="316"/>
      <c r="AN405" s="300" t="str">
        <f t="shared" si="501"/>
        <v/>
      </c>
      <c r="AO405" s="460" t="str">
        <f t="shared" si="516"/>
        <v/>
      </c>
      <c r="AP405" s="123" t="str">
        <f t="shared" si="506"/>
        <v/>
      </c>
      <c r="AQ405" s="460" t="str">
        <f t="shared" si="502"/>
        <v/>
      </c>
      <c r="AR405" s="123" t="str">
        <f t="shared" si="507"/>
        <v/>
      </c>
      <c r="AS405" s="459" t="str">
        <f t="shared" si="503"/>
        <v/>
      </c>
      <c r="AT405" s="465" t="str">
        <f t="shared" si="493"/>
        <v/>
      </c>
      <c r="AU405" s="465" t="str">
        <f t="shared" si="508"/>
        <v/>
      </c>
      <c r="AV405" s="466"/>
      <c r="AW405" s="305"/>
      <c r="AX405" s="305"/>
      <c r="AY405" s="489"/>
      <c r="AZ405" s="490"/>
      <c r="BA405" s="490"/>
      <c r="BB405" s="490"/>
      <c r="BC405" s="490"/>
      <c r="BJ405" s="327"/>
      <c r="BK405" s="313"/>
      <c r="BL405" s="313"/>
      <c r="BM405" s="313"/>
      <c r="BN405" s="313"/>
      <c r="BO405" s="313"/>
      <c r="BP405" s="313"/>
      <c r="BQ405" s="313"/>
      <c r="BR405" s="313"/>
      <c r="BS405" s="313"/>
      <c r="BT405" s="313"/>
      <c r="BU405" s="313"/>
      <c r="BV405" s="313"/>
      <c r="BW405" s="313"/>
      <c r="BX405" s="313"/>
      <c r="BY405" s="313"/>
      <c r="BZ405" s="313"/>
      <c r="CA405" s="313"/>
      <c r="CB405" s="313"/>
      <c r="CC405" s="313"/>
      <c r="CD405" s="313"/>
      <c r="CE405" s="313"/>
      <c r="CF405" s="313"/>
      <c r="CG405" s="313"/>
      <c r="CH405" s="313"/>
      <c r="CL405" s="313"/>
    </row>
    <row r="406" spans="1:90" s="1" customFormat="1" hidden="1" x14ac:dyDescent="0.3">
      <c r="A406" s="595"/>
      <c r="B406" s="598"/>
      <c r="C406" s="601"/>
      <c r="D406" s="598"/>
      <c r="E406" s="604"/>
      <c r="F406" s="607"/>
      <c r="G406" s="607"/>
      <c r="H406" s="607"/>
      <c r="I406" s="607"/>
      <c r="J406" s="598"/>
      <c r="K406" s="610"/>
      <c r="L406" s="613"/>
      <c r="M406" s="610"/>
      <c r="N406" s="598"/>
      <c r="O406" s="604"/>
      <c r="P406" s="615"/>
      <c r="Q406" s="616"/>
      <c r="R406" s="632"/>
      <c r="S406" s="615"/>
      <c r="T406" s="616"/>
      <c r="U406" s="632"/>
      <c r="V406" s="615"/>
      <c r="W406" s="616"/>
      <c r="X406" s="621"/>
      <c r="Y406" s="616"/>
      <c r="Z406" s="621"/>
      <c r="AA406" s="619"/>
      <c r="AB406" s="458"/>
      <c r="AC406" s="478"/>
      <c r="AD406" s="387"/>
      <c r="AE406" s="315"/>
      <c r="AF406" s="477"/>
      <c r="AG406" s="315" t="str">
        <f t="shared" si="499"/>
        <v/>
      </c>
      <c r="AH406" s="316"/>
      <c r="AI406" s="316"/>
      <c r="AJ406" s="317" t="str">
        <f t="shared" si="504"/>
        <v/>
      </c>
      <c r="AK406" s="316"/>
      <c r="AL406" s="316"/>
      <c r="AM406" s="316"/>
      <c r="AN406" s="300" t="str">
        <f t="shared" si="501"/>
        <v/>
      </c>
      <c r="AO406" s="460" t="str">
        <f t="shared" si="516"/>
        <v/>
      </c>
      <c r="AP406" s="123" t="str">
        <f t="shared" si="506"/>
        <v/>
      </c>
      <c r="AQ406" s="460" t="str">
        <f t="shared" si="502"/>
        <v/>
      </c>
      <c r="AR406" s="123" t="str">
        <f t="shared" si="507"/>
        <v/>
      </c>
      <c r="AS406" s="459" t="str">
        <f t="shared" si="503"/>
        <v/>
      </c>
      <c r="AT406" s="465" t="str">
        <f t="shared" si="493"/>
        <v/>
      </c>
      <c r="AU406" s="465" t="str">
        <f t="shared" si="508"/>
        <v/>
      </c>
      <c r="AV406" s="466"/>
      <c r="AW406" s="305"/>
      <c r="AX406" s="305"/>
      <c r="AY406" s="489"/>
      <c r="AZ406" s="490"/>
      <c r="BA406" s="490"/>
      <c r="BB406" s="490"/>
      <c r="BC406" s="490"/>
      <c r="BJ406" s="327"/>
      <c r="BK406" s="313"/>
      <c r="BL406" s="313"/>
      <c r="BM406" s="313"/>
      <c r="BN406" s="313"/>
      <c r="BO406" s="313"/>
      <c r="BP406" s="313"/>
      <c r="BQ406" s="313"/>
      <c r="BR406" s="313"/>
      <c r="BS406" s="313"/>
      <c r="BT406" s="313"/>
      <c r="BU406" s="313"/>
      <c r="BV406" s="313"/>
      <c r="BW406" s="313"/>
      <c r="BX406" s="313"/>
      <c r="BY406" s="313"/>
      <c r="BZ406" s="313"/>
      <c r="CA406" s="313"/>
      <c r="CB406" s="313"/>
      <c r="CC406" s="313"/>
      <c r="CD406" s="313"/>
      <c r="CE406" s="313"/>
      <c r="CF406" s="313"/>
      <c r="CG406" s="313"/>
      <c r="CH406" s="313"/>
      <c r="CL406" s="313"/>
    </row>
    <row r="407" spans="1:90" s="1" customFormat="1" ht="13.9" hidden="1" customHeight="1" x14ac:dyDescent="0.3">
      <c r="A407" s="595"/>
      <c r="B407" s="598"/>
      <c r="C407" s="601"/>
      <c r="D407" s="598"/>
      <c r="E407" s="604"/>
      <c r="F407" s="607"/>
      <c r="G407" s="607"/>
      <c r="H407" s="607"/>
      <c r="I407" s="607"/>
      <c r="J407" s="598"/>
      <c r="K407" s="610"/>
      <c r="L407" s="613"/>
      <c r="M407" s="610"/>
      <c r="N407" s="598"/>
      <c r="O407" s="604"/>
      <c r="P407" s="615"/>
      <c r="Q407" s="616"/>
      <c r="R407" s="632"/>
      <c r="S407" s="615"/>
      <c r="T407" s="616"/>
      <c r="U407" s="632"/>
      <c r="V407" s="615"/>
      <c r="W407" s="616"/>
      <c r="X407" s="621"/>
      <c r="Y407" s="616"/>
      <c r="Z407" s="621"/>
      <c r="AA407" s="619"/>
      <c r="AB407" s="458"/>
      <c r="AC407" s="478"/>
      <c r="AD407" s="387"/>
      <c r="AE407" s="315"/>
      <c r="AF407" s="477"/>
      <c r="AG407" s="315" t="str">
        <f t="shared" si="499"/>
        <v/>
      </c>
      <c r="AH407" s="316"/>
      <c r="AI407" s="316"/>
      <c r="AJ407" s="317" t="str">
        <f t="shared" si="504"/>
        <v/>
      </c>
      <c r="AK407" s="316"/>
      <c r="AL407" s="316"/>
      <c r="AM407" s="316"/>
      <c r="AN407" s="300" t="str">
        <f t="shared" si="501"/>
        <v/>
      </c>
      <c r="AO407" s="460" t="str">
        <f t="shared" si="516"/>
        <v/>
      </c>
      <c r="AP407" s="123" t="str">
        <f t="shared" si="506"/>
        <v/>
      </c>
      <c r="AQ407" s="460" t="str">
        <f t="shared" si="502"/>
        <v/>
      </c>
      <c r="AR407" s="123" t="str">
        <f t="shared" si="507"/>
        <v/>
      </c>
      <c r="AS407" s="459" t="str">
        <f t="shared" si="503"/>
        <v/>
      </c>
      <c r="AT407" s="465" t="str">
        <f t="shared" si="493"/>
        <v/>
      </c>
      <c r="AU407" s="465" t="str">
        <f t="shared" si="508"/>
        <v/>
      </c>
      <c r="AV407" s="466"/>
      <c r="AW407" s="305"/>
      <c r="AX407" s="305"/>
      <c r="AY407" s="489"/>
      <c r="AZ407" s="490"/>
      <c r="BA407" s="490"/>
      <c r="BB407" s="490"/>
      <c r="BC407" s="490"/>
      <c r="BJ407" s="327"/>
      <c r="BK407" s="313"/>
      <c r="BL407" s="313"/>
      <c r="BM407" s="313"/>
      <c r="BN407" s="313"/>
      <c r="BO407" s="313"/>
      <c r="BP407" s="313"/>
      <c r="BQ407" s="313"/>
      <c r="BR407" s="313"/>
      <c r="BS407" s="313"/>
      <c r="BT407" s="313"/>
      <c r="BU407" s="313"/>
      <c r="BV407" s="313"/>
      <c r="BW407" s="313"/>
      <c r="BX407" s="313"/>
      <c r="BY407" s="313"/>
      <c r="BZ407" s="313"/>
      <c r="CA407" s="313"/>
      <c r="CB407" s="313"/>
      <c r="CC407" s="313"/>
      <c r="CD407" s="313"/>
      <c r="CE407" s="313"/>
      <c r="CF407" s="313"/>
      <c r="CG407" s="313"/>
      <c r="CH407" s="313"/>
      <c r="CL407" s="313"/>
    </row>
    <row r="408" spans="1:90" s="1" customFormat="1" ht="13.9" hidden="1" customHeight="1" x14ac:dyDescent="0.3">
      <c r="A408" s="595"/>
      <c r="B408" s="598"/>
      <c r="C408" s="601"/>
      <c r="D408" s="598"/>
      <c r="E408" s="604"/>
      <c r="F408" s="607"/>
      <c r="G408" s="607"/>
      <c r="H408" s="607"/>
      <c r="I408" s="607"/>
      <c r="J408" s="598"/>
      <c r="K408" s="610"/>
      <c r="L408" s="613"/>
      <c r="M408" s="610"/>
      <c r="N408" s="598"/>
      <c r="O408" s="604"/>
      <c r="P408" s="615"/>
      <c r="Q408" s="616"/>
      <c r="R408" s="632"/>
      <c r="S408" s="615"/>
      <c r="T408" s="616"/>
      <c r="U408" s="632"/>
      <c r="V408" s="615"/>
      <c r="W408" s="616"/>
      <c r="X408" s="621"/>
      <c r="Y408" s="616"/>
      <c r="Z408" s="621"/>
      <c r="AA408" s="619"/>
      <c r="AB408" s="458"/>
      <c r="AC408" s="478"/>
      <c r="AD408" s="387"/>
      <c r="AE408" s="315"/>
      <c r="AF408" s="477"/>
      <c r="AG408" s="315" t="str">
        <f t="shared" si="499"/>
        <v/>
      </c>
      <c r="AH408" s="316"/>
      <c r="AI408" s="316"/>
      <c r="AJ408" s="317" t="str">
        <f t="shared" si="504"/>
        <v/>
      </c>
      <c r="AK408" s="316"/>
      <c r="AL408" s="316"/>
      <c r="AM408" s="316"/>
      <c r="AN408" s="300" t="str">
        <f t="shared" si="501"/>
        <v/>
      </c>
      <c r="AO408" s="460" t="str">
        <f t="shared" si="516"/>
        <v/>
      </c>
      <c r="AP408" s="123" t="str">
        <f t="shared" si="506"/>
        <v/>
      </c>
      <c r="AQ408" s="460" t="str">
        <f t="shared" si="502"/>
        <v/>
      </c>
      <c r="AR408" s="123" t="str">
        <f t="shared" si="507"/>
        <v/>
      </c>
      <c r="AS408" s="459" t="str">
        <f t="shared" si="503"/>
        <v/>
      </c>
      <c r="AT408" s="465" t="str">
        <f t="shared" si="493"/>
        <v/>
      </c>
      <c r="AU408" s="465" t="str">
        <f t="shared" si="508"/>
        <v/>
      </c>
      <c r="AV408" s="466"/>
      <c r="AW408" s="305"/>
      <c r="AX408" s="305"/>
      <c r="AY408" s="489"/>
      <c r="AZ408" s="490"/>
      <c r="BA408" s="490"/>
      <c r="BB408" s="490"/>
      <c r="BC408" s="490"/>
      <c r="BJ408" s="327"/>
      <c r="BK408" s="313"/>
      <c r="BL408" s="313"/>
      <c r="BM408" s="313"/>
      <c r="BN408" s="313"/>
      <c r="BO408" s="313"/>
      <c r="BP408" s="313"/>
      <c r="BQ408" s="313"/>
      <c r="BR408" s="313"/>
      <c r="BS408" s="313"/>
      <c r="BT408" s="313"/>
      <c r="BU408" s="313"/>
      <c r="BV408" s="313"/>
      <c r="BW408" s="313"/>
      <c r="BX408" s="313"/>
      <c r="BY408" s="313"/>
      <c r="BZ408" s="313"/>
      <c r="CA408" s="313"/>
      <c r="CB408" s="313"/>
      <c r="CC408" s="313"/>
      <c r="CD408" s="313"/>
      <c r="CE408" s="313"/>
      <c r="CF408" s="313"/>
      <c r="CG408" s="313"/>
      <c r="CH408" s="313"/>
      <c r="CL408" s="313"/>
    </row>
    <row r="409" spans="1:90" s="1" customFormat="1" ht="13.9" hidden="1" customHeight="1" x14ac:dyDescent="0.3">
      <c r="A409" s="596"/>
      <c r="B409" s="599"/>
      <c r="C409" s="602"/>
      <c r="D409" s="599"/>
      <c r="E409" s="605"/>
      <c r="F409" s="608"/>
      <c r="G409" s="608"/>
      <c r="H409" s="608"/>
      <c r="I409" s="608"/>
      <c r="J409" s="599"/>
      <c r="K409" s="611"/>
      <c r="L409" s="614"/>
      <c r="M409" s="611"/>
      <c r="N409" s="599"/>
      <c r="O409" s="605"/>
      <c r="P409" s="615"/>
      <c r="Q409" s="616"/>
      <c r="R409" s="632"/>
      <c r="S409" s="615"/>
      <c r="T409" s="616"/>
      <c r="U409" s="632"/>
      <c r="V409" s="615"/>
      <c r="W409" s="616"/>
      <c r="X409" s="621"/>
      <c r="Y409" s="616"/>
      <c r="Z409" s="621"/>
      <c r="AA409" s="620"/>
      <c r="AB409" s="458"/>
      <c r="AC409" s="478"/>
      <c r="AD409" s="387"/>
      <c r="AE409" s="315"/>
      <c r="AF409" s="477"/>
      <c r="AG409" s="315" t="str">
        <f t="shared" si="499"/>
        <v/>
      </c>
      <c r="AH409" s="316"/>
      <c r="AI409" s="316"/>
      <c r="AJ409" s="317" t="str">
        <f t="shared" si="504"/>
        <v/>
      </c>
      <c r="AK409" s="316"/>
      <c r="AL409" s="316"/>
      <c r="AM409" s="316"/>
      <c r="AN409" s="300" t="str">
        <f t="shared" si="501"/>
        <v/>
      </c>
      <c r="AO409" s="460" t="str">
        <f t="shared" si="516"/>
        <v/>
      </c>
      <c r="AP409" s="123" t="str">
        <f t="shared" si="506"/>
        <v/>
      </c>
      <c r="AQ409" s="460" t="str">
        <f t="shared" si="502"/>
        <v/>
      </c>
      <c r="AR409" s="123" t="str">
        <f t="shared" si="507"/>
        <v/>
      </c>
      <c r="AS409" s="459" t="str">
        <f t="shared" si="503"/>
        <v/>
      </c>
      <c r="AT409" s="465" t="str">
        <f t="shared" si="493"/>
        <v/>
      </c>
      <c r="AU409" s="465" t="str">
        <f t="shared" si="508"/>
        <v/>
      </c>
      <c r="AV409" s="466"/>
      <c r="AW409" s="305"/>
      <c r="AX409" s="305"/>
      <c r="AY409" s="489"/>
      <c r="AZ409" s="490"/>
      <c r="BA409" s="490"/>
      <c r="BB409" s="490"/>
      <c r="BC409" s="490"/>
      <c r="BJ409" s="327"/>
      <c r="BK409" s="313"/>
      <c r="BL409" s="313"/>
      <c r="BM409" s="313"/>
      <c r="BN409" s="313"/>
      <c r="BO409" s="313"/>
      <c r="BP409" s="313"/>
      <c r="BQ409" s="313"/>
      <c r="BR409" s="313"/>
      <c r="BS409" s="313"/>
      <c r="BT409" s="313"/>
      <c r="BU409" s="313"/>
      <c r="BV409" s="313"/>
      <c r="BW409" s="313"/>
      <c r="BX409" s="313"/>
      <c r="BY409" s="313"/>
      <c r="BZ409" s="313"/>
      <c r="CA409" s="313"/>
      <c r="CB409" s="313"/>
      <c r="CC409" s="313"/>
      <c r="CD409" s="313"/>
      <c r="CE409" s="313"/>
      <c r="CF409" s="313"/>
      <c r="CG409" s="313"/>
      <c r="CH409" s="313"/>
      <c r="CL409" s="313"/>
    </row>
    <row r="410" spans="1:90" ht="31.5" customHeight="1" x14ac:dyDescent="0.3">
      <c r="A410" s="448"/>
      <c r="B410" s="484"/>
      <c r="C410" s="484"/>
      <c r="D410" s="484"/>
      <c r="E410" s="484"/>
      <c r="F410" s="484"/>
      <c r="G410" s="484"/>
      <c r="H410" s="484"/>
      <c r="I410" s="484"/>
      <c r="J410" s="484"/>
      <c r="K410" s="500"/>
      <c r="L410" s="500"/>
      <c r="M410" s="501"/>
      <c r="N410" s="449"/>
      <c r="O410" s="450"/>
      <c r="P410" s="450"/>
      <c r="Q410" s="448"/>
      <c r="R410" s="450"/>
      <c r="S410" s="450"/>
      <c r="T410" s="448"/>
      <c r="U410" s="450"/>
      <c r="V410" s="450"/>
      <c r="W410" s="448"/>
      <c r="X410" s="450"/>
      <c r="Y410" s="448"/>
      <c r="Z410" s="450"/>
      <c r="AA410" s="451"/>
      <c r="AB410" s="450"/>
    </row>
    <row r="411" spans="1:90" x14ac:dyDescent="0.3">
      <c r="A411" s="505"/>
      <c r="B411" s="963" t="s">
        <v>1058</v>
      </c>
      <c r="C411" s="506"/>
      <c r="D411" s="506"/>
      <c r="E411" s="506"/>
      <c r="F411" s="506"/>
      <c r="G411" s="506"/>
      <c r="H411" s="506"/>
      <c r="I411" s="506"/>
      <c r="J411" s="506"/>
      <c r="K411" s="507"/>
      <c r="L411" s="507"/>
      <c r="M411" s="508"/>
      <c r="N411" s="509"/>
      <c r="O411" s="510"/>
      <c r="P411" s="510"/>
      <c r="Q411" s="505"/>
      <c r="R411" s="510"/>
      <c r="S411" s="510"/>
      <c r="T411" s="505"/>
      <c r="U411" s="510"/>
      <c r="V411" s="510"/>
      <c r="W411" s="505"/>
      <c r="X411" s="510"/>
      <c r="Y411" s="505"/>
      <c r="Z411" s="510"/>
      <c r="AA411" s="511"/>
      <c r="AB411" s="510"/>
    </row>
    <row r="412" spans="1:90" ht="178.15" customHeight="1" x14ac:dyDescent="0.3">
      <c r="A412" s="505"/>
      <c r="B412" s="506"/>
      <c r="C412" s="506"/>
      <c r="D412" s="506"/>
      <c r="E412" s="506"/>
      <c r="F412" s="506"/>
      <c r="G412" s="506"/>
      <c r="H412" s="506"/>
      <c r="I412" s="506"/>
      <c r="J412" s="506"/>
      <c r="K412" s="507"/>
      <c r="L412" s="507"/>
      <c r="M412" s="508"/>
      <c r="N412" s="509"/>
      <c r="O412" s="510"/>
      <c r="P412" s="510"/>
      <c r="Q412" s="505"/>
      <c r="R412" s="510"/>
      <c r="S412" s="510"/>
      <c r="T412" s="505"/>
      <c r="U412" s="510"/>
      <c r="V412" s="510"/>
      <c r="W412" s="505"/>
      <c r="X412" s="510"/>
      <c r="Y412" s="505"/>
      <c r="Z412" s="510"/>
      <c r="AA412" s="511"/>
      <c r="AB412" s="510"/>
    </row>
    <row r="413" spans="1:90" x14ac:dyDescent="0.3">
      <c r="A413" s="505"/>
      <c r="B413" s="506"/>
      <c r="C413" s="506"/>
      <c r="D413" s="506"/>
      <c r="E413" s="506"/>
      <c r="F413" s="506"/>
      <c r="G413" s="506"/>
      <c r="H413" s="506"/>
      <c r="I413" s="506"/>
      <c r="J413" s="506"/>
      <c r="K413" s="507"/>
      <c r="L413" s="507"/>
      <c r="M413" s="508"/>
      <c r="N413" s="509"/>
      <c r="O413" s="510"/>
      <c r="P413" s="510"/>
      <c r="Q413" s="505"/>
      <c r="R413" s="510"/>
      <c r="S413" s="510"/>
      <c r="T413" s="505"/>
      <c r="U413" s="510"/>
      <c r="V413" s="510"/>
      <c r="W413" s="505"/>
      <c r="X413" s="510"/>
      <c r="Y413" s="505"/>
      <c r="Z413" s="510"/>
      <c r="AA413" s="511"/>
      <c r="AB413" s="510"/>
    </row>
    <row r="414" spans="1:90" x14ac:dyDescent="0.3">
      <c r="A414" s="505"/>
      <c r="B414" s="506"/>
      <c r="C414" s="506"/>
      <c r="D414" s="506"/>
      <c r="E414" s="506"/>
      <c r="F414" s="506"/>
      <c r="G414" s="506"/>
      <c r="H414" s="506"/>
      <c r="I414" s="506"/>
      <c r="J414" s="506"/>
      <c r="K414" s="507"/>
      <c r="L414" s="507"/>
      <c r="M414" s="508"/>
      <c r="N414" s="509"/>
      <c r="O414" s="510"/>
      <c r="P414" s="510"/>
      <c r="Q414" s="505"/>
      <c r="R414" s="510"/>
      <c r="S414" s="510"/>
      <c r="T414" s="505"/>
      <c r="U414" s="510"/>
      <c r="V414" s="510"/>
      <c r="W414" s="505"/>
      <c r="X414" s="510"/>
      <c r="Y414" s="505"/>
      <c r="Z414" s="510"/>
      <c r="AA414" s="511"/>
      <c r="AB414" s="510"/>
    </row>
    <row r="415" spans="1:90" x14ac:dyDescent="0.3">
      <c r="A415" s="505"/>
      <c r="B415" s="506"/>
      <c r="C415" s="506"/>
      <c r="D415" s="506"/>
      <c r="E415" s="506"/>
      <c r="F415" s="506"/>
      <c r="G415" s="506"/>
      <c r="H415" s="506"/>
      <c r="I415" s="506"/>
      <c r="J415" s="506"/>
      <c r="K415" s="507"/>
      <c r="L415" s="507"/>
      <c r="M415" s="508"/>
      <c r="N415" s="512"/>
      <c r="O415" s="510"/>
      <c r="P415" s="510"/>
      <c r="Q415" s="505"/>
      <c r="R415" s="510"/>
      <c r="S415" s="510"/>
      <c r="T415" s="505"/>
      <c r="U415" s="510"/>
      <c r="V415" s="510"/>
      <c r="W415" s="505"/>
      <c r="X415" s="510"/>
      <c r="Y415" s="505"/>
      <c r="Z415" s="510"/>
      <c r="AA415" s="511"/>
      <c r="AB415" s="510"/>
    </row>
    <row r="416" spans="1:90" x14ac:dyDescent="0.3">
      <c r="A416" s="505"/>
      <c r="B416" s="506"/>
      <c r="C416" s="506"/>
      <c r="D416" s="506"/>
      <c r="E416" s="506"/>
      <c r="F416" s="506"/>
      <c r="G416" s="506"/>
      <c r="H416" s="506"/>
      <c r="I416" s="506"/>
      <c r="J416" s="506"/>
      <c r="K416" s="507"/>
      <c r="L416" s="507"/>
      <c r="M416" s="508"/>
      <c r="N416" s="512"/>
      <c r="O416" s="510"/>
      <c r="P416" s="510"/>
      <c r="Q416" s="505"/>
      <c r="R416" s="510"/>
      <c r="S416" s="510"/>
      <c r="T416" s="505"/>
      <c r="U416" s="510"/>
      <c r="V416" s="510"/>
      <c r="W416" s="505"/>
      <c r="X416" s="510"/>
      <c r="Y416" s="505"/>
      <c r="Z416" s="510"/>
      <c r="AA416" s="511"/>
      <c r="AB416" s="510"/>
    </row>
    <row r="417" spans="1:28" x14ac:dyDescent="0.3">
      <c r="A417" s="505"/>
      <c r="B417" s="506"/>
      <c r="C417" s="506"/>
      <c r="D417" s="506"/>
      <c r="E417" s="506"/>
      <c r="F417" s="506"/>
      <c r="G417" s="506"/>
      <c r="H417" s="506"/>
      <c r="I417" s="506"/>
      <c r="J417" s="506"/>
      <c r="K417" s="507"/>
      <c r="L417" s="507"/>
      <c r="M417" s="508"/>
      <c r="N417" s="512"/>
      <c r="O417" s="510"/>
      <c r="P417" s="510"/>
      <c r="Q417" s="505"/>
      <c r="R417" s="510"/>
      <c r="S417" s="510"/>
      <c r="T417" s="505"/>
      <c r="U417" s="510"/>
      <c r="V417" s="510"/>
      <c r="W417" s="505"/>
      <c r="X417" s="510"/>
      <c r="Y417" s="505"/>
      <c r="Z417" s="510"/>
      <c r="AA417" s="511"/>
      <c r="AB417" s="510"/>
    </row>
    <row r="418" spans="1:28" x14ac:dyDescent="0.3">
      <c r="A418" s="505"/>
      <c r="B418" s="506"/>
      <c r="C418" s="506"/>
      <c r="D418" s="506"/>
      <c r="E418" s="506"/>
      <c r="F418" s="506"/>
      <c r="G418" s="506"/>
      <c r="H418" s="506"/>
      <c r="I418" s="506"/>
      <c r="J418" s="506"/>
      <c r="K418" s="507"/>
      <c r="L418" s="507"/>
      <c r="M418" s="508"/>
      <c r="N418" s="512"/>
      <c r="O418" s="510"/>
      <c r="P418" s="510"/>
      <c r="Q418" s="505"/>
      <c r="R418" s="510"/>
      <c r="S418" s="510"/>
      <c r="T418" s="505"/>
      <c r="U418" s="510"/>
      <c r="V418" s="510"/>
      <c r="W418" s="505"/>
      <c r="X418" s="510"/>
      <c r="Y418" s="505"/>
      <c r="Z418" s="510"/>
      <c r="AA418" s="511"/>
      <c r="AB418" s="510"/>
    </row>
    <row r="419" spans="1:28" x14ac:dyDescent="0.3">
      <c r="A419" s="505"/>
      <c r="B419" s="506"/>
      <c r="C419" s="506"/>
      <c r="D419" s="506"/>
      <c r="E419" s="506"/>
      <c r="F419" s="506"/>
      <c r="G419" s="506"/>
      <c r="H419" s="506"/>
      <c r="I419" s="506"/>
      <c r="J419" s="506"/>
      <c r="K419" s="507"/>
      <c r="L419" s="507"/>
      <c r="M419" s="508"/>
      <c r="N419" s="512"/>
      <c r="O419" s="510"/>
      <c r="P419" s="510"/>
      <c r="Q419" s="505"/>
      <c r="R419" s="510"/>
      <c r="S419" s="510"/>
      <c r="T419" s="505"/>
      <c r="U419" s="510"/>
      <c r="V419" s="510"/>
      <c r="W419" s="505"/>
      <c r="X419" s="510"/>
      <c r="Y419" s="505"/>
      <c r="Z419" s="510"/>
      <c r="AA419" s="511"/>
      <c r="AB419" s="510"/>
    </row>
    <row r="420" spans="1:28" x14ac:dyDescent="0.3">
      <c r="A420" s="505"/>
      <c r="B420" s="506"/>
      <c r="C420" s="506"/>
      <c r="D420" s="506"/>
      <c r="E420" s="506"/>
      <c r="F420" s="506"/>
      <c r="G420" s="506"/>
      <c r="H420" s="506"/>
      <c r="I420" s="506"/>
      <c r="J420" s="506"/>
      <c r="K420" s="507"/>
      <c r="L420" s="507"/>
      <c r="M420" s="508"/>
      <c r="N420" s="512"/>
      <c r="O420" s="510"/>
      <c r="P420" s="510"/>
      <c r="Q420" s="505"/>
      <c r="R420" s="510"/>
      <c r="S420" s="510"/>
      <c r="T420" s="505"/>
      <c r="U420" s="510"/>
      <c r="V420" s="510"/>
      <c r="W420" s="505"/>
      <c r="X420" s="510"/>
      <c r="Y420" s="505"/>
      <c r="Z420" s="510"/>
      <c r="AA420" s="511"/>
      <c r="AB420" s="510"/>
    </row>
    <row r="421" spans="1:28" x14ac:dyDescent="0.3">
      <c r="A421" s="505"/>
      <c r="B421" s="506"/>
      <c r="C421" s="506"/>
      <c r="D421" s="506"/>
      <c r="E421" s="506"/>
      <c r="F421" s="506"/>
      <c r="G421" s="506"/>
      <c r="H421" s="506"/>
      <c r="I421" s="506"/>
      <c r="J421" s="506"/>
      <c r="K421" s="507"/>
      <c r="L421" s="507"/>
      <c r="M421" s="508"/>
      <c r="N421" s="512"/>
      <c r="O421" s="510"/>
      <c r="P421" s="510"/>
      <c r="Q421" s="505"/>
      <c r="R421" s="510"/>
      <c r="S421" s="510"/>
      <c r="T421" s="505"/>
      <c r="U421" s="510"/>
      <c r="V421" s="510"/>
      <c r="W421" s="505"/>
      <c r="X421" s="510"/>
      <c r="Y421" s="505"/>
      <c r="Z421" s="510"/>
      <c r="AA421" s="511"/>
      <c r="AB421" s="510"/>
    </row>
    <row r="422" spans="1:28" x14ac:dyDescent="0.3">
      <c r="A422" s="505"/>
      <c r="B422" s="506"/>
      <c r="C422" s="506"/>
      <c r="D422" s="506"/>
      <c r="E422" s="506"/>
      <c r="F422" s="506"/>
      <c r="G422" s="506"/>
      <c r="H422" s="506"/>
      <c r="I422" s="506"/>
      <c r="J422" s="506"/>
      <c r="K422" s="507"/>
      <c r="L422" s="507"/>
      <c r="M422" s="508"/>
      <c r="N422" s="512"/>
      <c r="O422" s="510"/>
      <c r="P422" s="510"/>
      <c r="Q422" s="505"/>
      <c r="R422" s="510"/>
      <c r="S422" s="510"/>
      <c r="T422" s="505"/>
      <c r="U422" s="510"/>
      <c r="V422" s="510"/>
      <c r="W422" s="505"/>
      <c r="X422" s="510"/>
      <c r="Y422" s="505"/>
      <c r="Z422" s="510"/>
      <c r="AA422" s="511"/>
      <c r="AB422" s="510"/>
    </row>
    <row r="423" spans="1:28" x14ac:dyDescent="0.3">
      <c r="A423" s="505"/>
      <c r="B423" s="506"/>
      <c r="C423" s="506"/>
      <c r="D423" s="506"/>
      <c r="E423" s="506"/>
      <c r="F423" s="506"/>
      <c r="G423" s="506"/>
      <c r="H423" s="506"/>
      <c r="I423" s="506"/>
      <c r="J423" s="506"/>
      <c r="K423" s="507"/>
      <c r="L423" s="507"/>
      <c r="M423" s="508"/>
      <c r="N423" s="512"/>
      <c r="O423" s="510"/>
      <c r="P423" s="510"/>
      <c r="Q423" s="505"/>
      <c r="R423" s="510"/>
      <c r="S423" s="510"/>
      <c r="T423" s="505"/>
      <c r="U423" s="510"/>
      <c r="V423" s="510"/>
      <c r="W423" s="505"/>
      <c r="X423" s="510"/>
      <c r="Y423" s="505"/>
      <c r="Z423" s="510"/>
      <c r="AA423" s="511"/>
      <c r="AB423" s="510"/>
    </row>
    <row r="424" spans="1:28" x14ac:dyDescent="0.3">
      <c r="A424" s="505"/>
      <c r="B424" s="506"/>
      <c r="C424" s="506"/>
      <c r="D424" s="506"/>
      <c r="E424" s="506"/>
      <c r="F424" s="506"/>
      <c r="G424" s="506"/>
      <c r="H424" s="506"/>
      <c r="I424" s="506"/>
      <c r="J424" s="506"/>
      <c r="K424" s="507"/>
      <c r="L424" s="507"/>
      <c r="M424" s="508"/>
      <c r="N424" s="512"/>
      <c r="O424" s="510"/>
      <c r="P424" s="510"/>
      <c r="Q424" s="505"/>
      <c r="R424" s="510"/>
      <c r="S424" s="510"/>
      <c r="T424" s="505"/>
      <c r="U424" s="510"/>
      <c r="V424" s="510"/>
      <c r="W424" s="505"/>
      <c r="X424" s="510"/>
      <c r="Y424" s="505"/>
      <c r="Z424" s="510"/>
      <c r="AA424" s="511"/>
      <c r="AB424" s="510"/>
    </row>
    <row r="425" spans="1:28" x14ac:dyDescent="0.3">
      <c r="A425" s="505"/>
      <c r="B425" s="506"/>
      <c r="C425" s="506"/>
      <c r="D425" s="506"/>
      <c r="E425" s="506"/>
      <c r="F425" s="506"/>
      <c r="G425" s="506"/>
      <c r="H425" s="506"/>
      <c r="I425" s="506"/>
      <c r="J425" s="506"/>
      <c r="K425" s="507"/>
      <c r="L425" s="507"/>
      <c r="M425" s="508"/>
      <c r="N425" s="512"/>
      <c r="O425" s="510"/>
      <c r="P425" s="510"/>
      <c r="Q425" s="505"/>
      <c r="R425" s="510"/>
      <c r="S425" s="510"/>
      <c r="T425" s="505"/>
      <c r="U425" s="510"/>
      <c r="V425" s="510"/>
      <c r="W425" s="505"/>
      <c r="X425" s="510"/>
      <c r="Y425" s="505"/>
      <c r="Z425" s="510"/>
      <c r="AA425" s="511"/>
      <c r="AB425" s="510"/>
    </row>
    <row r="426" spans="1:28" x14ac:dyDescent="0.3">
      <c r="A426" s="505"/>
      <c r="B426" s="506"/>
      <c r="C426" s="506"/>
      <c r="D426" s="506"/>
      <c r="E426" s="506"/>
      <c r="F426" s="506"/>
      <c r="G426" s="506"/>
      <c r="H426" s="506"/>
      <c r="I426" s="506"/>
      <c r="J426" s="506"/>
      <c r="K426" s="507"/>
      <c r="L426" s="507"/>
      <c r="M426" s="508"/>
      <c r="N426" s="512"/>
      <c r="O426" s="510"/>
      <c r="P426" s="510"/>
      <c r="Q426" s="505"/>
      <c r="R426" s="510"/>
      <c r="S426" s="510"/>
      <c r="T426" s="505"/>
      <c r="U426" s="510"/>
      <c r="V426" s="510"/>
      <c r="W426" s="505"/>
      <c r="X426" s="510"/>
      <c r="Y426" s="505"/>
      <c r="Z426" s="510"/>
      <c r="AA426" s="511"/>
      <c r="AB426" s="510"/>
    </row>
    <row r="427" spans="1:28" x14ac:dyDescent="0.3">
      <c r="A427" s="505"/>
      <c r="B427" s="506"/>
      <c r="C427" s="506"/>
      <c r="D427" s="506"/>
      <c r="E427" s="506"/>
      <c r="F427" s="506"/>
      <c r="G427" s="506"/>
      <c r="H427" s="506"/>
      <c r="I427" s="506"/>
      <c r="J427" s="506"/>
      <c r="K427" s="507"/>
      <c r="L427" s="507"/>
      <c r="M427" s="508"/>
      <c r="N427" s="512"/>
      <c r="O427" s="510"/>
      <c r="P427" s="510"/>
      <c r="Q427" s="505"/>
      <c r="R427" s="510"/>
      <c r="S427" s="510"/>
      <c r="T427" s="505"/>
      <c r="U427" s="510"/>
      <c r="V427" s="510"/>
      <c r="W427" s="505"/>
      <c r="X427" s="510"/>
      <c r="Y427" s="505"/>
      <c r="Z427" s="510"/>
      <c r="AA427" s="511"/>
      <c r="AB427" s="510"/>
    </row>
    <row r="428" spans="1:28" hidden="1" x14ac:dyDescent="0.3">
      <c r="A428" s="505"/>
      <c r="B428" s="506"/>
      <c r="C428" s="506"/>
      <c r="D428" s="506"/>
      <c r="E428" s="506"/>
      <c r="F428" s="506"/>
      <c r="G428" s="506"/>
      <c r="H428" s="506"/>
      <c r="I428" s="506"/>
      <c r="J428" s="506"/>
      <c r="K428" s="507"/>
      <c r="L428" s="507"/>
      <c r="M428" s="508"/>
      <c r="N428" s="512"/>
      <c r="O428" s="510"/>
      <c r="P428" s="510"/>
      <c r="Q428" s="505"/>
      <c r="R428" s="510"/>
      <c r="S428" s="510"/>
      <c r="T428" s="505"/>
      <c r="U428" s="510"/>
      <c r="V428" s="510"/>
      <c r="W428" s="505"/>
      <c r="X428" s="510"/>
      <c r="Y428" s="505"/>
      <c r="Z428" s="510"/>
      <c r="AA428" s="511"/>
      <c r="AB428" s="510"/>
    </row>
    <row r="429" spans="1:28" hidden="1" x14ac:dyDescent="0.3">
      <c r="A429" s="505"/>
      <c r="B429" s="506"/>
      <c r="C429" s="506"/>
      <c r="D429" s="506"/>
      <c r="E429" s="506"/>
      <c r="F429" s="506"/>
      <c r="G429" s="506"/>
      <c r="H429" s="506"/>
      <c r="I429" s="506"/>
      <c r="J429" s="506"/>
      <c r="K429" s="507"/>
      <c r="L429" s="507"/>
      <c r="M429" s="508"/>
      <c r="N429" s="512"/>
      <c r="O429" s="510"/>
      <c r="P429" s="510"/>
      <c r="Q429" s="505"/>
      <c r="R429" s="510"/>
      <c r="S429" s="510"/>
      <c r="T429" s="505"/>
      <c r="U429" s="510"/>
      <c r="V429" s="510"/>
      <c r="W429" s="505"/>
      <c r="X429" s="510"/>
      <c r="Y429" s="505"/>
      <c r="Z429" s="510"/>
      <c r="AA429" s="511"/>
      <c r="AB429" s="510"/>
    </row>
    <row r="430" spans="1:28" hidden="1" x14ac:dyDescent="0.3">
      <c r="A430" s="505"/>
      <c r="B430" s="506"/>
      <c r="C430" s="506"/>
      <c r="D430" s="506"/>
      <c r="E430" s="506"/>
      <c r="F430" s="506"/>
      <c r="G430" s="506"/>
      <c r="H430" s="506"/>
      <c r="I430" s="506"/>
      <c r="J430" s="506"/>
      <c r="K430" s="507"/>
      <c r="L430" s="507"/>
      <c r="M430" s="508"/>
      <c r="N430" s="512"/>
      <c r="O430" s="510"/>
      <c r="P430" s="510"/>
      <c r="Q430" s="505"/>
      <c r="R430" s="510"/>
      <c r="S430" s="510"/>
      <c r="T430" s="505"/>
      <c r="U430" s="510"/>
      <c r="V430" s="510"/>
      <c r="W430" s="505"/>
      <c r="X430" s="510"/>
      <c r="Y430" s="505"/>
      <c r="Z430" s="510"/>
      <c r="AA430" s="511"/>
      <c r="AB430" s="510"/>
    </row>
    <row r="431" spans="1:28" hidden="1" x14ac:dyDescent="0.3">
      <c r="A431" s="505"/>
      <c r="B431" s="506"/>
      <c r="C431" s="493" t="s">
        <v>268</v>
      </c>
      <c r="D431" s="506"/>
      <c r="E431" s="506"/>
      <c r="F431" s="506"/>
      <c r="G431" s="481" t="s">
        <v>508</v>
      </c>
      <c r="H431" s="481" t="s">
        <v>270</v>
      </c>
      <c r="I431" s="481" t="s">
        <v>367</v>
      </c>
      <c r="J431" s="506"/>
      <c r="K431" s="507"/>
      <c r="L431" s="507"/>
      <c r="M431" s="508"/>
      <c r="N431" s="512"/>
      <c r="O431" s="510"/>
      <c r="P431" s="510"/>
      <c r="Q431" s="505"/>
      <c r="R431" s="510"/>
      <c r="S431" s="510"/>
      <c r="T431" s="505"/>
      <c r="U431" s="510"/>
      <c r="V431" s="510"/>
      <c r="W431" s="505"/>
      <c r="X431" s="510"/>
      <c r="Y431" s="505"/>
      <c r="Z431" s="510"/>
      <c r="AA431" s="511"/>
      <c r="AB431" s="510"/>
    </row>
    <row r="432" spans="1:28" hidden="1" x14ac:dyDescent="0.3">
      <c r="A432" s="505"/>
      <c r="B432" s="506"/>
      <c r="C432" s="493" t="s">
        <v>345</v>
      </c>
      <c r="D432" s="506"/>
      <c r="E432" s="506"/>
      <c r="F432" s="506"/>
      <c r="G432" s="481" t="s">
        <v>269</v>
      </c>
      <c r="H432" s="481" t="s">
        <v>346</v>
      </c>
      <c r="I432" s="481" t="s">
        <v>304</v>
      </c>
      <c r="J432" s="506"/>
      <c r="K432" s="507"/>
      <c r="L432" s="507"/>
      <c r="M432" s="508"/>
      <c r="N432" s="512"/>
      <c r="O432" s="510"/>
      <c r="P432" s="510"/>
      <c r="Q432" s="505"/>
      <c r="R432" s="510"/>
      <c r="S432" s="510"/>
      <c r="T432" s="505"/>
      <c r="U432" s="510"/>
      <c r="V432" s="510"/>
      <c r="W432" s="505"/>
      <c r="X432" s="510"/>
      <c r="Y432" s="505"/>
      <c r="Z432" s="510"/>
      <c r="AA432" s="511"/>
      <c r="AB432" s="510"/>
    </row>
    <row r="433" spans="3:14" hidden="1" x14ac:dyDescent="0.3">
      <c r="C433" s="493" t="s">
        <v>295</v>
      </c>
      <c r="G433" s="481" t="s">
        <v>366</v>
      </c>
      <c r="H433" s="481" t="s">
        <v>284</v>
      </c>
      <c r="I433" s="481" t="s">
        <v>271</v>
      </c>
      <c r="K433" s="502"/>
      <c r="L433" s="502"/>
      <c r="M433" s="503"/>
      <c r="N433" s="343"/>
    </row>
    <row r="434" spans="3:14" hidden="1" x14ac:dyDescent="0.3">
      <c r="C434" s="493" t="s">
        <v>989</v>
      </c>
      <c r="G434" s="481" t="s">
        <v>296</v>
      </c>
      <c r="H434" s="481" t="s">
        <v>89</v>
      </c>
      <c r="I434" s="481" t="s">
        <v>317</v>
      </c>
      <c r="K434" s="502"/>
      <c r="L434" s="502"/>
      <c r="M434" s="503"/>
      <c r="N434" s="343"/>
    </row>
    <row r="435" spans="3:14" hidden="1" x14ac:dyDescent="0.3">
      <c r="C435" s="485" t="s">
        <v>622</v>
      </c>
      <c r="G435" s="481" t="s">
        <v>316</v>
      </c>
      <c r="H435" s="481" t="s">
        <v>395</v>
      </c>
      <c r="I435" s="481" t="s">
        <v>430</v>
      </c>
      <c r="K435" s="502"/>
      <c r="L435" s="502"/>
      <c r="M435" s="503"/>
      <c r="N435" s="343"/>
    </row>
    <row r="436" spans="3:14" ht="18" hidden="1" customHeight="1" x14ac:dyDescent="0.3">
      <c r="C436" s="485" t="s">
        <v>315</v>
      </c>
      <c r="G436" s="481" t="s">
        <v>283</v>
      </c>
      <c r="H436" s="481" t="s">
        <v>395</v>
      </c>
      <c r="I436" s="481" t="s">
        <v>285</v>
      </c>
      <c r="K436" s="502"/>
      <c r="L436" s="502"/>
      <c r="M436" s="503"/>
      <c r="N436" s="343"/>
    </row>
    <row r="437" spans="3:14" hidden="1" x14ac:dyDescent="0.3">
      <c r="C437" s="485" t="s">
        <v>337</v>
      </c>
      <c r="H437" s="481" t="s">
        <v>338</v>
      </c>
      <c r="I437" s="481" t="s">
        <v>297</v>
      </c>
      <c r="K437" s="502"/>
      <c r="L437" s="502"/>
      <c r="M437" s="503"/>
      <c r="N437" s="343"/>
    </row>
    <row r="438" spans="3:14" hidden="1" x14ac:dyDescent="0.3">
      <c r="K438" s="502"/>
      <c r="L438" s="502"/>
      <c r="M438" s="503"/>
      <c r="N438" s="343"/>
    </row>
    <row r="439" spans="3:14" hidden="1" x14ac:dyDescent="0.3">
      <c r="K439" s="502"/>
      <c r="L439" s="502"/>
      <c r="M439" s="503"/>
      <c r="N439" s="343"/>
    </row>
    <row r="440" spans="3:14" x14ac:dyDescent="0.3">
      <c r="K440" s="502"/>
      <c r="L440" s="502"/>
      <c r="M440" s="503"/>
      <c r="N440" s="343"/>
    </row>
    <row r="441" spans="3:14" x14ac:dyDescent="0.3">
      <c r="K441" s="502"/>
      <c r="L441" s="502"/>
      <c r="M441" s="503"/>
      <c r="N441" s="343"/>
    </row>
    <row r="442" spans="3:14" x14ac:dyDescent="0.3">
      <c r="K442" s="502"/>
      <c r="L442" s="502"/>
      <c r="M442" s="503"/>
      <c r="N442" s="343"/>
    </row>
    <row r="443" spans="3:14" x14ac:dyDescent="0.3">
      <c r="K443" s="502"/>
      <c r="L443" s="502"/>
      <c r="M443" s="503"/>
      <c r="N443" s="343"/>
    </row>
    <row r="444" spans="3:14" x14ac:dyDescent="0.3">
      <c r="K444" s="502"/>
      <c r="L444" s="502"/>
      <c r="M444" s="503"/>
      <c r="N444" s="343"/>
    </row>
    <row r="445" spans="3:14" x14ac:dyDescent="0.3">
      <c r="K445" s="502"/>
      <c r="L445" s="502"/>
      <c r="M445" s="503"/>
      <c r="N445" s="343"/>
    </row>
    <row r="446" spans="3:14" x14ac:dyDescent="0.3">
      <c r="K446" s="502"/>
      <c r="L446" s="502"/>
      <c r="M446" s="503"/>
      <c r="N446" s="343"/>
    </row>
    <row r="447" spans="3:14" x14ac:dyDescent="0.3">
      <c r="K447" s="502"/>
      <c r="L447" s="502"/>
      <c r="M447" s="503"/>
      <c r="N447" s="343"/>
    </row>
    <row r="448" spans="3:14" x14ac:dyDescent="0.3">
      <c r="K448" s="502"/>
      <c r="L448" s="502"/>
      <c r="M448" s="503"/>
      <c r="N448" s="343"/>
    </row>
    <row r="449" spans="11:14" x14ac:dyDescent="0.3">
      <c r="K449" s="502"/>
      <c r="L449" s="502"/>
      <c r="M449" s="503"/>
      <c r="N449" s="343"/>
    </row>
  </sheetData>
  <autoFilter ref="A11:CO409" xr:uid="{00000000-0001-0000-0400-000000000000}"/>
  <dataConsolidate/>
  <mergeCells count="1936">
    <mergeCell ref="A240:A242"/>
    <mergeCell ref="B240:B242"/>
    <mergeCell ref="C240:C242"/>
    <mergeCell ref="D240:D242"/>
    <mergeCell ref="E240:E242"/>
    <mergeCell ref="F240:F242"/>
    <mergeCell ref="G240:G242"/>
    <mergeCell ref="H240:H242"/>
    <mergeCell ref="I240:I242"/>
    <mergeCell ref="J240:J242"/>
    <mergeCell ref="K240:K242"/>
    <mergeCell ref="L240:L242"/>
    <mergeCell ref="M240:M242"/>
    <mergeCell ref="N240:N242"/>
    <mergeCell ref="O240:O242"/>
    <mergeCell ref="P240:P242"/>
    <mergeCell ref="Q240:Q242"/>
    <mergeCell ref="R240:R242"/>
    <mergeCell ref="S240:S242"/>
    <mergeCell ref="T240:T242"/>
    <mergeCell ref="U240:U242"/>
    <mergeCell ref="AT249:AT250"/>
    <mergeCell ref="AU249:AU250"/>
    <mergeCell ref="Y369:Y373"/>
    <mergeCell ref="AA369:AA373"/>
    <mergeCell ref="C369:C373"/>
    <mergeCell ref="D386:D391"/>
    <mergeCell ref="E386:E391"/>
    <mergeCell ref="Y374:Y379"/>
    <mergeCell ref="Y380:Y385"/>
    <mergeCell ref="R398:R403"/>
    <mergeCell ref="S398:S403"/>
    <mergeCell ref="T398:T403"/>
    <mergeCell ref="U398:U403"/>
    <mergeCell ref="V398:V403"/>
    <mergeCell ref="W398:W403"/>
    <mergeCell ref="X398:X403"/>
    <mergeCell ref="Y398:Y403"/>
    <mergeCell ref="Z398:Z403"/>
    <mergeCell ref="AA398:AA403"/>
    <mergeCell ref="Z386:Z391"/>
    <mergeCell ref="AA386:AA391"/>
    <mergeCell ref="R392:R397"/>
    <mergeCell ref="S392:S397"/>
    <mergeCell ref="T392:T397"/>
    <mergeCell ref="U392:U397"/>
    <mergeCell ref="V392:V397"/>
    <mergeCell ref="W392:W397"/>
    <mergeCell ref="X392:X397"/>
    <mergeCell ref="Z392:Z397"/>
    <mergeCell ref="AA392:AA397"/>
    <mergeCell ref="X374:X379"/>
    <mergeCell ref="F380:F385"/>
    <mergeCell ref="A392:A397"/>
    <mergeCell ref="B392:B397"/>
    <mergeCell ref="C392:C397"/>
    <mergeCell ref="D392:D397"/>
    <mergeCell ref="E392:E397"/>
    <mergeCell ref="F392:F397"/>
    <mergeCell ref="G392:G397"/>
    <mergeCell ref="H392:H397"/>
    <mergeCell ref="I392:I397"/>
    <mergeCell ref="J392:J397"/>
    <mergeCell ref="AV386:AV387"/>
    <mergeCell ref="AU386:AU387"/>
    <mergeCell ref="AT386:AT387"/>
    <mergeCell ref="K392:K397"/>
    <mergeCell ref="L392:L397"/>
    <mergeCell ref="M392:M397"/>
    <mergeCell ref="N392:N397"/>
    <mergeCell ref="O392:O397"/>
    <mergeCell ref="P392:P397"/>
    <mergeCell ref="Q392:Q397"/>
    <mergeCell ref="F386:F391"/>
    <mergeCell ref="J386:J391"/>
    <mergeCell ref="M386:M391"/>
    <mergeCell ref="N386:N391"/>
    <mergeCell ref="O386:O391"/>
    <mergeCell ref="P386:P391"/>
    <mergeCell ref="Q386:Q391"/>
    <mergeCell ref="R386:R391"/>
    <mergeCell ref="S386:S391"/>
    <mergeCell ref="T386:T391"/>
    <mergeCell ref="J12:J17"/>
    <mergeCell ref="I12:I17"/>
    <mergeCell ref="H12:H17"/>
    <mergeCell ref="G12:G17"/>
    <mergeCell ref="F12:F17"/>
    <mergeCell ref="E12:E17"/>
    <mergeCell ref="D12:D17"/>
    <mergeCell ref="C12:C17"/>
    <mergeCell ref="G198:G203"/>
    <mergeCell ref="H198:H203"/>
    <mergeCell ref="I198:I203"/>
    <mergeCell ref="G204:G209"/>
    <mergeCell ref="H204:H209"/>
    <mergeCell ref="Z12:Z17"/>
    <mergeCell ref="Y392:Y397"/>
    <mergeCell ref="X12:X17"/>
    <mergeCell ref="W12:W17"/>
    <mergeCell ref="V12:V17"/>
    <mergeCell ref="U12:U17"/>
    <mergeCell ref="T12:T17"/>
    <mergeCell ref="G108:G113"/>
    <mergeCell ref="H108:H113"/>
    <mergeCell ref="I108:I113"/>
    <mergeCell ref="N327:N332"/>
    <mergeCell ref="O327:O332"/>
    <mergeCell ref="P327:P332"/>
    <mergeCell ref="Q327:Q332"/>
    <mergeCell ref="N291:N296"/>
    <mergeCell ref="U315:U320"/>
    <mergeCell ref="V315:V320"/>
    <mergeCell ref="K380:K385"/>
    <mergeCell ref="W386:W391"/>
    <mergeCell ref="Z369:Z373"/>
    <mergeCell ref="Z333:Z338"/>
    <mergeCell ref="Z345:Z350"/>
    <mergeCell ref="Z357:Z362"/>
    <mergeCell ref="H339:H344"/>
    <mergeCell ref="I339:I344"/>
    <mergeCell ref="G339:G344"/>
    <mergeCell ref="J339:J344"/>
    <mergeCell ref="K339:K344"/>
    <mergeCell ref="AA339:AA344"/>
    <mergeCell ref="AA345:AA350"/>
    <mergeCell ref="AA351:AA356"/>
    <mergeCell ref="Z339:Z344"/>
    <mergeCell ref="Y345:Y350"/>
    <mergeCell ref="G345:G350"/>
    <mergeCell ref="Q315:Q320"/>
    <mergeCell ref="U327:U332"/>
    <mergeCell ref="V327:V332"/>
    <mergeCell ref="W327:W332"/>
    <mergeCell ref="W345:W350"/>
    <mergeCell ref="S345:S350"/>
    <mergeCell ref="T345:T350"/>
    <mergeCell ref="R363:R368"/>
    <mergeCell ref="S363:S368"/>
    <mergeCell ref="V345:V350"/>
    <mergeCell ref="O363:O368"/>
    <mergeCell ref="P363:P368"/>
    <mergeCell ref="Q363:Q368"/>
    <mergeCell ref="Q357:Q362"/>
    <mergeCell ref="T339:T344"/>
    <mergeCell ref="R321:R326"/>
    <mergeCell ref="T327:T332"/>
    <mergeCell ref="K162:K167"/>
    <mergeCell ref="W216:W221"/>
    <mergeCell ref="Y198:Y203"/>
    <mergeCell ref="Y204:Y209"/>
    <mergeCell ref="Y210:Y215"/>
    <mergeCell ref="Y216:Y221"/>
    <mergeCell ref="Y222:Y227"/>
    <mergeCell ref="Z234:Z239"/>
    <mergeCell ref="W303:W308"/>
    <mergeCell ref="AA267:AA272"/>
    <mergeCell ref="Y273:Y278"/>
    <mergeCell ref="AA273:AA278"/>
    <mergeCell ref="AA249:AA254"/>
    <mergeCell ref="AA279:AA284"/>
    <mergeCell ref="AA285:AA290"/>
    <mergeCell ref="AA291:AA296"/>
    <mergeCell ref="V240:V242"/>
    <mergeCell ref="W240:W242"/>
    <mergeCell ref="X240:X242"/>
    <mergeCell ref="Y240:Y242"/>
    <mergeCell ref="Z240:Z242"/>
    <mergeCell ref="Q144:Q149"/>
    <mergeCell ref="S222:S227"/>
    <mergeCell ref="S249:S254"/>
    <mergeCell ref="T249:T254"/>
    <mergeCell ref="M228:M233"/>
    <mergeCell ref="L228:L233"/>
    <mergeCell ref="S309:S314"/>
    <mergeCell ref="T216:T221"/>
    <mergeCell ref="R222:R227"/>
    <mergeCell ref="V204:V209"/>
    <mergeCell ref="R315:R320"/>
    <mergeCell ref="S315:S320"/>
    <mergeCell ref="AA297:AA302"/>
    <mergeCell ref="V321:V326"/>
    <mergeCell ref="W321:W326"/>
    <mergeCell ref="AA303:AA308"/>
    <mergeCell ref="Y297:Y302"/>
    <mergeCell ref="AA309:AA314"/>
    <mergeCell ref="AA315:AA320"/>
    <mergeCell ref="AA321:AA326"/>
    <mergeCell ref="Y279:Y284"/>
    <mergeCell ref="Y285:Y290"/>
    <mergeCell ref="Y291:Y296"/>
    <mergeCell ref="Y267:Y272"/>
    <mergeCell ref="Z285:Z290"/>
    <mergeCell ref="Y309:Y314"/>
    <mergeCell ref="Y315:Y320"/>
    <mergeCell ref="R234:R239"/>
    <mergeCell ref="R249:R254"/>
    <mergeCell ref="R186:R191"/>
    <mergeCell ref="S186:S191"/>
    <mergeCell ref="T186:T191"/>
    <mergeCell ref="R192:R197"/>
    <mergeCell ref="S192:S197"/>
    <mergeCell ref="V198:V203"/>
    <mergeCell ref="U186:U191"/>
    <mergeCell ref="U216:U221"/>
    <mergeCell ref="G321:G326"/>
    <mergeCell ref="H321:H326"/>
    <mergeCell ref="I321:I326"/>
    <mergeCell ref="V216:V221"/>
    <mergeCell ref="S204:S209"/>
    <mergeCell ref="T204:T209"/>
    <mergeCell ref="K156:K161"/>
    <mergeCell ref="B12:B17"/>
    <mergeCell ref="A12:A17"/>
    <mergeCell ref="S12:S17"/>
    <mergeCell ref="R12:R17"/>
    <mergeCell ref="Q12:Q17"/>
    <mergeCell ref="P12:P17"/>
    <mergeCell ref="O12:O17"/>
    <mergeCell ref="N12:N17"/>
    <mergeCell ref="M12:M17"/>
    <mergeCell ref="I186:I191"/>
    <mergeCell ref="G162:G167"/>
    <mergeCell ref="H162:H167"/>
    <mergeCell ref="G114:G119"/>
    <mergeCell ref="H114:H119"/>
    <mergeCell ref="I114:I119"/>
    <mergeCell ref="H120:H125"/>
    <mergeCell ref="I120:I125"/>
    <mergeCell ref="G120:G125"/>
    <mergeCell ref="I102:I107"/>
    <mergeCell ref="A24:A29"/>
    <mergeCell ref="B24:B29"/>
    <mergeCell ref="C24:C29"/>
    <mergeCell ref="I60:I65"/>
    <mergeCell ref="G66:G71"/>
    <mergeCell ref="H66:H71"/>
    <mergeCell ref="I66:I71"/>
    <mergeCell ref="G72:G77"/>
    <mergeCell ref="B30:B35"/>
    <mergeCell ref="C30:C35"/>
    <mergeCell ref="H186:H191"/>
    <mergeCell ref="I162:I167"/>
    <mergeCell ref="L18:L23"/>
    <mergeCell ref="A1:B6"/>
    <mergeCell ref="G255:G260"/>
    <mergeCell ref="H255:H260"/>
    <mergeCell ref="I255:I260"/>
    <mergeCell ref="G261:G266"/>
    <mergeCell ref="H261:H266"/>
    <mergeCell ref="I261:I266"/>
    <mergeCell ref="G374:G379"/>
    <mergeCell ref="H374:H379"/>
    <mergeCell ref="I374:I379"/>
    <mergeCell ref="G380:G385"/>
    <mergeCell ref="H380:H385"/>
    <mergeCell ref="I380:I385"/>
    <mergeCell ref="G386:G391"/>
    <mergeCell ref="H386:H391"/>
    <mergeCell ref="I386:I391"/>
    <mergeCell ref="G273:G278"/>
    <mergeCell ref="H273:H278"/>
    <mergeCell ref="I273:I278"/>
    <mergeCell ref="G279:G284"/>
    <mergeCell ref="H279:H284"/>
    <mergeCell ref="I279:I284"/>
    <mergeCell ref="G285:G290"/>
    <mergeCell ref="H285:H290"/>
    <mergeCell ref="I285:I290"/>
    <mergeCell ref="G291:G296"/>
    <mergeCell ref="H291:H296"/>
    <mergeCell ref="I291:I296"/>
    <mergeCell ref="G297:G302"/>
    <mergeCell ref="A386:A391"/>
    <mergeCell ref="B386:B391"/>
    <mergeCell ref="C386:C391"/>
    <mergeCell ref="AV192:AV193"/>
    <mergeCell ref="AT198:AT201"/>
    <mergeCell ref="AU273:AU274"/>
    <mergeCell ref="AT345:AT346"/>
    <mergeCell ref="AU345:AU346"/>
    <mergeCell ref="AV345:AV346"/>
    <mergeCell ref="AV255:AV256"/>
    <mergeCell ref="AT267:AT268"/>
    <mergeCell ref="G18:G23"/>
    <mergeCell ref="H18:H23"/>
    <mergeCell ref="I18:I23"/>
    <mergeCell ref="G24:G29"/>
    <mergeCell ref="H24:H29"/>
    <mergeCell ref="I24:I29"/>
    <mergeCell ref="G30:G35"/>
    <mergeCell ref="H30:H35"/>
    <mergeCell ref="I30:I35"/>
    <mergeCell ref="G36:G41"/>
    <mergeCell ref="H36:H41"/>
    <mergeCell ref="I36:I41"/>
    <mergeCell ref="G42:G47"/>
    <mergeCell ref="H42:H47"/>
    <mergeCell ref="I42:I47"/>
    <mergeCell ref="G168:G173"/>
    <mergeCell ref="H168:H173"/>
    <mergeCell ref="I168:I173"/>
    <mergeCell ref="I78:I83"/>
    <mergeCell ref="G84:G89"/>
    <mergeCell ref="H84:H89"/>
    <mergeCell ref="I84:I89"/>
    <mergeCell ref="G90:G95"/>
    <mergeCell ref="G138:G143"/>
    <mergeCell ref="AV72:AV73"/>
    <mergeCell ref="AU132:AU134"/>
    <mergeCell ref="AV279:AV281"/>
    <mergeCell ref="AV273:AV274"/>
    <mergeCell ref="AT279:AT281"/>
    <mergeCell ref="AU279:AU281"/>
    <mergeCell ref="AV285:AV287"/>
    <mergeCell ref="AT303:AT304"/>
    <mergeCell ref="AU303:AU304"/>
    <mergeCell ref="AV303:AV304"/>
    <mergeCell ref="AU285:AU286"/>
    <mergeCell ref="AT285:AT286"/>
    <mergeCell ref="AT273:AT274"/>
    <mergeCell ref="AU267:AU268"/>
    <mergeCell ref="AV267:AV268"/>
    <mergeCell ref="AT126:AT127"/>
    <mergeCell ref="AU126:AU127"/>
    <mergeCell ref="AT120:AT122"/>
    <mergeCell ref="AU120:AU122"/>
    <mergeCell ref="AV120:AV122"/>
    <mergeCell ref="AV126:AV127"/>
    <mergeCell ref="AT144:AT145"/>
    <mergeCell ref="AU144:AU145"/>
    <mergeCell ref="AV144:AV145"/>
    <mergeCell ref="AT150:AT151"/>
    <mergeCell ref="AU150:AU151"/>
    <mergeCell ref="AV150:AV151"/>
    <mergeCell ref="AV249:AV250"/>
    <mergeCell ref="AT255:AT256"/>
    <mergeCell ref="AU255:AU256"/>
    <mergeCell ref="AT192:AT193"/>
    <mergeCell ref="AU192:AU193"/>
    <mergeCell ref="AT132:AT134"/>
    <mergeCell ref="AT36:AT38"/>
    <mergeCell ref="AU198:AU201"/>
    <mergeCell ref="AV198:AV201"/>
    <mergeCell ref="AT222:AT223"/>
    <mergeCell ref="AU222:AU223"/>
    <mergeCell ref="AV222:AV223"/>
    <mergeCell ref="AT234:AT236"/>
    <mergeCell ref="AU234:AU236"/>
    <mergeCell ref="AV234:AV236"/>
    <mergeCell ref="AV162:AV163"/>
    <mergeCell ref="AT9:AT10"/>
    <mergeCell ref="AU9:AU10"/>
    <mergeCell ref="AT12:AT14"/>
    <mergeCell ref="AU12:AU14"/>
    <mergeCell ref="AV12:AV14"/>
    <mergeCell ref="AT18:AT20"/>
    <mergeCell ref="AU18:AU20"/>
    <mergeCell ref="AV18:AV20"/>
    <mergeCell ref="AT24:AT26"/>
    <mergeCell ref="AU24:AU26"/>
    <mergeCell ref="AV24:AV26"/>
    <mergeCell ref="AT30:AT33"/>
    <mergeCell ref="AU30:AU33"/>
    <mergeCell ref="AV30:AV33"/>
    <mergeCell ref="AV42:AV44"/>
    <mergeCell ref="AV78:AV79"/>
    <mergeCell ref="AT66:AT68"/>
    <mergeCell ref="AU66:AU68"/>
    <mergeCell ref="AV66:AV68"/>
    <mergeCell ref="AT72:AT73"/>
    <mergeCell ref="AU72:AU73"/>
    <mergeCell ref="F357:F362"/>
    <mergeCell ref="F363:F368"/>
    <mergeCell ref="U345:U350"/>
    <mergeCell ref="L357:L362"/>
    <mergeCell ref="M357:M362"/>
    <mergeCell ref="AU36:AU38"/>
    <mergeCell ref="AV36:AV38"/>
    <mergeCell ref="AT60:AT61"/>
    <mergeCell ref="AU60:AU61"/>
    <mergeCell ref="AV60:AV61"/>
    <mergeCell ref="AT84:AT85"/>
    <mergeCell ref="AU84:AU85"/>
    <mergeCell ref="AV84:AV85"/>
    <mergeCell ref="AT90:AT91"/>
    <mergeCell ref="AU90:AU91"/>
    <mergeCell ref="AV90:AV91"/>
    <mergeCell ref="AT96:AT97"/>
    <mergeCell ref="AU96:AU97"/>
    <mergeCell ref="AV96:AV97"/>
    <mergeCell ref="AT156:AT159"/>
    <mergeCell ref="AU156:AU159"/>
    <mergeCell ref="AV156:AV159"/>
    <mergeCell ref="AU54:AU55"/>
    <mergeCell ref="AT54:AT55"/>
    <mergeCell ref="AU42:AU43"/>
    <mergeCell ref="AV108:AV111"/>
    <mergeCell ref="AU108:AU111"/>
    <mergeCell ref="AT108:AT111"/>
    <mergeCell ref="AV114:AV115"/>
    <mergeCell ref="AU114:AU115"/>
    <mergeCell ref="AT114:AT115"/>
    <mergeCell ref="AV132:AV134"/>
    <mergeCell ref="X386:X391"/>
    <mergeCell ref="Y386:Y391"/>
    <mergeCell ref="J345:J350"/>
    <mergeCell ref="P369:P373"/>
    <mergeCell ref="K369:K373"/>
    <mergeCell ref="J369:J373"/>
    <mergeCell ref="I369:I373"/>
    <mergeCell ref="R357:R362"/>
    <mergeCell ref="S357:S362"/>
    <mergeCell ref="T357:T362"/>
    <mergeCell ref="R380:R385"/>
    <mergeCell ref="S380:S385"/>
    <mergeCell ref="T380:T385"/>
    <mergeCell ref="K345:K350"/>
    <mergeCell ref="L345:L350"/>
    <mergeCell ref="X369:X373"/>
    <mergeCell ref="W369:W373"/>
    <mergeCell ref="V369:V373"/>
    <mergeCell ref="U369:U373"/>
    <mergeCell ref="T369:T373"/>
    <mergeCell ref="S369:S373"/>
    <mergeCell ref="R369:R373"/>
    <mergeCell ref="J380:J385"/>
    <mergeCell ref="N380:N385"/>
    <mergeCell ref="M380:M385"/>
    <mergeCell ref="L380:L385"/>
    <mergeCell ref="X380:X385"/>
    <mergeCell ref="Q369:Q373"/>
    <mergeCell ref="U386:U391"/>
    <mergeCell ref="V386:V391"/>
    <mergeCell ref="R339:R344"/>
    <mergeCell ref="AA363:AA368"/>
    <mergeCell ref="Y363:Y368"/>
    <mergeCell ref="Y357:Y362"/>
    <mergeCell ref="X357:X362"/>
    <mergeCell ref="X363:X368"/>
    <mergeCell ref="T363:T368"/>
    <mergeCell ref="Z363:Z368"/>
    <mergeCell ref="O345:O350"/>
    <mergeCell ref="N345:N350"/>
    <mergeCell ref="Y333:Y338"/>
    <mergeCell ref="AA333:AA338"/>
    <mergeCell ref="U357:U362"/>
    <mergeCell ref="V357:V362"/>
    <mergeCell ref="W357:W362"/>
    <mergeCell ref="AA357:AA362"/>
    <mergeCell ref="P345:P350"/>
    <mergeCell ref="Q345:Q350"/>
    <mergeCell ref="Q333:Q338"/>
    <mergeCell ref="Y339:Y344"/>
    <mergeCell ref="R345:R350"/>
    <mergeCell ref="N339:N344"/>
    <mergeCell ref="V339:V344"/>
    <mergeCell ref="S339:S344"/>
    <mergeCell ref="A345:A350"/>
    <mergeCell ref="B357:B362"/>
    <mergeCell ref="C357:C362"/>
    <mergeCell ref="B369:B373"/>
    <mergeCell ref="A369:A373"/>
    <mergeCell ref="A327:A332"/>
    <mergeCell ref="J327:J332"/>
    <mergeCell ref="O369:O373"/>
    <mergeCell ref="N369:N373"/>
    <mergeCell ref="M369:M373"/>
    <mergeCell ref="K327:K332"/>
    <mergeCell ref="R327:R332"/>
    <mergeCell ref="S327:S332"/>
    <mergeCell ref="R333:R338"/>
    <mergeCell ref="S333:S338"/>
    <mergeCell ref="L327:L332"/>
    <mergeCell ref="M327:M332"/>
    <mergeCell ref="H369:H373"/>
    <mergeCell ref="G369:G373"/>
    <mergeCell ref="F369:F373"/>
    <mergeCell ref="G363:G368"/>
    <mergeCell ref="I327:I332"/>
    <mergeCell ref="A333:A338"/>
    <mergeCell ref="K333:K338"/>
    <mergeCell ref="L333:L338"/>
    <mergeCell ref="M333:M338"/>
    <mergeCell ref="N333:N338"/>
    <mergeCell ref="O333:O338"/>
    <mergeCell ref="B327:B332"/>
    <mergeCell ref="C327:C332"/>
    <mergeCell ref="B333:B338"/>
    <mergeCell ref="B339:B344"/>
    <mergeCell ref="Y255:Y260"/>
    <mergeCell ref="Y261:Y266"/>
    <mergeCell ref="S255:S260"/>
    <mergeCell ref="T255:T260"/>
    <mergeCell ref="X315:X320"/>
    <mergeCell ref="Y303:Y308"/>
    <mergeCell ref="T309:T314"/>
    <mergeCell ref="I357:I362"/>
    <mergeCell ref="X345:X350"/>
    <mergeCell ref="Y327:Y332"/>
    <mergeCell ref="G216:G221"/>
    <mergeCell ref="G333:G338"/>
    <mergeCell ref="I333:I338"/>
    <mergeCell ref="K228:K233"/>
    <mergeCell ref="J228:J233"/>
    <mergeCell ref="E333:E338"/>
    <mergeCell ref="E309:E314"/>
    <mergeCell ref="G309:G314"/>
    <mergeCell ref="H309:H314"/>
    <mergeCell ref="I309:I314"/>
    <mergeCell ref="G315:G320"/>
    <mergeCell ref="E321:E326"/>
    <mergeCell ref="Q216:Q221"/>
    <mergeCell ref="P228:P233"/>
    <mergeCell ref="O228:O233"/>
    <mergeCell ref="N228:N233"/>
    <mergeCell ref="G327:G332"/>
    <mergeCell ref="H327:H332"/>
    <mergeCell ref="F267:F272"/>
    <mergeCell ref="E339:E344"/>
    <mergeCell ref="P339:P344"/>
    <mergeCell ref="Q339:Q344"/>
    <mergeCell ref="Z267:Z272"/>
    <mergeCell ref="Z273:Z278"/>
    <mergeCell ref="Z279:Z284"/>
    <mergeCell ref="K234:K239"/>
    <mergeCell ref="J234:J239"/>
    <mergeCell ref="R228:R233"/>
    <mergeCell ref="B216:B221"/>
    <mergeCell ref="H216:H221"/>
    <mergeCell ref="O222:O227"/>
    <mergeCell ref="P222:P227"/>
    <mergeCell ref="A309:A314"/>
    <mergeCell ref="K309:K314"/>
    <mergeCell ref="AA327:AA332"/>
    <mergeCell ref="Y321:Y326"/>
    <mergeCell ref="AA255:AA260"/>
    <mergeCell ref="R261:R266"/>
    <mergeCell ref="S261:S266"/>
    <mergeCell ref="T261:T266"/>
    <mergeCell ref="AA261:AA266"/>
    <mergeCell ref="Z249:Z254"/>
    <mergeCell ref="Z255:Z260"/>
    <mergeCell ref="Z261:Z266"/>
    <mergeCell ref="U249:U254"/>
    <mergeCell ref="V249:V254"/>
    <mergeCell ref="W249:W254"/>
    <mergeCell ref="W315:W320"/>
    <mergeCell ref="O303:O308"/>
    <mergeCell ref="P303:P308"/>
    <mergeCell ref="Q303:Q308"/>
    <mergeCell ref="U303:U308"/>
    <mergeCell ref="V303:V308"/>
    <mergeCell ref="D234:D239"/>
    <mergeCell ref="W285:W290"/>
    <mergeCell ref="U279:U284"/>
    <mergeCell ref="X309:X314"/>
    <mergeCell ref="W279:W284"/>
    <mergeCell ref="AA216:AA221"/>
    <mergeCell ref="Z222:Z227"/>
    <mergeCell ref="Z186:Z191"/>
    <mergeCell ref="Z192:Z197"/>
    <mergeCell ref="Z198:Z203"/>
    <mergeCell ref="Z204:Z209"/>
    <mergeCell ref="Z210:Z215"/>
    <mergeCell ref="Z216:Z221"/>
    <mergeCell ref="T168:T173"/>
    <mergeCell ref="R174:R179"/>
    <mergeCell ref="Z144:Z149"/>
    <mergeCell ref="V150:V155"/>
    <mergeCell ref="U222:U227"/>
    <mergeCell ref="U174:U179"/>
    <mergeCell ref="V174:V179"/>
    <mergeCell ref="R162:R167"/>
    <mergeCell ref="S162:S167"/>
    <mergeCell ref="U144:U149"/>
    <mergeCell ref="V144:V149"/>
    <mergeCell ref="AA198:AA203"/>
    <mergeCell ref="AA204:AA209"/>
    <mergeCell ref="V222:V227"/>
    <mergeCell ref="R204:R209"/>
    <mergeCell ref="R210:R215"/>
    <mergeCell ref="S210:S215"/>
    <mergeCell ref="T210:T215"/>
    <mergeCell ref="R216:R221"/>
    <mergeCell ref="S216:S221"/>
    <mergeCell ref="X84:X89"/>
    <mergeCell ref="S24:S29"/>
    <mergeCell ref="W204:W209"/>
    <mergeCell ref="G48:G53"/>
    <mergeCell ref="H48:H53"/>
    <mergeCell ref="I48:I53"/>
    <mergeCell ref="G54:G59"/>
    <mergeCell ref="H54:H59"/>
    <mergeCell ref="I54:I59"/>
    <mergeCell ref="G60:G65"/>
    <mergeCell ref="N66:N71"/>
    <mergeCell ref="O66:O71"/>
    <mergeCell ref="Y66:Y71"/>
    <mergeCell ref="V48:V53"/>
    <mergeCell ref="X48:X53"/>
    <mergeCell ref="X54:X59"/>
    <mergeCell ref="L114:L119"/>
    <mergeCell ref="K114:K119"/>
    <mergeCell ref="L120:L125"/>
    <mergeCell ref="W162:W167"/>
    <mergeCell ref="T162:T167"/>
    <mergeCell ref="Y144:Y149"/>
    <mergeCell ref="Y150:Y155"/>
    <mergeCell ref="Y162:Y167"/>
    <mergeCell ref="Y156:Y161"/>
    <mergeCell ref="R144:R149"/>
    <mergeCell ref="S144:S149"/>
    <mergeCell ref="T144:T149"/>
    <mergeCell ref="X144:X149"/>
    <mergeCell ref="X162:X167"/>
    <mergeCell ref="Y114:Y115"/>
    <mergeCell ref="H60:H65"/>
    <mergeCell ref="S90:S95"/>
    <mergeCell ref="W198:W203"/>
    <mergeCell ref="X138:X143"/>
    <mergeCell ref="X108:X113"/>
    <mergeCell ref="X114:X119"/>
    <mergeCell ref="Y180:Y185"/>
    <mergeCell ref="Y186:Y191"/>
    <mergeCell ref="AA150:AA155"/>
    <mergeCell ref="Z156:Z161"/>
    <mergeCell ref="AA156:AA161"/>
    <mergeCell ref="Z162:Z167"/>
    <mergeCell ref="Y168:Y173"/>
    <mergeCell ref="R168:R173"/>
    <mergeCell ref="W168:W173"/>
    <mergeCell ref="Z150:Z155"/>
    <mergeCell ref="R198:R203"/>
    <mergeCell ref="Z180:Z185"/>
    <mergeCell ref="Y192:Y197"/>
    <mergeCell ref="Y96:Y101"/>
    <mergeCell ref="Y102:Y107"/>
    <mergeCell ref="Y108:Y113"/>
    <mergeCell ref="AA12:AA17"/>
    <mergeCell ref="F78:F83"/>
    <mergeCell ref="Z78:Z83"/>
    <mergeCell ref="F84:F89"/>
    <mergeCell ref="Z84:Z89"/>
    <mergeCell ref="F90:F95"/>
    <mergeCell ref="Z90:Z95"/>
    <mergeCell ref="Z96:Z101"/>
    <mergeCell ref="V30:V35"/>
    <mergeCell ref="W30:W35"/>
    <mergeCell ref="X30:X35"/>
    <mergeCell ref="Y30:Y35"/>
    <mergeCell ref="Z30:Z35"/>
    <mergeCell ref="AA30:AA35"/>
    <mergeCell ref="O30:O35"/>
    <mergeCell ref="P30:P35"/>
    <mergeCell ref="Q30:Q35"/>
    <mergeCell ref="R30:R35"/>
    <mergeCell ref="S30:S35"/>
    <mergeCell ref="T30:T35"/>
    <mergeCell ref="U30:U35"/>
    <mergeCell ref="X90:X95"/>
    <mergeCell ref="X96:X101"/>
    <mergeCell ref="Y24:Y29"/>
    <mergeCell ref="W18:W23"/>
    <mergeCell ref="Y36:Y41"/>
    <mergeCell ref="AA36:AA41"/>
    <mergeCell ref="V42:V47"/>
    <mergeCell ref="W42:W47"/>
    <mergeCell ref="Y42:Y47"/>
    <mergeCell ref="AA42:AA47"/>
    <mergeCell ref="Y90:Y95"/>
    <mergeCell ref="B380:B385"/>
    <mergeCell ref="C380:C385"/>
    <mergeCell ref="D380:D385"/>
    <mergeCell ref="E380:E385"/>
    <mergeCell ref="C162:C167"/>
    <mergeCell ref="D162:D167"/>
    <mergeCell ref="E162:E167"/>
    <mergeCell ref="B168:B173"/>
    <mergeCell ref="C168:C173"/>
    <mergeCell ref="D168:D173"/>
    <mergeCell ref="E168:E173"/>
    <mergeCell ref="B174:B179"/>
    <mergeCell ref="C174:C179"/>
    <mergeCell ref="D174:D179"/>
    <mergeCell ref="E174:E179"/>
    <mergeCell ref="B180:B185"/>
    <mergeCell ref="B297:B302"/>
    <mergeCell ref="C297:C302"/>
    <mergeCell ref="B345:B350"/>
    <mergeCell ref="C345:C350"/>
    <mergeCell ref="D315:D320"/>
    <mergeCell ref="E261:E266"/>
    <mergeCell ref="D249:D254"/>
    <mergeCell ref="E249:E254"/>
    <mergeCell ref="E234:E239"/>
    <mergeCell ref="E210:E215"/>
    <mergeCell ref="D321:D326"/>
    <mergeCell ref="C339:C344"/>
    <mergeCell ref="D339:D344"/>
    <mergeCell ref="C333:C338"/>
    <mergeCell ref="D333:D338"/>
    <mergeCell ref="AA54:AA59"/>
    <mergeCell ref="Z60:Z65"/>
    <mergeCell ref="Y84:Y89"/>
    <mergeCell ref="U126:U131"/>
    <mergeCell ref="V126:V131"/>
    <mergeCell ref="W126:W131"/>
    <mergeCell ref="W48:W53"/>
    <mergeCell ref="N54:N59"/>
    <mergeCell ref="O54:O59"/>
    <mergeCell ref="AA114:AA119"/>
    <mergeCell ref="AA66:AA71"/>
    <mergeCell ref="AA72:AA77"/>
    <mergeCell ref="Z72:Z77"/>
    <mergeCell ref="Y48:Y53"/>
    <mergeCell ref="A18:A23"/>
    <mergeCell ref="B374:B379"/>
    <mergeCell ref="C374:C379"/>
    <mergeCell ref="D374:D379"/>
    <mergeCell ref="E374:E379"/>
    <mergeCell ref="A357:A362"/>
    <mergeCell ref="A339:A344"/>
    <mergeCell ref="S132:S137"/>
    <mergeCell ref="Y120:Y125"/>
    <mergeCell ref="Z102:Z107"/>
    <mergeCell ref="Z108:Z113"/>
    <mergeCell ref="Z114:Z119"/>
    <mergeCell ref="Z120:Z125"/>
    <mergeCell ref="Z126:Z131"/>
    <mergeCell ref="T108:T113"/>
    <mergeCell ref="X102:X107"/>
    <mergeCell ref="AA24:AA29"/>
    <mergeCell ref="R90:R95"/>
    <mergeCell ref="E54:E59"/>
    <mergeCell ref="B60:B65"/>
    <mergeCell ref="D78:D83"/>
    <mergeCell ref="E78:E83"/>
    <mergeCell ref="E120:E125"/>
    <mergeCell ref="B108:B113"/>
    <mergeCell ref="B120:B125"/>
    <mergeCell ref="C120:C125"/>
    <mergeCell ref="D120:D125"/>
    <mergeCell ref="E156:E161"/>
    <mergeCell ref="C96:C101"/>
    <mergeCell ref="D96:D101"/>
    <mergeCell ref="D90:D95"/>
    <mergeCell ref="E96:E101"/>
    <mergeCell ref="D156:D161"/>
    <mergeCell ref="B162:B167"/>
    <mergeCell ref="AA18:AA23"/>
    <mergeCell ref="F18:F23"/>
    <mergeCell ref="V24:V29"/>
    <mergeCell ref="N18:N23"/>
    <mergeCell ref="M18:M23"/>
    <mergeCell ref="U48:U53"/>
    <mergeCell ref="X132:X137"/>
    <mergeCell ref="AA78:AA83"/>
    <mergeCell ref="Y78:Y83"/>
    <mergeCell ref="Z66:Z71"/>
    <mergeCell ref="M24:M29"/>
    <mergeCell ref="N24:N29"/>
    <mergeCell ref="O24:O29"/>
    <mergeCell ref="AA48:AA53"/>
    <mergeCell ref="K54:K59"/>
    <mergeCell ref="L54:L59"/>
    <mergeCell ref="F66:F71"/>
    <mergeCell ref="B78:B83"/>
    <mergeCell ref="C78:C83"/>
    <mergeCell ref="E72:E77"/>
    <mergeCell ref="F72:F77"/>
    <mergeCell ref="F60:F65"/>
    <mergeCell ref="E150:E155"/>
    <mergeCell ref="B156:B161"/>
    <mergeCell ref="C156:C161"/>
    <mergeCell ref="D216:D221"/>
    <mergeCell ref="E216:E221"/>
    <mergeCell ref="B84:B89"/>
    <mergeCell ref="C84:C89"/>
    <mergeCell ref="B102:B107"/>
    <mergeCell ref="C102:C107"/>
    <mergeCell ref="D102:D107"/>
    <mergeCell ref="E102:E107"/>
    <mergeCell ref="C108:C113"/>
    <mergeCell ref="D108:D113"/>
    <mergeCell ref="E108:E113"/>
    <mergeCell ref="B114:B119"/>
    <mergeCell ref="E84:E89"/>
    <mergeCell ref="B90:B95"/>
    <mergeCell ref="C90:C95"/>
    <mergeCell ref="D84:D89"/>
    <mergeCell ref="F216:F221"/>
    <mergeCell ref="F156:F161"/>
    <mergeCell ref="F162:F167"/>
    <mergeCell ref="D114:D119"/>
    <mergeCell ref="E90:E95"/>
    <mergeCell ref="B96:B101"/>
    <mergeCell ref="E114:E119"/>
    <mergeCell ref="D18:D23"/>
    <mergeCell ref="C18:C23"/>
    <mergeCell ref="B18:B23"/>
    <mergeCell ref="K18:K23"/>
    <mergeCell ref="J18:J23"/>
    <mergeCell ref="E24:E29"/>
    <mergeCell ref="F24:F29"/>
    <mergeCell ref="J24:J29"/>
    <mergeCell ref="E36:E41"/>
    <mergeCell ref="D36:D41"/>
    <mergeCell ref="C36:C41"/>
    <mergeCell ref="B36:B41"/>
    <mergeCell ref="B42:B47"/>
    <mergeCell ref="C42:C47"/>
    <mergeCell ref="D42:D47"/>
    <mergeCell ref="E42:E47"/>
    <mergeCell ref="F30:F35"/>
    <mergeCell ref="J30:J35"/>
    <mergeCell ref="D30:D35"/>
    <mergeCell ref="E30:E35"/>
    <mergeCell ref="K30:K35"/>
    <mergeCell ref="J36:J41"/>
    <mergeCell ref="K36:K41"/>
    <mergeCell ref="F36:F41"/>
    <mergeCell ref="D24:D29"/>
    <mergeCell ref="K24:K29"/>
    <mergeCell ref="Z8:Z10"/>
    <mergeCell ref="X8:X10"/>
    <mergeCell ref="Y8:Y10"/>
    <mergeCell ref="Z24:Z29"/>
    <mergeCell ref="Y60:Y65"/>
    <mergeCell ref="Z18:Z23"/>
    <mergeCell ref="X60:X65"/>
    <mergeCell ref="Z36:Z41"/>
    <mergeCell ref="Z42:Z47"/>
    <mergeCell ref="Z48:Z53"/>
    <mergeCell ref="W24:W29"/>
    <mergeCell ref="X24:X29"/>
    <mergeCell ref="P24:P29"/>
    <mergeCell ref="Q24:Q29"/>
    <mergeCell ref="R24:R29"/>
    <mergeCell ref="T24:T29"/>
    <mergeCell ref="V9:V10"/>
    <mergeCell ref="W9:W10"/>
    <mergeCell ref="Q9:Q10"/>
    <mergeCell ref="X18:X23"/>
    <mergeCell ref="Y18:Y23"/>
    <mergeCell ref="Y12:Y17"/>
    <mergeCell ref="V54:V59"/>
    <mergeCell ref="Y54:Y59"/>
    <mergeCell ref="Y126:Y131"/>
    <mergeCell ref="Y132:Y137"/>
    <mergeCell ref="W150:W155"/>
    <mergeCell ref="W138:W143"/>
    <mergeCell ref="E18:E23"/>
    <mergeCell ref="X66:X71"/>
    <mergeCell ref="Z54:Z59"/>
    <mergeCell ref="Y72:Y77"/>
    <mergeCell ref="Z132:Z137"/>
    <mergeCell ref="W339:W344"/>
    <mergeCell ref="R291:R296"/>
    <mergeCell ref="S291:S296"/>
    <mergeCell ref="U156:U161"/>
    <mergeCell ref="V192:V197"/>
    <mergeCell ref="U192:U197"/>
    <mergeCell ref="U333:U338"/>
    <mergeCell ref="T315:T320"/>
    <mergeCell ref="T321:T326"/>
    <mergeCell ref="S303:S308"/>
    <mergeCell ref="T303:T308"/>
    <mergeCell ref="X168:X173"/>
    <mergeCell ref="L132:L137"/>
    <mergeCell ref="U66:U71"/>
    <mergeCell ref="V66:V71"/>
    <mergeCell ref="W66:W71"/>
    <mergeCell ref="X267:X272"/>
    <mergeCell ref="X273:X278"/>
    <mergeCell ref="U138:U143"/>
    <mergeCell ref="V138:V143"/>
    <mergeCell ref="M192:M197"/>
    <mergeCell ref="U285:U290"/>
    <mergeCell ref="V285:V290"/>
    <mergeCell ref="X174:X179"/>
    <mergeCell ref="W186:W191"/>
    <mergeCell ref="Q186:Q191"/>
    <mergeCell ref="P186:P191"/>
    <mergeCell ref="O174:O179"/>
    <mergeCell ref="X339:X344"/>
    <mergeCell ref="D357:D362"/>
    <mergeCell ref="J357:J362"/>
    <mergeCell ref="K357:K362"/>
    <mergeCell ref="T333:T338"/>
    <mergeCell ref="U339:U344"/>
    <mergeCell ref="H267:H272"/>
    <mergeCell ref="I267:I272"/>
    <mergeCell ref="N267:N272"/>
    <mergeCell ref="O267:O272"/>
    <mergeCell ref="P267:P272"/>
    <mergeCell ref="Q267:Q272"/>
    <mergeCell ref="U255:U260"/>
    <mergeCell ref="V255:V260"/>
    <mergeCell ref="W255:W260"/>
    <mergeCell ref="L204:L209"/>
    <mergeCell ref="M204:M209"/>
    <mergeCell ref="D180:D185"/>
    <mergeCell ref="E180:E185"/>
    <mergeCell ref="D345:D350"/>
    <mergeCell ref="E345:E350"/>
    <mergeCell ref="O234:O239"/>
    <mergeCell ref="P234:P239"/>
    <mergeCell ref="Q234:Q239"/>
    <mergeCell ref="Q204:Q209"/>
    <mergeCell ref="D297:D302"/>
    <mergeCell ref="E297:E302"/>
    <mergeCell ref="F339:F344"/>
    <mergeCell ref="B249:B254"/>
    <mergeCell ref="C249:C254"/>
    <mergeCell ref="C222:C227"/>
    <mergeCell ref="D222:D227"/>
    <mergeCell ref="I234:I239"/>
    <mergeCell ref="F273:F278"/>
    <mergeCell ref="C261:C266"/>
    <mergeCell ref="B234:B239"/>
    <mergeCell ref="C234:C239"/>
    <mergeCell ref="Q222:Q227"/>
    <mergeCell ref="D327:D332"/>
    <mergeCell ref="E327:E332"/>
    <mergeCell ref="F345:F350"/>
    <mergeCell ref="O339:O344"/>
    <mergeCell ref="J333:J338"/>
    <mergeCell ref="M345:M350"/>
    <mergeCell ref="F327:F332"/>
    <mergeCell ref="S321:S326"/>
    <mergeCell ref="L321:L326"/>
    <mergeCell ref="M321:M326"/>
    <mergeCell ref="N321:N326"/>
    <mergeCell ref="O321:O326"/>
    <mergeCell ref="P321:P326"/>
    <mergeCell ref="Q321:Q326"/>
    <mergeCell ref="C315:C320"/>
    <mergeCell ref="J309:J314"/>
    <mergeCell ref="E357:E362"/>
    <mergeCell ref="P333:P338"/>
    <mergeCell ref="H333:H338"/>
    <mergeCell ref="M339:M344"/>
    <mergeCell ref="K363:K368"/>
    <mergeCell ref="L363:L368"/>
    <mergeCell ref="M363:M368"/>
    <mergeCell ref="N363:N368"/>
    <mergeCell ref="H345:H350"/>
    <mergeCell ref="I345:I350"/>
    <mergeCell ref="G357:G362"/>
    <mergeCell ref="H357:H362"/>
    <mergeCell ref="H363:H368"/>
    <mergeCell ref="L309:L314"/>
    <mergeCell ref="M309:M314"/>
    <mergeCell ref="N309:N314"/>
    <mergeCell ref="O309:O314"/>
    <mergeCell ref="P309:P314"/>
    <mergeCell ref="Q309:Q314"/>
    <mergeCell ref="N357:N362"/>
    <mergeCell ref="O357:O362"/>
    <mergeCell ref="P357:P362"/>
    <mergeCell ref="F333:F338"/>
    <mergeCell ref="A315:A320"/>
    <mergeCell ref="J315:J320"/>
    <mergeCell ref="K315:K320"/>
    <mergeCell ref="L315:L320"/>
    <mergeCell ref="M315:M320"/>
    <mergeCell ref="N315:N320"/>
    <mergeCell ref="O315:O320"/>
    <mergeCell ref="P315:P320"/>
    <mergeCell ref="F315:F320"/>
    <mergeCell ref="F321:F326"/>
    <mergeCell ref="B315:B320"/>
    <mergeCell ref="E315:E320"/>
    <mergeCell ref="B321:B326"/>
    <mergeCell ref="C321:C326"/>
    <mergeCell ref="H315:H320"/>
    <mergeCell ref="I315:I320"/>
    <mergeCell ref="A321:A326"/>
    <mergeCell ref="J321:J326"/>
    <mergeCell ref="K321:K326"/>
    <mergeCell ref="U309:U314"/>
    <mergeCell ref="V309:V314"/>
    <mergeCell ref="W309:W314"/>
    <mergeCell ref="A303:A308"/>
    <mergeCell ref="J303:J308"/>
    <mergeCell ref="K303:K308"/>
    <mergeCell ref="L303:L308"/>
    <mergeCell ref="M303:M308"/>
    <mergeCell ref="N303:N308"/>
    <mergeCell ref="F303:F308"/>
    <mergeCell ref="F309:F314"/>
    <mergeCell ref="B309:B314"/>
    <mergeCell ref="C309:C314"/>
    <mergeCell ref="R309:R314"/>
    <mergeCell ref="G303:G308"/>
    <mergeCell ref="H303:H308"/>
    <mergeCell ref="I303:I308"/>
    <mergeCell ref="D303:D308"/>
    <mergeCell ref="E303:E308"/>
    <mergeCell ref="R303:R308"/>
    <mergeCell ref="D309:D314"/>
    <mergeCell ref="B303:B308"/>
    <mergeCell ref="C303:C308"/>
    <mergeCell ref="A297:A302"/>
    <mergeCell ref="J297:J302"/>
    <mergeCell ref="K297:K302"/>
    <mergeCell ref="L297:L302"/>
    <mergeCell ref="M297:M302"/>
    <mergeCell ref="N297:N302"/>
    <mergeCell ref="O297:O302"/>
    <mergeCell ref="P297:P302"/>
    <mergeCell ref="Q297:Q302"/>
    <mergeCell ref="U297:U302"/>
    <mergeCell ref="V297:V302"/>
    <mergeCell ref="W297:W302"/>
    <mergeCell ref="A291:A296"/>
    <mergeCell ref="J291:J296"/>
    <mergeCell ref="K291:K296"/>
    <mergeCell ref="R297:R302"/>
    <mergeCell ref="S297:S302"/>
    <mergeCell ref="T297:T302"/>
    <mergeCell ref="I297:I302"/>
    <mergeCell ref="B291:B296"/>
    <mergeCell ref="C291:C296"/>
    <mergeCell ref="D291:D296"/>
    <mergeCell ref="E291:E296"/>
    <mergeCell ref="T291:T296"/>
    <mergeCell ref="O291:O296"/>
    <mergeCell ref="P291:P296"/>
    <mergeCell ref="Q291:Q296"/>
    <mergeCell ref="W291:W296"/>
    <mergeCell ref="V291:V296"/>
    <mergeCell ref="H297:H302"/>
    <mergeCell ref="L291:L296"/>
    <mergeCell ref="M291:M296"/>
    <mergeCell ref="A279:A284"/>
    <mergeCell ref="J279:J284"/>
    <mergeCell ref="K279:K284"/>
    <mergeCell ref="L279:L284"/>
    <mergeCell ref="M279:M284"/>
    <mergeCell ref="N279:N284"/>
    <mergeCell ref="O279:O284"/>
    <mergeCell ref="P279:P284"/>
    <mergeCell ref="F279:F284"/>
    <mergeCell ref="F285:F290"/>
    <mergeCell ref="R279:R284"/>
    <mergeCell ref="S279:S284"/>
    <mergeCell ref="T279:T284"/>
    <mergeCell ref="R285:R290"/>
    <mergeCell ref="S285:S290"/>
    <mergeCell ref="T285:T290"/>
    <mergeCell ref="B279:B284"/>
    <mergeCell ref="D279:D284"/>
    <mergeCell ref="E279:E284"/>
    <mergeCell ref="Q279:Q284"/>
    <mergeCell ref="A285:A290"/>
    <mergeCell ref="J285:J290"/>
    <mergeCell ref="B285:B290"/>
    <mergeCell ref="D285:D290"/>
    <mergeCell ref="E285:E290"/>
    <mergeCell ref="O285:O290"/>
    <mergeCell ref="P285:P290"/>
    <mergeCell ref="Q285:Q290"/>
    <mergeCell ref="K285:K290"/>
    <mergeCell ref="L285:L290"/>
    <mergeCell ref="C279:C284"/>
    <mergeCell ref="C285:C290"/>
    <mergeCell ref="A273:A278"/>
    <mergeCell ref="J273:J278"/>
    <mergeCell ref="K273:K278"/>
    <mergeCell ref="L273:L278"/>
    <mergeCell ref="M273:M278"/>
    <mergeCell ref="N273:N278"/>
    <mergeCell ref="O273:O278"/>
    <mergeCell ref="P273:P278"/>
    <mergeCell ref="Q273:Q278"/>
    <mergeCell ref="U273:U278"/>
    <mergeCell ref="V273:V278"/>
    <mergeCell ref="W273:W278"/>
    <mergeCell ref="A267:A272"/>
    <mergeCell ref="J267:J272"/>
    <mergeCell ref="K267:K272"/>
    <mergeCell ref="L267:L272"/>
    <mergeCell ref="M267:M272"/>
    <mergeCell ref="T267:T272"/>
    <mergeCell ref="R273:R278"/>
    <mergeCell ref="S273:S278"/>
    <mergeCell ref="T273:T278"/>
    <mergeCell ref="R267:R272"/>
    <mergeCell ref="S267:S272"/>
    <mergeCell ref="B273:B278"/>
    <mergeCell ref="C273:C278"/>
    <mergeCell ref="D273:D278"/>
    <mergeCell ref="E273:E278"/>
    <mergeCell ref="B267:B272"/>
    <mergeCell ref="C267:C272"/>
    <mergeCell ref="D267:D272"/>
    <mergeCell ref="E267:E272"/>
    <mergeCell ref="G267:G272"/>
    <mergeCell ref="A261:A266"/>
    <mergeCell ref="J261:J266"/>
    <mergeCell ref="K261:K266"/>
    <mergeCell ref="L261:L266"/>
    <mergeCell ref="F255:F260"/>
    <mergeCell ref="F261:F266"/>
    <mergeCell ref="B261:B266"/>
    <mergeCell ref="M261:M266"/>
    <mergeCell ref="B255:B260"/>
    <mergeCell ref="C255:C260"/>
    <mergeCell ref="D255:D260"/>
    <mergeCell ref="E255:E260"/>
    <mergeCell ref="U267:U272"/>
    <mergeCell ref="V267:V272"/>
    <mergeCell ref="W267:W272"/>
    <mergeCell ref="N261:N266"/>
    <mergeCell ref="O261:O266"/>
    <mergeCell ref="P261:P266"/>
    <mergeCell ref="Q261:Q266"/>
    <mergeCell ref="U261:U266"/>
    <mergeCell ref="V261:V266"/>
    <mergeCell ref="D261:D266"/>
    <mergeCell ref="R255:R260"/>
    <mergeCell ref="A255:A260"/>
    <mergeCell ref="J255:J260"/>
    <mergeCell ref="K255:K260"/>
    <mergeCell ref="L255:L260"/>
    <mergeCell ref="M255:M260"/>
    <mergeCell ref="N255:N260"/>
    <mergeCell ref="O255:O260"/>
    <mergeCell ref="P255:P260"/>
    <mergeCell ref="Q255:Q260"/>
    <mergeCell ref="A249:A254"/>
    <mergeCell ref="J249:J254"/>
    <mergeCell ref="K249:K254"/>
    <mergeCell ref="L249:L254"/>
    <mergeCell ref="M249:M254"/>
    <mergeCell ref="N249:N254"/>
    <mergeCell ref="O249:O254"/>
    <mergeCell ref="P249:P254"/>
    <mergeCell ref="Q249:Q254"/>
    <mergeCell ref="G249:G254"/>
    <mergeCell ref="H249:H254"/>
    <mergeCell ref="I249:I254"/>
    <mergeCell ref="F249:F254"/>
    <mergeCell ref="F222:F227"/>
    <mergeCell ref="F228:F233"/>
    <mergeCell ref="M234:M239"/>
    <mergeCell ref="L234:L239"/>
    <mergeCell ref="H222:H227"/>
    <mergeCell ref="I222:I227"/>
    <mergeCell ref="G228:G233"/>
    <mergeCell ref="H228:H233"/>
    <mergeCell ref="E222:E227"/>
    <mergeCell ref="B228:B233"/>
    <mergeCell ref="C228:C233"/>
    <mergeCell ref="D228:D233"/>
    <mergeCell ref="E228:E233"/>
    <mergeCell ref="J222:J227"/>
    <mergeCell ref="B222:B227"/>
    <mergeCell ref="I228:I233"/>
    <mergeCell ref="N234:N239"/>
    <mergeCell ref="G234:G239"/>
    <mergeCell ref="H234:H239"/>
    <mergeCell ref="A234:A239"/>
    <mergeCell ref="A228:A233"/>
    <mergeCell ref="A216:A221"/>
    <mergeCell ref="A210:A215"/>
    <mergeCell ref="J210:J215"/>
    <mergeCell ref="A222:A227"/>
    <mergeCell ref="K222:K227"/>
    <mergeCell ref="L222:L227"/>
    <mergeCell ref="M222:M227"/>
    <mergeCell ref="N222:N227"/>
    <mergeCell ref="W174:W179"/>
    <mergeCell ref="A180:A185"/>
    <mergeCell ref="J180:J185"/>
    <mergeCell ref="K180:K185"/>
    <mergeCell ref="L180:L185"/>
    <mergeCell ref="M180:M185"/>
    <mergeCell ref="N180:N185"/>
    <mergeCell ref="O180:O185"/>
    <mergeCell ref="P180:P185"/>
    <mergeCell ref="Q180:Q185"/>
    <mergeCell ref="U180:U185"/>
    <mergeCell ref="V180:V185"/>
    <mergeCell ref="W180:W185"/>
    <mergeCell ref="A174:A179"/>
    <mergeCell ref="J174:J179"/>
    <mergeCell ref="K174:K179"/>
    <mergeCell ref="L174:L179"/>
    <mergeCell ref="A192:A197"/>
    <mergeCell ref="S234:S239"/>
    <mergeCell ref="M174:M179"/>
    <mergeCell ref="C186:C191"/>
    <mergeCell ref="D186:D191"/>
    <mergeCell ref="V168:V173"/>
    <mergeCell ref="A162:A167"/>
    <mergeCell ref="A156:A161"/>
    <mergeCell ref="N216:N221"/>
    <mergeCell ref="O216:O221"/>
    <mergeCell ref="P216:P221"/>
    <mergeCell ref="G210:G215"/>
    <mergeCell ref="H210:H215"/>
    <mergeCell ref="C204:C209"/>
    <mergeCell ref="E204:E209"/>
    <mergeCell ref="B210:B215"/>
    <mergeCell ref="C210:C215"/>
    <mergeCell ref="D210:D215"/>
    <mergeCell ref="D204:D209"/>
    <mergeCell ref="G174:G179"/>
    <mergeCell ref="H174:H179"/>
    <mergeCell ref="I174:I179"/>
    <mergeCell ref="G180:G185"/>
    <mergeCell ref="H180:H185"/>
    <mergeCell ref="I180:I185"/>
    <mergeCell ref="L216:L221"/>
    <mergeCell ref="A186:A191"/>
    <mergeCell ref="M216:M221"/>
    <mergeCell ref="N198:N203"/>
    <mergeCell ref="O198:O203"/>
    <mergeCell ref="P198:P203"/>
    <mergeCell ref="I216:I221"/>
    <mergeCell ref="C216:C221"/>
    <mergeCell ref="E186:E191"/>
    <mergeCell ref="B192:B197"/>
    <mergeCell ref="C192:C197"/>
    <mergeCell ref="D192:D197"/>
    <mergeCell ref="U204:U209"/>
    <mergeCell ref="S174:S179"/>
    <mergeCell ref="B186:B191"/>
    <mergeCell ref="N204:N209"/>
    <mergeCell ref="O204:O209"/>
    <mergeCell ref="F192:F197"/>
    <mergeCell ref="F180:F185"/>
    <mergeCell ref="F186:F191"/>
    <mergeCell ref="I204:I209"/>
    <mergeCell ref="P174:P179"/>
    <mergeCell ref="Q174:Q179"/>
    <mergeCell ref="M168:M173"/>
    <mergeCell ref="N168:N173"/>
    <mergeCell ref="O168:O173"/>
    <mergeCell ref="P168:P173"/>
    <mergeCell ref="Q168:Q173"/>
    <mergeCell ref="U168:U173"/>
    <mergeCell ref="E192:E197"/>
    <mergeCell ref="B198:B203"/>
    <mergeCell ref="C198:C203"/>
    <mergeCell ref="D198:D203"/>
    <mergeCell ref="E198:E203"/>
    <mergeCell ref="B204:B209"/>
    <mergeCell ref="A138:A143"/>
    <mergeCell ref="J138:J143"/>
    <mergeCell ref="K138:K143"/>
    <mergeCell ref="L138:L143"/>
    <mergeCell ref="J156:J161"/>
    <mergeCell ref="L210:L215"/>
    <mergeCell ref="A204:A209"/>
    <mergeCell ref="J204:J209"/>
    <mergeCell ref="K204:K209"/>
    <mergeCell ref="F210:F215"/>
    <mergeCell ref="A168:A173"/>
    <mergeCell ref="J168:J173"/>
    <mergeCell ref="K168:K173"/>
    <mergeCell ref="L168:L173"/>
    <mergeCell ref="F168:F173"/>
    <mergeCell ref="F150:F155"/>
    <mergeCell ref="R180:R185"/>
    <mergeCell ref="N174:N179"/>
    <mergeCell ref="C180:C185"/>
    <mergeCell ref="A198:A203"/>
    <mergeCell ref="J198:J203"/>
    <mergeCell ref="K198:K203"/>
    <mergeCell ref="L198:L203"/>
    <mergeCell ref="P204:P209"/>
    <mergeCell ref="M198:M203"/>
    <mergeCell ref="L186:L191"/>
    <mergeCell ref="G192:G197"/>
    <mergeCell ref="F174:F179"/>
    <mergeCell ref="M186:M191"/>
    <mergeCell ref="Q198:Q203"/>
    <mergeCell ref="H138:H143"/>
    <mergeCell ref="I138:I143"/>
    <mergeCell ref="A126:A131"/>
    <mergeCell ref="J126:J131"/>
    <mergeCell ref="Q126:Q131"/>
    <mergeCell ref="B144:B149"/>
    <mergeCell ref="C144:C149"/>
    <mergeCell ref="D144:D149"/>
    <mergeCell ref="E144:E149"/>
    <mergeCell ref="P138:P143"/>
    <mergeCell ref="Q138:Q143"/>
    <mergeCell ref="A150:A155"/>
    <mergeCell ref="J150:J155"/>
    <mergeCell ref="B150:B155"/>
    <mergeCell ref="C150:C155"/>
    <mergeCell ref="D150:D155"/>
    <mergeCell ref="L126:L131"/>
    <mergeCell ref="K132:K137"/>
    <mergeCell ref="C126:C131"/>
    <mergeCell ref="F126:F131"/>
    <mergeCell ref="F132:F137"/>
    <mergeCell ref="B132:B137"/>
    <mergeCell ref="C132:C137"/>
    <mergeCell ref="D132:D137"/>
    <mergeCell ref="E132:E137"/>
    <mergeCell ref="M126:M131"/>
    <mergeCell ref="N126:N131"/>
    <mergeCell ref="E126:E131"/>
    <mergeCell ref="H150:H155"/>
    <mergeCell ref="A144:A149"/>
    <mergeCell ref="J144:J149"/>
    <mergeCell ref="I150:I155"/>
    <mergeCell ref="G144:G149"/>
    <mergeCell ref="H144:H149"/>
    <mergeCell ref="F120:F125"/>
    <mergeCell ref="F114:F119"/>
    <mergeCell ref="C114:C119"/>
    <mergeCell ref="A120:A125"/>
    <mergeCell ref="J120:J125"/>
    <mergeCell ref="K120:K125"/>
    <mergeCell ref="M120:M125"/>
    <mergeCell ref="N120:N125"/>
    <mergeCell ref="O120:O125"/>
    <mergeCell ref="P120:P125"/>
    <mergeCell ref="Q120:Q125"/>
    <mergeCell ref="G126:G131"/>
    <mergeCell ref="H126:H131"/>
    <mergeCell ref="I126:I131"/>
    <mergeCell ref="M138:M143"/>
    <mergeCell ref="N138:N143"/>
    <mergeCell ref="B138:B143"/>
    <mergeCell ref="C138:C143"/>
    <mergeCell ref="D138:D143"/>
    <mergeCell ref="E138:E143"/>
    <mergeCell ref="B126:B131"/>
    <mergeCell ref="A114:A119"/>
    <mergeCell ref="J114:J119"/>
    <mergeCell ref="M114:M119"/>
    <mergeCell ref="N114:N119"/>
    <mergeCell ref="O114:O119"/>
    <mergeCell ref="P114:P119"/>
    <mergeCell ref="K126:K131"/>
    <mergeCell ref="A132:A137"/>
    <mergeCell ref="J132:J137"/>
    <mergeCell ref="M132:M137"/>
    <mergeCell ref="N132:N137"/>
    <mergeCell ref="A108:A113"/>
    <mergeCell ref="J108:J113"/>
    <mergeCell ref="K108:K113"/>
    <mergeCell ref="L108:L113"/>
    <mergeCell ref="M108:M113"/>
    <mergeCell ref="N108:N113"/>
    <mergeCell ref="O108:O113"/>
    <mergeCell ref="P108:P113"/>
    <mergeCell ref="Q108:Q113"/>
    <mergeCell ref="U108:U113"/>
    <mergeCell ref="V108:V113"/>
    <mergeCell ref="W108:W113"/>
    <mergeCell ref="A102:A107"/>
    <mergeCell ref="J102:J107"/>
    <mergeCell ref="K102:K107"/>
    <mergeCell ref="L102:L107"/>
    <mergeCell ref="M102:M107"/>
    <mergeCell ref="N102:N107"/>
    <mergeCell ref="O102:O107"/>
    <mergeCell ref="P102:P107"/>
    <mergeCell ref="Q102:Q107"/>
    <mergeCell ref="U102:U107"/>
    <mergeCell ref="V102:V107"/>
    <mergeCell ref="W102:W107"/>
    <mergeCell ref="F102:F107"/>
    <mergeCell ref="F108:F113"/>
    <mergeCell ref="S102:S107"/>
    <mergeCell ref="T102:T107"/>
    <mergeCell ref="R108:R113"/>
    <mergeCell ref="S108:S113"/>
    <mergeCell ref="R102:R107"/>
    <mergeCell ref="H102:H107"/>
    <mergeCell ref="A96:A101"/>
    <mergeCell ref="J96:J101"/>
    <mergeCell ref="K96:K101"/>
    <mergeCell ref="L96:L101"/>
    <mergeCell ref="M96:M101"/>
    <mergeCell ref="N96:N101"/>
    <mergeCell ref="O96:O101"/>
    <mergeCell ref="P96:P101"/>
    <mergeCell ref="Q96:Q101"/>
    <mergeCell ref="U96:U101"/>
    <mergeCell ref="V96:V101"/>
    <mergeCell ref="W96:W101"/>
    <mergeCell ref="A90:A95"/>
    <mergeCell ref="J90:J95"/>
    <mergeCell ref="K90:K95"/>
    <mergeCell ref="F96:F101"/>
    <mergeCell ref="L90:L95"/>
    <mergeCell ref="M90:M95"/>
    <mergeCell ref="N90:N95"/>
    <mergeCell ref="O90:O95"/>
    <mergeCell ref="P90:P95"/>
    <mergeCell ref="Q90:Q95"/>
    <mergeCell ref="U90:U95"/>
    <mergeCell ref="V90:V95"/>
    <mergeCell ref="W90:W95"/>
    <mergeCell ref="R96:R101"/>
    <mergeCell ref="S96:S101"/>
    <mergeCell ref="T96:T101"/>
    <mergeCell ref="G96:G101"/>
    <mergeCell ref="H96:H101"/>
    <mergeCell ref="I96:I101"/>
    <mergeCell ref="I90:I95"/>
    <mergeCell ref="A84:A89"/>
    <mergeCell ref="J84:J89"/>
    <mergeCell ref="K84:K89"/>
    <mergeCell ref="L84:L89"/>
    <mergeCell ref="M84:M89"/>
    <mergeCell ref="N84:N89"/>
    <mergeCell ref="O84:O89"/>
    <mergeCell ref="P84:P89"/>
    <mergeCell ref="Q84:Q89"/>
    <mergeCell ref="U84:U89"/>
    <mergeCell ref="V84:V89"/>
    <mergeCell ref="W84:W89"/>
    <mergeCell ref="A78:A83"/>
    <mergeCell ref="J78:J83"/>
    <mergeCell ref="K78:K83"/>
    <mergeCell ref="L78:L83"/>
    <mergeCell ref="M78:M83"/>
    <mergeCell ref="N78:N83"/>
    <mergeCell ref="O78:O83"/>
    <mergeCell ref="P78:P83"/>
    <mergeCell ref="U78:U83"/>
    <mergeCell ref="V78:V83"/>
    <mergeCell ref="Q78:Q83"/>
    <mergeCell ref="R78:R83"/>
    <mergeCell ref="S78:S83"/>
    <mergeCell ref="T78:T83"/>
    <mergeCell ref="R84:R89"/>
    <mergeCell ref="S84:S89"/>
    <mergeCell ref="T84:T89"/>
    <mergeCell ref="W78:W83"/>
    <mergeCell ref="G78:G83"/>
    <mergeCell ref="H78:H83"/>
    <mergeCell ref="A72:A77"/>
    <mergeCell ref="J72:J77"/>
    <mergeCell ref="K72:K77"/>
    <mergeCell ref="L72:L77"/>
    <mergeCell ref="M72:M77"/>
    <mergeCell ref="N72:N77"/>
    <mergeCell ref="O72:O77"/>
    <mergeCell ref="P72:P77"/>
    <mergeCell ref="Q72:Q77"/>
    <mergeCell ref="U72:U77"/>
    <mergeCell ref="V72:V77"/>
    <mergeCell ref="W72:W77"/>
    <mergeCell ref="A66:A71"/>
    <mergeCell ref="J66:J71"/>
    <mergeCell ref="K66:K71"/>
    <mergeCell ref="L66:L71"/>
    <mergeCell ref="M66:M71"/>
    <mergeCell ref="R66:R71"/>
    <mergeCell ref="S66:S71"/>
    <mergeCell ref="T66:T71"/>
    <mergeCell ref="R72:R77"/>
    <mergeCell ref="S72:S77"/>
    <mergeCell ref="T72:T77"/>
    <mergeCell ref="B66:B71"/>
    <mergeCell ref="C66:C71"/>
    <mergeCell ref="D66:D71"/>
    <mergeCell ref="E66:E71"/>
    <mergeCell ref="B72:B77"/>
    <mergeCell ref="C72:C77"/>
    <mergeCell ref="D72:D77"/>
    <mergeCell ref="I72:I77"/>
    <mergeCell ref="H72:H77"/>
    <mergeCell ref="A48:A53"/>
    <mergeCell ref="J48:J53"/>
    <mergeCell ref="K48:K53"/>
    <mergeCell ref="L48:L53"/>
    <mergeCell ref="A60:A65"/>
    <mergeCell ref="J60:J65"/>
    <mergeCell ref="K60:K65"/>
    <mergeCell ref="L60:L65"/>
    <mergeCell ref="M60:M65"/>
    <mergeCell ref="N60:N65"/>
    <mergeCell ref="O60:O65"/>
    <mergeCell ref="P60:P65"/>
    <mergeCell ref="Q60:Q65"/>
    <mergeCell ref="W60:W65"/>
    <mergeCell ref="A54:A59"/>
    <mergeCell ref="J54:J59"/>
    <mergeCell ref="A36:A41"/>
    <mergeCell ref="R42:R47"/>
    <mergeCell ref="P54:P59"/>
    <mergeCell ref="O36:O41"/>
    <mergeCell ref="R60:R65"/>
    <mergeCell ref="S60:S65"/>
    <mergeCell ref="T60:T65"/>
    <mergeCell ref="T36:T41"/>
    <mergeCell ref="L36:L41"/>
    <mergeCell ref="B48:B53"/>
    <mergeCell ref="C48:C53"/>
    <mergeCell ref="D48:D53"/>
    <mergeCell ref="E48:E53"/>
    <mergeCell ref="B54:B59"/>
    <mergeCell ref="C54:C59"/>
    <mergeCell ref="D54:D59"/>
    <mergeCell ref="F54:F59"/>
    <mergeCell ref="M36:M41"/>
    <mergeCell ref="W380:W385"/>
    <mergeCell ref="R54:R59"/>
    <mergeCell ref="S54:S59"/>
    <mergeCell ref="T54:T59"/>
    <mergeCell ref="W54:W59"/>
    <mergeCell ref="P66:P71"/>
    <mergeCell ref="Q66:Q71"/>
    <mergeCell ref="U54:U59"/>
    <mergeCell ref="C60:C65"/>
    <mergeCell ref="D60:D65"/>
    <mergeCell ref="E60:E65"/>
    <mergeCell ref="Q54:Q59"/>
    <mergeCell ref="R36:R41"/>
    <mergeCell ref="S36:S41"/>
    <mergeCell ref="U120:U125"/>
    <mergeCell ref="V120:V125"/>
    <mergeCell ref="W120:W125"/>
    <mergeCell ref="W114:W119"/>
    <mergeCell ref="P132:P137"/>
    <mergeCell ref="Q132:Q137"/>
    <mergeCell ref="G132:G137"/>
    <mergeCell ref="H132:H137"/>
    <mergeCell ref="I132:I137"/>
    <mergeCell ref="F138:F143"/>
    <mergeCell ref="F144:F149"/>
    <mergeCell ref="O138:O143"/>
    <mergeCell ref="D126:D131"/>
    <mergeCell ref="U380:U385"/>
    <mergeCell ref="G186:G191"/>
    <mergeCell ref="S126:S131"/>
    <mergeCell ref="A374:A379"/>
    <mergeCell ref="O374:O379"/>
    <mergeCell ref="P374:P379"/>
    <mergeCell ref="Q374:Q379"/>
    <mergeCell ref="U363:U368"/>
    <mergeCell ref="V363:V368"/>
    <mergeCell ref="W363:W368"/>
    <mergeCell ref="A363:A368"/>
    <mergeCell ref="J363:J368"/>
    <mergeCell ref="U374:U379"/>
    <mergeCell ref="V374:V379"/>
    <mergeCell ref="W374:W379"/>
    <mergeCell ref="N374:N379"/>
    <mergeCell ref="M374:M379"/>
    <mergeCell ref="L374:L379"/>
    <mergeCell ref="K374:K379"/>
    <mergeCell ref="J374:J379"/>
    <mergeCell ref="R374:R379"/>
    <mergeCell ref="S374:S379"/>
    <mergeCell ref="I363:I368"/>
    <mergeCell ref="B363:B368"/>
    <mergeCell ref="C363:C368"/>
    <mergeCell ref="D363:D368"/>
    <mergeCell ref="E363:E368"/>
    <mergeCell ref="L369:L373"/>
    <mergeCell ref="F374:F379"/>
    <mergeCell ref="E369:E373"/>
    <mergeCell ref="D369:D373"/>
    <mergeCell ref="A9:A10"/>
    <mergeCell ref="T18:T23"/>
    <mergeCell ref="F42:F47"/>
    <mergeCell ref="F48:F53"/>
    <mergeCell ref="N162:N167"/>
    <mergeCell ref="O162:O167"/>
    <mergeCell ref="P162:P167"/>
    <mergeCell ref="Q162:Q167"/>
    <mergeCell ref="U150:U155"/>
    <mergeCell ref="U36:U41"/>
    <mergeCell ref="M48:M53"/>
    <mergeCell ref="N48:N53"/>
    <mergeCell ref="O48:O53"/>
    <mergeCell ref="P48:P53"/>
    <mergeCell ref="A42:A47"/>
    <mergeCell ref="J42:J47"/>
    <mergeCell ref="K42:K47"/>
    <mergeCell ref="L42:L47"/>
    <mergeCell ref="M42:M47"/>
    <mergeCell ref="N42:N47"/>
    <mergeCell ref="O42:O47"/>
    <mergeCell ref="P42:P47"/>
    <mergeCell ref="U42:U47"/>
    <mergeCell ref="Q42:Q47"/>
    <mergeCell ref="A30:A35"/>
    <mergeCell ref="N30:N35"/>
    <mergeCell ref="K9:K10"/>
    <mergeCell ref="N156:N161"/>
    <mergeCell ref="O156:O161"/>
    <mergeCell ref="P156:P161"/>
    <mergeCell ref="Q156:Q161"/>
    <mergeCell ref="M156:M161"/>
    <mergeCell ref="A380:A385"/>
    <mergeCell ref="BD7:BI8"/>
    <mergeCell ref="R8:T8"/>
    <mergeCell ref="U8:W8"/>
    <mergeCell ref="E9:E10"/>
    <mergeCell ref="D9:D10"/>
    <mergeCell ref="C9:C10"/>
    <mergeCell ref="B9:B10"/>
    <mergeCell ref="F9:F10"/>
    <mergeCell ref="AS9:AS10"/>
    <mergeCell ref="AR9:AR10"/>
    <mergeCell ref="AN9:AN10"/>
    <mergeCell ref="AD9:AD10"/>
    <mergeCell ref="AQ9:AQ10"/>
    <mergeCell ref="AO9:AO10"/>
    <mergeCell ref="AG9:AG10"/>
    <mergeCell ref="AH9:AM9"/>
    <mergeCell ref="AB9:AB10"/>
    <mergeCell ref="BD9:BD10"/>
    <mergeCell ref="BI9:BI10"/>
    <mergeCell ref="BH9:BH10"/>
    <mergeCell ref="BG9:BG10"/>
    <mergeCell ref="R7:Z7"/>
    <mergeCell ref="BE9:BE10"/>
    <mergeCell ref="N9:N10"/>
    <mergeCell ref="AC9:AC10"/>
    <mergeCell ref="AF9:AF10"/>
    <mergeCell ref="AA7:AA10"/>
    <mergeCell ref="BF9:BF10"/>
    <mergeCell ref="AP9:AP10"/>
    <mergeCell ref="M9:M10"/>
    <mergeCell ref="L9:L10"/>
    <mergeCell ref="T126:T131"/>
    <mergeCell ref="T90:T95"/>
    <mergeCell ref="U24:U29"/>
    <mergeCell ref="M30:M35"/>
    <mergeCell ref="L30:L35"/>
    <mergeCell ref="L12:L17"/>
    <mergeCell ref="O18:O23"/>
    <mergeCell ref="P18:P23"/>
    <mergeCell ref="Q18:Q23"/>
    <mergeCell ref="R18:R23"/>
    <mergeCell ref="S18:S23"/>
    <mergeCell ref="U132:U137"/>
    <mergeCell ref="V132:V137"/>
    <mergeCell ref="W132:W137"/>
    <mergeCell ref="R126:R131"/>
    <mergeCell ref="R132:R137"/>
    <mergeCell ref="T132:T137"/>
    <mergeCell ref="S114:S119"/>
    <mergeCell ref="T114:T119"/>
    <mergeCell ref="R120:R125"/>
    <mergeCell ref="S120:S125"/>
    <mergeCell ref="T120:T125"/>
    <mergeCell ref="U114:U119"/>
    <mergeCell ref="V114:V119"/>
    <mergeCell ref="Q114:Q119"/>
    <mergeCell ref="R114:R119"/>
    <mergeCell ref="O132:O137"/>
    <mergeCell ref="P126:P131"/>
    <mergeCell ref="U18:U23"/>
    <mergeCell ref="V18:V23"/>
    <mergeCell ref="L24:L29"/>
    <mergeCell ref="M54:M59"/>
    <mergeCell ref="K12:K17"/>
    <mergeCell ref="W156:W161"/>
    <mergeCell ref="V156:V161"/>
    <mergeCell ref="X72:X77"/>
    <mergeCell ref="X78:X83"/>
    <mergeCell ref="AB7:AM8"/>
    <mergeCell ref="AN7:AV8"/>
    <mergeCell ref="AA84:AA89"/>
    <mergeCell ref="AT42:AT43"/>
    <mergeCell ref="Q48:Q53"/>
    <mergeCell ref="N36:N41"/>
    <mergeCell ref="M150:M155"/>
    <mergeCell ref="P36:P41"/>
    <mergeCell ref="AE9:AE10"/>
    <mergeCell ref="AY9:AY10"/>
    <mergeCell ref="AX9:AX10"/>
    <mergeCell ref="AW9:AW10"/>
    <mergeCell ref="X36:X41"/>
    <mergeCell ref="X42:X47"/>
    <mergeCell ref="V36:V41"/>
    <mergeCell ref="W36:W41"/>
    <mergeCell ref="S42:S47"/>
    <mergeCell ref="T42:T47"/>
    <mergeCell ref="R48:R53"/>
    <mergeCell ref="S48:S53"/>
    <mergeCell ref="T48:T53"/>
    <mergeCell ref="Q150:Q155"/>
    <mergeCell ref="R9:R10"/>
    <mergeCell ref="S9:S10"/>
    <mergeCell ref="T9:T10"/>
    <mergeCell ref="O9:O10"/>
    <mergeCell ref="P9:P10"/>
    <mergeCell ref="AA108:AA113"/>
    <mergeCell ref="X216:X221"/>
    <mergeCell ref="X222:X227"/>
    <mergeCell ref="X333:X338"/>
    <mergeCell ref="F291:F296"/>
    <mergeCell ref="F297:F302"/>
    <mergeCell ref="T374:T379"/>
    <mergeCell ref="F204:F209"/>
    <mergeCell ref="O126:O131"/>
    <mergeCell ref="T138:T143"/>
    <mergeCell ref="L339:L344"/>
    <mergeCell ref="AT309:AT310"/>
    <mergeCell ref="X198:X203"/>
    <mergeCell ref="X204:X209"/>
    <mergeCell ref="X180:X185"/>
    <mergeCell ref="Z174:Z179"/>
    <mergeCell ref="Y174:Y179"/>
    <mergeCell ref="Y234:Y239"/>
    <mergeCell ref="Y249:Y254"/>
    <mergeCell ref="AA120:AA125"/>
    <mergeCell ref="AA126:AA131"/>
    <mergeCell ref="Z138:Z143"/>
    <mergeCell ref="Z168:Z173"/>
    <mergeCell ref="Y138:Y143"/>
    <mergeCell ref="AA374:AA379"/>
    <mergeCell ref="S228:S233"/>
    <mergeCell ref="T228:T233"/>
    <mergeCell ref="W144:W149"/>
    <mergeCell ref="R138:R143"/>
    <mergeCell ref="V333:V338"/>
    <mergeCell ref="W333:W338"/>
    <mergeCell ref="W261:W266"/>
    <mergeCell ref="AV309:AV310"/>
    <mergeCell ref="AA186:AA191"/>
    <mergeCell ref="U321:U326"/>
    <mergeCell ref="U60:U65"/>
    <mergeCell ref="V60:V65"/>
    <mergeCell ref="Q36:Q41"/>
    <mergeCell ref="AV9:AV10"/>
    <mergeCell ref="AW7:BC8"/>
    <mergeCell ref="A7:Q8"/>
    <mergeCell ref="X279:X284"/>
    <mergeCell ref="X285:X290"/>
    <mergeCell ref="X291:X296"/>
    <mergeCell ref="X297:X302"/>
    <mergeCell ref="X303:X308"/>
    <mergeCell ref="AA222:AA227"/>
    <mergeCell ref="AA228:AA233"/>
    <mergeCell ref="M285:M290"/>
    <mergeCell ref="N285:N290"/>
    <mergeCell ref="AA243:AA248"/>
    <mergeCell ref="R150:R155"/>
    <mergeCell ref="S150:S155"/>
    <mergeCell ref="T150:T155"/>
    <mergeCell ref="R156:R161"/>
    <mergeCell ref="S156:S161"/>
    <mergeCell ref="T156:T161"/>
    <mergeCell ref="X126:X131"/>
    <mergeCell ref="X192:X197"/>
    <mergeCell ref="F198:F203"/>
    <mergeCell ref="AA60:AA65"/>
    <mergeCell ref="W222:W227"/>
    <mergeCell ref="U234:U239"/>
    <mergeCell ref="AV186:AV189"/>
    <mergeCell ref="BC9:BC10"/>
    <mergeCell ref="BB9:BB10"/>
    <mergeCell ref="U228:U233"/>
    <mergeCell ref="L162:L167"/>
    <mergeCell ref="BA9:BA10"/>
    <mergeCell ref="AZ9:AZ10"/>
    <mergeCell ref="AA90:AA95"/>
    <mergeCell ref="AA96:AA101"/>
    <mergeCell ref="AA102:AA107"/>
    <mergeCell ref="AA162:AA167"/>
    <mergeCell ref="AA168:AA173"/>
    <mergeCell ref="AA174:AA179"/>
    <mergeCell ref="AA180:AA185"/>
    <mergeCell ref="AA234:AA239"/>
    <mergeCell ref="Z228:Z233"/>
    <mergeCell ref="Y228:Y233"/>
    <mergeCell ref="W234:W239"/>
    <mergeCell ref="V234:V239"/>
    <mergeCell ref="AA132:AA137"/>
    <mergeCell ref="AA138:AA143"/>
    <mergeCell ref="AA144:AA149"/>
    <mergeCell ref="X186:X191"/>
    <mergeCell ref="AV204:AV205"/>
    <mergeCell ref="AU204:AU205"/>
    <mergeCell ref="AT204:AT205"/>
    <mergeCell ref="N150:N155"/>
    <mergeCell ref="O150:O155"/>
    <mergeCell ref="P150:P155"/>
    <mergeCell ref="X150:X155"/>
    <mergeCell ref="X156:X161"/>
    <mergeCell ref="AV54:AV55"/>
    <mergeCell ref="AA192:AA197"/>
    <mergeCell ref="C2:AA5"/>
    <mergeCell ref="J162:J167"/>
    <mergeCell ref="X120:X125"/>
    <mergeCell ref="V210:V215"/>
    <mergeCell ref="U198:U203"/>
    <mergeCell ref="S168:S173"/>
    <mergeCell ref="U210:U215"/>
    <mergeCell ref="T174:T179"/>
    <mergeCell ref="K144:K149"/>
    <mergeCell ref="L144:L149"/>
    <mergeCell ref="M144:M149"/>
    <mergeCell ref="N144:N149"/>
    <mergeCell ref="K186:K191"/>
    <mergeCell ref="G150:G155"/>
    <mergeCell ref="G156:G161"/>
    <mergeCell ref="H156:H161"/>
    <mergeCell ref="I156:I161"/>
    <mergeCell ref="H90:H95"/>
    <mergeCell ref="G102:G107"/>
    <mergeCell ref="J186:J191"/>
    <mergeCell ref="K192:K197"/>
    <mergeCell ref="S198:S203"/>
    <mergeCell ref="T198:T203"/>
    <mergeCell ref="Q192:Q197"/>
    <mergeCell ref="Q210:Q215"/>
    <mergeCell ref="K210:K215"/>
    <mergeCell ref="I210:I215"/>
    <mergeCell ref="H192:H197"/>
    <mergeCell ref="I192:I197"/>
    <mergeCell ref="J9:J10"/>
    <mergeCell ref="U9:U10"/>
    <mergeCell ref="S138:S143"/>
    <mergeCell ref="AU186:AU189"/>
    <mergeCell ref="AT186:AT189"/>
    <mergeCell ref="Z291:Z296"/>
    <mergeCell ref="Z297:Z302"/>
    <mergeCell ref="Z303:Z308"/>
    <mergeCell ref="Z309:Z314"/>
    <mergeCell ref="Z315:Z320"/>
    <mergeCell ref="Z321:Z326"/>
    <mergeCell ref="Z327:Z332"/>
    <mergeCell ref="J192:J197"/>
    <mergeCell ref="L192:L197"/>
    <mergeCell ref="O186:O191"/>
    <mergeCell ref="N186:N191"/>
    <mergeCell ref="Q228:Q233"/>
    <mergeCell ref="P192:P197"/>
    <mergeCell ref="X228:X233"/>
    <mergeCell ref="X234:X239"/>
    <mergeCell ref="M210:M215"/>
    <mergeCell ref="N210:N215"/>
    <mergeCell ref="O210:O215"/>
    <mergeCell ref="P210:P215"/>
    <mergeCell ref="O192:O197"/>
    <mergeCell ref="U291:U296"/>
    <mergeCell ref="T234:T239"/>
    <mergeCell ref="T222:T227"/>
    <mergeCell ref="X327:X332"/>
    <mergeCell ref="X261:X266"/>
    <mergeCell ref="W228:W233"/>
    <mergeCell ref="V228:V233"/>
    <mergeCell ref="V279:V284"/>
    <mergeCell ref="W210:W215"/>
    <mergeCell ref="X210:X215"/>
    <mergeCell ref="U162:U167"/>
    <mergeCell ref="O144:O149"/>
    <mergeCell ref="P144:P149"/>
    <mergeCell ref="X255:X260"/>
    <mergeCell ref="C398:C403"/>
    <mergeCell ref="D398:D403"/>
    <mergeCell ref="E398:E403"/>
    <mergeCell ref="F398:F403"/>
    <mergeCell ref="G398:G403"/>
    <mergeCell ref="H398:H403"/>
    <mergeCell ref="I398:I403"/>
    <mergeCell ref="J398:J403"/>
    <mergeCell ref="K398:K403"/>
    <mergeCell ref="L398:L403"/>
    <mergeCell ref="M398:M403"/>
    <mergeCell ref="N398:N403"/>
    <mergeCell ref="O398:O403"/>
    <mergeCell ref="P398:P403"/>
    <mergeCell ref="Q398:Q403"/>
    <mergeCell ref="M162:M167"/>
    <mergeCell ref="X249:X254"/>
    <mergeCell ref="V162:V167"/>
    <mergeCell ref="W192:W197"/>
    <mergeCell ref="V380:V385"/>
    <mergeCell ref="I144:I149"/>
    <mergeCell ref="K150:K155"/>
    <mergeCell ref="L150:L155"/>
    <mergeCell ref="L156:L161"/>
    <mergeCell ref="S180:S185"/>
    <mergeCell ref="T180:T185"/>
    <mergeCell ref="V186:V191"/>
    <mergeCell ref="T192:T197"/>
    <mergeCell ref="P404:P409"/>
    <mergeCell ref="Q404:Q409"/>
    <mergeCell ref="L386:L391"/>
    <mergeCell ref="K386:K391"/>
    <mergeCell ref="AA240:AA242"/>
    <mergeCell ref="AA380:AA385"/>
    <mergeCell ref="AA210:AA215"/>
    <mergeCell ref="X321:X326"/>
    <mergeCell ref="Z374:Z379"/>
    <mergeCell ref="AU309:AU310"/>
    <mergeCell ref="N192:N197"/>
    <mergeCell ref="F234:F239"/>
    <mergeCell ref="J216:J221"/>
    <mergeCell ref="K216:K221"/>
    <mergeCell ref="G222:G227"/>
    <mergeCell ref="AV102:AV105"/>
    <mergeCell ref="AU102:AU105"/>
    <mergeCell ref="AT102:AT105"/>
    <mergeCell ref="R404:R409"/>
    <mergeCell ref="S404:S409"/>
    <mergeCell ref="T404:T409"/>
    <mergeCell ref="U404:U409"/>
    <mergeCell ref="V404:V409"/>
    <mergeCell ref="W404:W409"/>
    <mergeCell ref="X404:X409"/>
    <mergeCell ref="Y404:Y409"/>
    <mergeCell ref="Z404:Z409"/>
    <mergeCell ref="AA404:AA409"/>
    <mergeCell ref="Z380:Z385"/>
    <mergeCell ref="Q380:Q385"/>
    <mergeCell ref="P380:P385"/>
    <mergeCell ref="O380:O385"/>
    <mergeCell ref="A398:A403"/>
    <mergeCell ref="B398:B403"/>
    <mergeCell ref="A404:A409"/>
    <mergeCell ref="B404:B409"/>
    <mergeCell ref="C404:C409"/>
    <mergeCell ref="D404:D409"/>
    <mergeCell ref="E404:E409"/>
    <mergeCell ref="F404:F409"/>
    <mergeCell ref="G404:G409"/>
    <mergeCell ref="H404:H409"/>
    <mergeCell ref="I404:I409"/>
    <mergeCell ref="J404:J409"/>
    <mergeCell ref="K404:K409"/>
    <mergeCell ref="L404:L409"/>
    <mergeCell ref="M404:M409"/>
    <mergeCell ref="N404:N409"/>
    <mergeCell ref="O404:O409"/>
  </mergeCells>
  <phoneticPr fontId="64" type="noConversion"/>
  <conditionalFormatting sqref="AS15:AU17 AS12:AS14 AS21:AU23 AS18:AS20 AS27:AU29 AS24:AS26 AS34:AU35 AS30:AS33 AS39:AU41 AS36:AS38 AS42:AS53 AS62:AU65 AS55:AS61 AS69:AU71 AS74:AU77 AS80:AU83 AS79 AS86:AU89 AS92:AU95 AS98:AU101 AS107:AU107 AS112:AU113 AS116:AU119 AS123:AU125 AS128:AU131 AS135:AU137 AS139:AU143 AS146:AU149 AS152:AU155 AS160:AU161 AS164:AU167 AS163 AS175:AU179 AS181:AU185 AS190:AU191 AS194:AU197 AS193 AS202:AU203 AS206:AU209 AS211:AU215 AS217:AU221 AS224:AU227 AS229:AU233 AS237:AU239 AS247:AU248 AS252:AU254 AS257:AU260 AS263:AU266 AS269:AU272 AS275:AU278 AS282:AU284 AS288:AU290 AS293:AU296 AS299:AU302 AS305:AU308 AS311:AU314 AS316:AU320 AS323:AU326 AS328:AU332 AS334:AU338 AS340:AU344 AS347:AU350 AS354:AU356 AS358:AU362 AS364:AU368 AS370:AU373 AS169:AU173 AS168 AS298 AS375:AU379 AS251 AU251 AS102:AS106 AS108:AS111 AS115 AS134 AU381:AU385 AS205 AS188:AS189 AS381:AS397">
    <cfRule type="cellIs" dxfId="3360" priority="6772" operator="equal">
      <formula>"Extremo"</formula>
    </cfRule>
    <cfRule type="cellIs" dxfId="3359" priority="6773" operator="equal">
      <formula>"Alto"</formula>
    </cfRule>
    <cfRule type="cellIs" dxfId="3358" priority="6774" operator="equal">
      <formula>"Moderado"</formula>
    </cfRule>
    <cfRule type="cellIs" dxfId="3357" priority="6775" operator="equal">
      <formula>"Bajo"</formula>
    </cfRule>
  </conditionalFormatting>
  <conditionalFormatting sqref="AO12:AO35 AO39:AO41 AO43:AO47 AO49:AO53 AO55:AO59 AO62:AO65 AO69:AO71 AO74:AO77 AO79:AO83 AO86:AO89 AO92:AO95 AO98:AO101 AO105:AO107 AO111:AO113 AO115:AO119 AO123:AO125 AO128:AO131 AO134:AO137 AO139:AO143 AO146:AO149 AO152:AO155 AO160:AO161 AO163:AO167 AO169:AO173 AO175:AO179 AO181:AO185 AO188:AO191 AO194:AO197 AO202:AO203 AO205:AO209 AO211:AO215 AO217:AO221 AO224:AO227 AO229:AO233 AO237:AO239 AO247:AO248 AO251:AO254 AO257:AO260 AO263:AO266 AO269:AO272 AO275:AO278 AO282:AO284 AO288:AO290 AO293:AO296 AO298:AO302 AO305:AO308 AO311:AO314 AO316:AO320 AO323:AO326 AO328:AO332 AO334:AO338 AO340:AO344 AO347:AO350 AO354:AO356 AO358:AO362 AO364:AO368 AO370:AO379 AO381:AO397">
    <cfRule type="cellIs" dxfId="3356" priority="6417" operator="equal">
      <formula>"Muy Alta"</formula>
    </cfRule>
    <cfRule type="cellIs" dxfId="3355" priority="6418" operator="equal">
      <formula>"Alta"</formula>
    </cfRule>
    <cfRule type="cellIs" dxfId="3354" priority="6419" operator="equal">
      <formula>"Media"</formula>
    </cfRule>
    <cfRule type="cellIs" dxfId="3353" priority="6420" operator="equal">
      <formula>"Baja"</formula>
    </cfRule>
    <cfRule type="cellIs" dxfId="3352" priority="6421" operator="equal">
      <formula>"Muy Baja"</formula>
    </cfRule>
  </conditionalFormatting>
  <conditionalFormatting sqref="AQ12:AQ35 AQ39:AQ41 AQ43:AQ47 AQ49:AQ53 AQ55:AQ59 AQ62:AQ65 AQ69:AQ71 AQ74:AQ77 AQ79:AQ83 AQ86:AQ89 AQ92:AQ95 AQ98:AQ101 AQ105:AQ107 AQ111:AQ113 AQ115:AQ119 AQ123:AQ125 AQ128:AQ131 AQ134:AQ137 AQ139:AQ143 AQ146:AQ149 AQ152:AQ155 AQ160:AQ161 AQ163:AQ167 AQ169:AQ173 AQ175:AQ179 AQ181:AQ185 AQ188:AQ191 AQ194:AQ197 AQ202:AQ203 AQ205:AQ209 AQ211:AQ215 AQ217:AQ221 AQ224:AQ227 AQ229:AQ233 AQ237:AQ239 AQ247:AQ248 AQ251:AQ254 AQ257:AQ260 AQ263:AQ266 AQ269:AQ272 AQ275:AQ278 AQ282:AQ284 AQ288:AQ290 AQ293:AQ296 AQ298:AQ302 AQ305:AQ308 AQ311:AQ314 AQ316:AQ320 AQ323:AQ326 AQ328:AQ332 AQ334:AQ338 AQ340:AQ344 AQ347:AQ350 AQ354:AQ356 AQ358:AQ362 AQ364:AQ368 AQ370:AQ373 AQ375:AQ379 AQ381:AQ397">
    <cfRule type="cellIs" dxfId="3351" priority="6412" operator="equal">
      <formula>"Catastrófico"</formula>
    </cfRule>
    <cfRule type="cellIs" dxfId="3350" priority="6413" operator="equal">
      <formula>"Mayor"</formula>
    </cfRule>
    <cfRule type="cellIs" dxfId="3349" priority="6414" operator="equal">
      <formula>"Moderado"</formula>
    </cfRule>
    <cfRule type="cellIs" dxfId="3348" priority="6415" operator="equal">
      <formula>"Menor"</formula>
    </cfRule>
    <cfRule type="cellIs" dxfId="3347" priority="6416" operator="equal">
      <formula>"Leve"</formula>
    </cfRule>
  </conditionalFormatting>
  <conditionalFormatting sqref="P12 P18 P24">
    <cfRule type="cellIs" dxfId="3346" priority="5065" operator="equal">
      <formula>"Muy Alta"</formula>
    </cfRule>
    <cfRule type="cellIs" dxfId="3345" priority="5066" operator="equal">
      <formula>"Alta"</formula>
    </cfRule>
    <cfRule type="cellIs" dxfId="3344" priority="5067" operator="equal">
      <formula>"Media"</formula>
    </cfRule>
    <cfRule type="cellIs" dxfId="3343" priority="5068" operator="equal">
      <formula>"Baja"</formula>
    </cfRule>
    <cfRule type="cellIs" dxfId="3342" priority="5069" operator="equal">
      <formula>"Muy Baja"</formula>
    </cfRule>
  </conditionalFormatting>
  <conditionalFormatting sqref="S18 S24 S30 S36 S42 S48 S54 S60 S66 S72 S78 S84 S90 S96 S102 S108 S114 S120 S126 S132 S138 S144 S150 S162 S168 S174 S180 S186 S192 S198 S204 S210 S216 S222 S228 S234 S240 S243 S249 S255 S261 S267 S273 S279 S285 S291 S297 S303 S309 S315 S321 S327 S333 S339 S345 S351 S357 S363 S369 S374 S380 S386 S12 S156">
    <cfRule type="cellIs" dxfId="3341" priority="5060" operator="equal">
      <formula>"Catastrófico"</formula>
    </cfRule>
    <cfRule type="cellIs" dxfId="3340" priority="5061" operator="equal">
      <formula>"Mayor"</formula>
    </cfRule>
    <cfRule type="cellIs" dxfId="3339" priority="5062" operator="equal">
      <formula>"Moderado"</formula>
    </cfRule>
    <cfRule type="cellIs" dxfId="3338" priority="5063" operator="equal">
      <formula>"Menor"</formula>
    </cfRule>
    <cfRule type="cellIs" dxfId="3337" priority="5064" operator="equal">
      <formula>"Leve"</formula>
    </cfRule>
  </conditionalFormatting>
  <conditionalFormatting sqref="V12 V18 V24 V30 V36 V42 V48 V54 V60 V66 V72 V78 V84 V90 V96 V102 V108 V114 V120 V126 V132 V138 V144 V150 V156 V162 V168 V174 V180 V186 V192 V198 V204 V210 V216 V222 V228 V234 V240 V243 V249 V255 V261 V267 V273 V279 V285 V291 V297 V303 V309 V315 V321 V327 V333 V339 V345 V351 V357 V363 V369 V374 V380 V386">
    <cfRule type="cellIs" dxfId="3336" priority="5055" operator="equal">
      <formula>"Catastrófico"</formula>
    </cfRule>
    <cfRule type="cellIs" dxfId="3335" priority="5056" operator="equal">
      <formula>"Mayor"</formula>
    </cfRule>
    <cfRule type="cellIs" dxfId="3334" priority="5057" operator="equal">
      <formula>"Moderado"</formula>
    </cfRule>
    <cfRule type="cellIs" dxfId="3333" priority="5058" operator="equal">
      <formula>"Menor"</formula>
    </cfRule>
    <cfRule type="cellIs" dxfId="3332" priority="5059" operator="equal">
      <formula>"Leve"</formula>
    </cfRule>
  </conditionalFormatting>
  <conditionalFormatting sqref="Z12 Z18 Z24 Z30 Z36 Z42 Z48 Z54 Z60 Z66 Z72 Z78 Z84 Z90 Z96 Z102 Z108 Z114 Z120 Z126 Z132 Z138 Z144 Z150 Z156 Z162 Z168 Z174 Z180 Z186 Z192 Z198 Z204 Z210 Z216 Z222 Z228 Z234 Z240 Z243 Z249 Z255 Z261 Z267 Z273 Z279 Z285 Z291 Z297 Z303 Z309 Z315 Z321 Z327 Z333 Z339 Z345 Z351 Z357 Z363 Z369 Z374 Z380 Z386">
    <cfRule type="cellIs" dxfId="3331" priority="5051" operator="equal">
      <formula>"Extremo"</formula>
    </cfRule>
    <cfRule type="cellIs" dxfId="3330" priority="5052" operator="equal">
      <formula>"Alto"</formula>
    </cfRule>
    <cfRule type="cellIs" dxfId="3329" priority="5053" operator="equal">
      <formula>"Moderado"</formula>
    </cfRule>
    <cfRule type="cellIs" dxfId="3328" priority="5054" operator="equal">
      <formula>"Bajo"</formula>
    </cfRule>
  </conditionalFormatting>
  <conditionalFormatting sqref="X12 X18:X240 X374:X386 X392:X397 X243:X369">
    <cfRule type="containsText" dxfId="3327" priority="5036" operator="containsText" text="Leve">
      <formula>NOT(ISERROR(SEARCH("Leve",X12)))</formula>
    </cfRule>
    <cfRule type="containsText" dxfId="3326" priority="5037" operator="containsText" text="Menor">
      <formula>NOT(ISERROR(SEARCH("Menor",X12)))</formula>
    </cfRule>
    <cfRule type="containsText" dxfId="3325" priority="5038" operator="containsText" text="Moderado">
      <formula>NOT(ISERROR(SEARCH("Moderado",X12)))</formula>
    </cfRule>
    <cfRule type="containsText" dxfId="3324" priority="5039" operator="containsText" text="Mayor">
      <formula>NOT(ISERROR(SEARCH("Mayor",X12)))</formula>
    </cfRule>
    <cfRule type="containsText" dxfId="3323" priority="5040" operator="containsText" text="Catastrófico">
      <formula>NOT(ISERROR(SEARCH("Catastrófico",X12)))</formula>
    </cfRule>
  </conditionalFormatting>
  <conditionalFormatting sqref="AA12">
    <cfRule type="cellIs" dxfId="3322" priority="5003" operator="equal">
      <formula>"Extremo"</formula>
    </cfRule>
    <cfRule type="cellIs" dxfId="3321" priority="5004" operator="equal">
      <formula>"Alto"</formula>
    </cfRule>
    <cfRule type="cellIs" dxfId="3320" priority="5005" operator="equal">
      <formula>"Moderado"</formula>
    </cfRule>
    <cfRule type="cellIs" dxfId="3319" priority="5006" operator="equal">
      <formula>"Bajo"</formula>
    </cfRule>
  </conditionalFormatting>
  <conditionalFormatting sqref="P30 P36">
    <cfRule type="cellIs" dxfId="3318" priority="3979" operator="equal">
      <formula>"Muy Alta"</formula>
    </cfRule>
    <cfRule type="cellIs" dxfId="3317" priority="3980" operator="equal">
      <formula>"Alta"</formula>
    </cfRule>
    <cfRule type="cellIs" dxfId="3316" priority="3981" operator="equal">
      <formula>"Media"</formula>
    </cfRule>
    <cfRule type="cellIs" dxfId="3315" priority="3982" operator="equal">
      <formula>"Baja"</formula>
    </cfRule>
    <cfRule type="cellIs" dxfId="3314" priority="3983" operator="equal">
      <formula>"Muy Baja"</formula>
    </cfRule>
  </conditionalFormatting>
  <conditionalFormatting sqref="P42 P48 P54 P60 P66 P72 P78 P84 P90 P96 P102 P108 P114 P120 P126 P132 P138 P144 P150 P156 P162 P168 P174 P180 P192 P204 P216 P228 P240 P249 P261 P273 P285 P297 P309 P321 P333 P345 P357 P369 P380 P186 P198 P210 P222 P234 P243 P255 P267 P279 P291 P303 P315 P327 P339 P351 P363 P374 P386">
    <cfRule type="cellIs" dxfId="3313" priority="3969" operator="equal">
      <formula>"Muy Alta"</formula>
    </cfRule>
    <cfRule type="cellIs" dxfId="3312" priority="3970" operator="equal">
      <formula>"Alta"</formula>
    </cfRule>
    <cfRule type="cellIs" dxfId="3311" priority="3971" operator="equal">
      <formula>"Media"</formula>
    </cfRule>
    <cfRule type="cellIs" dxfId="3310" priority="3972" operator="equal">
      <formula>"Baja"</formula>
    </cfRule>
    <cfRule type="cellIs" dxfId="3309" priority="3973" operator="equal">
      <formula>"Muy Baja"</formula>
    </cfRule>
  </conditionalFormatting>
  <conditionalFormatting sqref="AA18">
    <cfRule type="cellIs" dxfId="3308" priority="3654" operator="equal">
      <formula>"Catastrófico"</formula>
    </cfRule>
    <cfRule type="cellIs" dxfId="3307" priority="3655" operator="equal">
      <formula>"Mayor"</formula>
    </cfRule>
    <cfRule type="cellIs" dxfId="3306" priority="3656" operator="equal">
      <formula>"Moderado"</formula>
    </cfRule>
    <cfRule type="cellIs" dxfId="3305" priority="3657" operator="equal">
      <formula>"Menor"</formula>
    </cfRule>
    <cfRule type="cellIs" dxfId="3304" priority="3658" operator="equal">
      <formula>"Leve"</formula>
    </cfRule>
  </conditionalFormatting>
  <conditionalFormatting sqref="AV18">
    <cfRule type="cellIs" dxfId="3303" priority="3634" operator="equal">
      <formula>"Extremo"</formula>
    </cfRule>
    <cfRule type="cellIs" dxfId="3302" priority="3635" operator="equal">
      <formula>"Alto"</formula>
    </cfRule>
    <cfRule type="cellIs" dxfId="3301" priority="3636" operator="equal">
      <formula>"Moderado"</formula>
    </cfRule>
    <cfRule type="cellIs" dxfId="3300" priority="3637" operator="equal">
      <formula>"Bajo"</formula>
    </cfRule>
  </conditionalFormatting>
  <conditionalFormatting sqref="AV24">
    <cfRule type="cellIs" dxfId="3299" priority="3630" operator="equal">
      <formula>"Extremo"</formula>
    </cfRule>
    <cfRule type="cellIs" dxfId="3298" priority="3631" operator="equal">
      <formula>"Alto"</formula>
    </cfRule>
    <cfRule type="cellIs" dxfId="3297" priority="3632" operator="equal">
      <formula>"Moderado"</formula>
    </cfRule>
    <cfRule type="cellIs" dxfId="3296" priority="3633" operator="equal">
      <formula>"Bajo"</formula>
    </cfRule>
  </conditionalFormatting>
  <conditionalFormatting sqref="AV30">
    <cfRule type="cellIs" dxfId="3295" priority="3626" operator="equal">
      <formula>"Extremo"</formula>
    </cfRule>
    <cfRule type="cellIs" dxfId="3294" priority="3627" operator="equal">
      <formula>"Alto"</formula>
    </cfRule>
    <cfRule type="cellIs" dxfId="3293" priority="3628" operator="equal">
      <formula>"Moderado"</formula>
    </cfRule>
    <cfRule type="cellIs" dxfId="3292" priority="3629" operator="equal">
      <formula>"Bajo"</formula>
    </cfRule>
  </conditionalFormatting>
  <conditionalFormatting sqref="AO36">
    <cfRule type="cellIs" dxfId="3291" priority="3621" operator="equal">
      <formula>"Muy Alta"</formula>
    </cfRule>
    <cfRule type="cellIs" dxfId="3290" priority="3622" operator="equal">
      <formula>"Alta"</formula>
    </cfRule>
    <cfRule type="cellIs" dxfId="3289" priority="3623" operator="equal">
      <formula>"Media"</formula>
    </cfRule>
    <cfRule type="cellIs" dxfId="3288" priority="3624" operator="equal">
      <formula>"Baja"</formula>
    </cfRule>
    <cfRule type="cellIs" dxfId="3287" priority="3625" operator="equal">
      <formula>"Muy Baja"</formula>
    </cfRule>
  </conditionalFormatting>
  <conditionalFormatting sqref="AQ36">
    <cfRule type="cellIs" dxfId="3286" priority="3616" operator="equal">
      <formula>"Catastrófico"</formula>
    </cfRule>
    <cfRule type="cellIs" dxfId="3285" priority="3617" operator="equal">
      <formula>"Mayor"</formula>
    </cfRule>
    <cfRule type="cellIs" dxfId="3284" priority="3618" operator="equal">
      <formula>"Moderado"</formula>
    </cfRule>
    <cfRule type="cellIs" dxfId="3283" priority="3619" operator="equal">
      <formula>"Menor"</formula>
    </cfRule>
    <cfRule type="cellIs" dxfId="3282" priority="3620" operator="equal">
      <formula>"Leve"</formula>
    </cfRule>
  </conditionalFormatting>
  <conditionalFormatting sqref="AO37">
    <cfRule type="cellIs" dxfId="3281" priority="3611" operator="equal">
      <formula>"Muy Alta"</formula>
    </cfRule>
    <cfRule type="cellIs" dxfId="3280" priority="3612" operator="equal">
      <formula>"Alta"</formula>
    </cfRule>
    <cfRule type="cellIs" dxfId="3279" priority="3613" operator="equal">
      <formula>"Media"</formula>
    </cfRule>
    <cfRule type="cellIs" dxfId="3278" priority="3614" operator="equal">
      <formula>"Baja"</formula>
    </cfRule>
    <cfRule type="cellIs" dxfId="3277" priority="3615" operator="equal">
      <formula>"Muy Baja"</formula>
    </cfRule>
  </conditionalFormatting>
  <conditionalFormatting sqref="AQ37">
    <cfRule type="cellIs" dxfId="3276" priority="3606" operator="equal">
      <formula>"Catastrófico"</formula>
    </cfRule>
    <cfRule type="cellIs" dxfId="3275" priority="3607" operator="equal">
      <formula>"Mayor"</formula>
    </cfRule>
    <cfRule type="cellIs" dxfId="3274" priority="3608" operator="equal">
      <formula>"Moderado"</formula>
    </cfRule>
    <cfRule type="cellIs" dxfId="3273" priority="3609" operator="equal">
      <formula>"Menor"</formula>
    </cfRule>
    <cfRule type="cellIs" dxfId="3272" priority="3610" operator="equal">
      <formula>"Leve"</formula>
    </cfRule>
  </conditionalFormatting>
  <conditionalFormatting sqref="AO38">
    <cfRule type="cellIs" dxfId="3271" priority="3601" operator="equal">
      <formula>"Muy Alta"</formula>
    </cfRule>
    <cfRule type="cellIs" dxfId="3270" priority="3602" operator="equal">
      <formula>"Alta"</formula>
    </cfRule>
    <cfRule type="cellIs" dxfId="3269" priority="3603" operator="equal">
      <formula>"Media"</formula>
    </cfRule>
    <cfRule type="cellIs" dxfId="3268" priority="3604" operator="equal">
      <formula>"Baja"</formula>
    </cfRule>
    <cfRule type="cellIs" dxfId="3267" priority="3605" operator="equal">
      <formula>"Muy Baja"</formula>
    </cfRule>
  </conditionalFormatting>
  <conditionalFormatting sqref="AQ38">
    <cfRule type="cellIs" dxfId="3266" priority="3596" operator="equal">
      <formula>"Catastrófico"</formula>
    </cfRule>
    <cfRule type="cellIs" dxfId="3265" priority="3597" operator="equal">
      <formula>"Mayor"</formula>
    </cfRule>
    <cfRule type="cellIs" dxfId="3264" priority="3598" operator="equal">
      <formula>"Moderado"</formula>
    </cfRule>
    <cfRule type="cellIs" dxfId="3263" priority="3599" operator="equal">
      <formula>"Menor"</formula>
    </cfRule>
    <cfRule type="cellIs" dxfId="3262" priority="3600" operator="equal">
      <formula>"Leve"</formula>
    </cfRule>
  </conditionalFormatting>
  <conditionalFormatting sqref="AV36">
    <cfRule type="cellIs" dxfId="3261" priority="3588" operator="equal">
      <formula>"Extremo"</formula>
    </cfRule>
    <cfRule type="cellIs" dxfId="3260" priority="3589" operator="equal">
      <formula>"Alto"</formula>
    </cfRule>
    <cfRule type="cellIs" dxfId="3259" priority="3590" operator="equal">
      <formula>"Moderado"</formula>
    </cfRule>
    <cfRule type="cellIs" dxfId="3258" priority="3591" operator="equal">
      <formula>"Bajo"</formula>
    </cfRule>
  </conditionalFormatting>
  <conditionalFormatting sqref="AO42">
    <cfRule type="cellIs" dxfId="3257" priority="3579" operator="equal">
      <formula>"Muy Alta"</formula>
    </cfRule>
    <cfRule type="cellIs" dxfId="3256" priority="3580" operator="equal">
      <formula>"Alta"</formula>
    </cfRule>
    <cfRule type="cellIs" dxfId="3255" priority="3581" operator="equal">
      <formula>"Media"</formula>
    </cfRule>
    <cfRule type="cellIs" dxfId="3254" priority="3582" operator="equal">
      <formula>"Baja"</formula>
    </cfRule>
    <cfRule type="cellIs" dxfId="3253" priority="3583" operator="equal">
      <formula>"Muy Baja"</formula>
    </cfRule>
  </conditionalFormatting>
  <conditionalFormatting sqref="AQ42">
    <cfRule type="cellIs" dxfId="3252" priority="3574" operator="equal">
      <formula>"Catastrófico"</formula>
    </cfRule>
    <cfRule type="cellIs" dxfId="3251" priority="3575" operator="equal">
      <formula>"Mayor"</formula>
    </cfRule>
    <cfRule type="cellIs" dxfId="3250" priority="3576" operator="equal">
      <formula>"Moderado"</formula>
    </cfRule>
    <cfRule type="cellIs" dxfId="3249" priority="3577" operator="equal">
      <formula>"Menor"</formula>
    </cfRule>
    <cfRule type="cellIs" dxfId="3248" priority="3578" operator="equal">
      <formula>"Leve"</formula>
    </cfRule>
  </conditionalFormatting>
  <conditionalFormatting sqref="AO48">
    <cfRule type="cellIs" dxfId="3247" priority="3561" operator="equal">
      <formula>"Muy Alta"</formula>
    </cfRule>
    <cfRule type="cellIs" dxfId="3246" priority="3562" operator="equal">
      <formula>"Alta"</formula>
    </cfRule>
    <cfRule type="cellIs" dxfId="3245" priority="3563" operator="equal">
      <formula>"Media"</formula>
    </cfRule>
    <cfRule type="cellIs" dxfId="3244" priority="3564" operator="equal">
      <formula>"Baja"</formula>
    </cfRule>
    <cfRule type="cellIs" dxfId="3243" priority="3565" operator="equal">
      <formula>"Muy Baja"</formula>
    </cfRule>
  </conditionalFormatting>
  <conditionalFormatting sqref="AQ48">
    <cfRule type="cellIs" dxfId="3242" priority="3556" operator="equal">
      <formula>"Catastrófico"</formula>
    </cfRule>
    <cfRule type="cellIs" dxfId="3241" priority="3557" operator="equal">
      <formula>"Mayor"</formula>
    </cfRule>
    <cfRule type="cellIs" dxfId="3240" priority="3558" operator="equal">
      <formula>"Moderado"</formula>
    </cfRule>
    <cfRule type="cellIs" dxfId="3239" priority="3559" operator="equal">
      <formula>"Menor"</formula>
    </cfRule>
    <cfRule type="cellIs" dxfId="3238" priority="3560" operator="equal">
      <formula>"Leve"</formula>
    </cfRule>
  </conditionalFormatting>
  <conditionalFormatting sqref="AS54">
    <cfRule type="cellIs" dxfId="3237" priority="3552" operator="equal">
      <formula>"Extremo"</formula>
    </cfRule>
    <cfRule type="cellIs" dxfId="3236" priority="3553" operator="equal">
      <formula>"Alto"</formula>
    </cfRule>
    <cfRule type="cellIs" dxfId="3235" priority="3554" operator="equal">
      <formula>"Moderado"</formula>
    </cfRule>
    <cfRule type="cellIs" dxfId="3234" priority="3555" operator="equal">
      <formula>"Bajo"</formula>
    </cfRule>
  </conditionalFormatting>
  <conditionalFormatting sqref="AO54">
    <cfRule type="cellIs" dxfId="3233" priority="3547" operator="equal">
      <formula>"Muy Alta"</formula>
    </cfRule>
    <cfRule type="cellIs" dxfId="3232" priority="3548" operator="equal">
      <formula>"Alta"</formula>
    </cfRule>
    <cfRule type="cellIs" dxfId="3231" priority="3549" operator="equal">
      <formula>"Media"</formula>
    </cfRule>
    <cfRule type="cellIs" dxfId="3230" priority="3550" operator="equal">
      <formula>"Baja"</formula>
    </cfRule>
    <cfRule type="cellIs" dxfId="3229" priority="3551" operator="equal">
      <formula>"Muy Baja"</formula>
    </cfRule>
  </conditionalFormatting>
  <conditionalFormatting sqref="AQ54">
    <cfRule type="cellIs" dxfId="3228" priority="3542" operator="equal">
      <formula>"Catastrófico"</formula>
    </cfRule>
    <cfRule type="cellIs" dxfId="3227" priority="3543" operator="equal">
      <formula>"Mayor"</formula>
    </cfRule>
    <cfRule type="cellIs" dxfId="3226" priority="3544" operator="equal">
      <formula>"Moderado"</formula>
    </cfRule>
    <cfRule type="cellIs" dxfId="3225" priority="3545" operator="equal">
      <formula>"Menor"</formula>
    </cfRule>
    <cfRule type="cellIs" dxfId="3224" priority="3546" operator="equal">
      <formula>"Leve"</formula>
    </cfRule>
  </conditionalFormatting>
  <conditionalFormatting sqref="AV54">
    <cfRule type="cellIs" dxfId="3223" priority="3538" operator="equal">
      <formula>"Extremo"</formula>
    </cfRule>
    <cfRule type="cellIs" dxfId="3222" priority="3539" operator="equal">
      <formula>"Alto"</formula>
    </cfRule>
    <cfRule type="cellIs" dxfId="3221" priority="3540" operator="equal">
      <formula>"Moderado"</formula>
    </cfRule>
    <cfRule type="cellIs" dxfId="3220" priority="3541" operator="equal">
      <formula>"Bajo"</formula>
    </cfRule>
  </conditionalFormatting>
  <conditionalFormatting sqref="AO60">
    <cfRule type="cellIs" dxfId="3219" priority="3533" operator="equal">
      <formula>"Muy Alta"</formula>
    </cfRule>
    <cfRule type="cellIs" dxfId="3218" priority="3534" operator="equal">
      <formula>"Alta"</formula>
    </cfRule>
    <cfRule type="cellIs" dxfId="3217" priority="3535" operator="equal">
      <formula>"Media"</formula>
    </cfRule>
    <cfRule type="cellIs" dxfId="3216" priority="3536" operator="equal">
      <formula>"Baja"</formula>
    </cfRule>
    <cfRule type="cellIs" dxfId="3215" priority="3537" operator="equal">
      <formula>"Muy Baja"</formula>
    </cfRule>
  </conditionalFormatting>
  <conditionalFormatting sqref="AQ60">
    <cfRule type="cellIs" dxfId="3214" priority="3528" operator="equal">
      <formula>"Catastrófico"</formula>
    </cfRule>
    <cfRule type="cellIs" dxfId="3213" priority="3529" operator="equal">
      <formula>"Mayor"</formula>
    </cfRule>
    <cfRule type="cellIs" dxfId="3212" priority="3530" operator="equal">
      <formula>"Moderado"</formula>
    </cfRule>
    <cfRule type="cellIs" dxfId="3211" priority="3531" operator="equal">
      <formula>"Menor"</formula>
    </cfRule>
    <cfRule type="cellIs" dxfId="3210" priority="3532" operator="equal">
      <formula>"Leve"</formula>
    </cfRule>
  </conditionalFormatting>
  <conditionalFormatting sqref="AO61">
    <cfRule type="cellIs" dxfId="3209" priority="3523" operator="equal">
      <formula>"Muy Alta"</formula>
    </cfRule>
    <cfRule type="cellIs" dxfId="3208" priority="3524" operator="equal">
      <formula>"Alta"</formula>
    </cfRule>
    <cfRule type="cellIs" dxfId="3207" priority="3525" operator="equal">
      <formula>"Media"</formula>
    </cfRule>
    <cfRule type="cellIs" dxfId="3206" priority="3526" operator="equal">
      <formula>"Baja"</formula>
    </cfRule>
    <cfRule type="cellIs" dxfId="3205" priority="3527" operator="equal">
      <formula>"Muy Baja"</formula>
    </cfRule>
  </conditionalFormatting>
  <conditionalFormatting sqref="AQ61">
    <cfRule type="cellIs" dxfId="3204" priority="3518" operator="equal">
      <formula>"Catastrófico"</formula>
    </cfRule>
    <cfRule type="cellIs" dxfId="3203" priority="3519" operator="equal">
      <formula>"Mayor"</formula>
    </cfRule>
    <cfRule type="cellIs" dxfId="3202" priority="3520" operator="equal">
      <formula>"Moderado"</formula>
    </cfRule>
    <cfRule type="cellIs" dxfId="3201" priority="3521" operator="equal">
      <formula>"Menor"</formula>
    </cfRule>
    <cfRule type="cellIs" dxfId="3200" priority="3522" operator="equal">
      <formula>"Leve"</formula>
    </cfRule>
  </conditionalFormatting>
  <conditionalFormatting sqref="AS162">
    <cfRule type="cellIs" dxfId="3199" priority="2884" operator="equal">
      <formula>"Extremo"</formula>
    </cfRule>
    <cfRule type="cellIs" dxfId="3198" priority="2885" operator="equal">
      <formula>"Alto"</formula>
    </cfRule>
    <cfRule type="cellIs" dxfId="3197" priority="2886" operator="equal">
      <formula>"Moderado"</formula>
    </cfRule>
    <cfRule type="cellIs" dxfId="3196" priority="2887" operator="equal">
      <formula>"Bajo"</formula>
    </cfRule>
  </conditionalFormatting>
  <conditionalFormatting sqref="AO162">
    <cfRule type="cellIs" dxfId="3195" priority="2879" operator="equal">
      <formula>"Muy Alta"</formula>
    </cfRule>
    <cfRule type="cellIs" dxfId="3194" priority="2880" operator="equal">
      <formula>"Alta"</formula>
    </cfRule>
    <cfRule type="cellIs" dxfId="3193" priority="2881" operator="equal">
      <formula>"Media"</formula>
    </cfRule>
    <cfRule type="cellIs" dxfId="3192" priority="2882" operator="equal">
      <formula>"Baja"</formula>
    </cfRule>
    <cfRule type="cellIs" dxfId="3191" priority="2883" operator="equal">
      <formula>"Muy Baja"</formula>
    </cfRule>
  </conditionalFormatting>
  <conditionalFormatting sqref="AQ162">
    <cfRule type="cellIs" dxfId="3190" priority="2874" operator="equal">
      <formula>"Catastrófico"</formula>
    </cfRule>
    <cfRule type="cellIs" dxfId="3189" priority="2875" operator="equal">
      <formula>"Mayor"</formula>
    </cfRule>
    <cfRule type="cellIs" dxfId="3188" priority="2876" operator="equal">
      <formula>"Moderado"</formula>
    </cfRule>
    <cfRule type="cellIs" dxfId="3187" priority="2877" operator="equal">
      <formula>"Menor"</formula>
    </cfRule>
    <cfRule type="cellIs" dxfId="3186" priority="2878" operator="equal">
      <formula>"Leve"</formula>
    </cfRule>
  </conditionalFormatting>
  <conditionalFormatting sqref="AS66">
    <cfRule type="cellIs" dxfId="3185" priority="3500" operator="equal">
      <formula>"Extremo"</formula>
    </cfRule>
    <cfRule type="cellIs" dxfId="3184" priority="3501" operator="equal">
      <formula>"Alto"</formula>
    </cfRule>
    <cfRule type="cellIs" dxfId="3183" priority="3502" operator="equal">
      <formula>"Moderado"</formula>
    </cfRule>
    <cfRule type="cellIs" dxfId="3182" priority="3503" operator="equal">
      <formula>"Bajo"</formula>
    </cfRule>
  </conditionalFormatting>
  <conditionalFormatting sqref="AO66">
    <cfRule type="cellIs" dxfId="3181" priority="3495" operator="equal">
      <formula>"Muy Alta"</formula>
    </cfRule>
    <cfRule type="cellIs" dxfId="3180" priority="3496" operator="equal">
      <formula>"Alta"</formula>
    </cfRule>
    <cfRule type="cellIs" dxfId="3179" priority="3497" operator="equal">
      <formula>"Media"</formula>
    </cfRule>
    <cfRule type="cellIs" dxfId="3178" priority="3498" operator="equal">
      <formula>"Baja"</formula>
    </cfRule>
    <cfRule type="cellIs" dxfId="3177" priority="3499" operator="equal">
      <formula>"Muy Baja"</formula>
    </cfRule>
  </conditionalFormatting>
  <conditionalFormatting sqref="AQ66">
    <cfRule type="cellIs" dxfId="3176" priority="3490" operator="equal">
      <formula>"Catastrófico"</formula>
    </cfRule>
    <cfRule type="cellIs" dxfId="3175" priority="3491" operator="equal">
      <formula>"Mayor"</formula>
    </cfRule>
    <cfRule type="cellIs" dxfId="3174" priority="3492" operator="equal">
      <formula>"Moderado"</formula>
    </cfRule>
    <cfRule type="cellIs" dxfId="3173" priority="3493" operator="equal">
      <formula>"Menor"</formula>
    </cfRule>
    <cfRule type="cellIs" dxfId="3172" priority="3494" operator="equal">
      <formula>"Leve"</formula>
    </cfRule>
  </conditionalFormatting>
  <conditionalFormatting sqref="AS67">
    <cfRule type="cellIs" dxfId="3171" priority="3486" operator="equal">
      <formula>"Extremo"</formula>
    </cfRule>
    <cfRule type="cellIs" dxfId="3170" priority="3487" operator="equal">
      <formula>"Alto"</formula>
    </cfRule>
    <cfRule type="cellIs" dxfId="3169" priority="3488" operator="equal">
      <formula>"Moderado"</formula>
    </cfRule>
    <cfRule type="cellIs" dxfId="3168" priority="3489" operator="equal">
      <formula>"Bajo"</formula>
    </cfRule>
  </conditionalFormatting>
  <conditionalFormatting sqref="AO67">
    <cfRule type="cellIs" dxfId="3167" priority="3481" operator="equal">
      <formula>"Muy Alta"</formula>
    </cfRule>
    <cfRule type="cellIs" dxfId="3166" priority="3482" operator="equal">
      <formula>"Alta"</formula>
    </cfRule>
    <cfRule type="cellIs" dxfId="3165" priority="3483" operator="equal">
      <formula>"Media"</formula>
    </cfRule>
    <cfRule type="cellIs" dxfId="3164" priority="3484" operator="equal">
      <formula>"Baja"</formula>
    </cfRule>
    <cfRule type="cellIs" dxfId="3163" priority="3485" operator="equal">
      <formula>"Muy Baja"</formula>
    </cfRule>
  </conditionalFormatting>
  <conditionalFormatting sqref="AQ67">
    <cfRule type="cellIs" dxfId="3162" priority="3476" operator="equal">
      <formula>"Catastrófico"</formula>
    </cfRule>
    <cfRule type="cellIs" dxfId="3161" priority="3477" operator="equal">
      <formula>"Mayor"</formula>
    </cfRule>
    <cfRule type="cellIs" dxfId="3160" priority="3478" operator="equal">
      <formula>"Moderado"</formula>
    </cfRule>
    <cfRule type="cellIs" dxfId="3159" priority="3479" operator="equal">
      <formula>"Menor"</formula>
    </cfRule>
    <cfRule type="cellIs" dxfId="3158" priority="3480" operator="equal">
      <formula>"Leve"</formula>
    </cfRule>
  </conditionalFormatting>
  <conditionalFormatting sqref="AS68">
    <cfRule type="cellIs" dxfId="3157" priority="3458" operator="equal">
      <formula>"Extremo"</formula>
    </cfRule>
    <cfRule type="cellIs" dxfId="3156" priority="3459" operator="equal">
      <formula>"Alto"</formula>
    </cfRule>
    <cfRule type="cellIs" dxfId="3155" priority="3460" operator="equal">
      <formula>"Moderado"</formula>
    </cfRule>
    <cfRule type="cellIs" dxfId="3154" priority="3461" operator="equal">
      <formula>"Bajo"</formula>
    </cfRule>
  </conditionalFormatting>
  <conditionalFormatting sqref="AO68">
    <cfRule type="cellIs" dxfId="3153" priority="3453" operator="equal">
      <formula>"Muy Alta"</formula>
    </cfRule>
    <cfRule type="cellIs" dxfId="3152" priority="3454" operator="equal">
      <formula>"Alta"</formula>
    </cfRule>
    <cfRule type="cellIs" dxfId="3151" priority="3455" operator="equal">
      <formula>"Media"</formula>
    </cfRule>
    <cfRule type="cellIs" dxfId="3150" priority="3456" operator="equal">
      <formula>"Baja"</formula>
    </cfRule>
    <cfRule type="cellIs" dxfId="3149" priority="3457" operator="equal">
      <formula>"Muy Baja"</formula>
    </cfRule>
  </conditionalFormatting>
  <conditionalFormatting sqref="AQ68">
    <cfRule type="cellIs" dxfId="3148" priority="3448" operator="equal">
      <formula>"Catastrófico"</formula>
    </cfRule>
    <cfRule type="cellIs" dxfId="3147" priority="3449" operator="equal">
      <formula>"Mayor"</formula>
    </cfRule>
    <cfRule type="cellIs" dxfId="3146" priority="3450" operator="equal">
      <formula>"Moderado"</formula>
    </cfRule>
    <cfRule type="cellIs" dxfId="3145" priority="3451" operator="equal">
      <formula>"Menor"</formula>
    </cfRule>
    <cfRule type="cellIs" dxfId="3144" priority="3452" operator="equal">
      <formula>"Leve"</formula>
    </cfRule>
  </conditionalFormatting>
  <conditionalFormatting sqref="AS72">
    <cfRule type="cellIs" dxfId="3143" priority="3444" operator="equal">
      <formula>"Extremo"</formula>
    </cfRule>
    <cfRule type="cellIs" dxfId="3142" priority="3445" operator="equal">
      <formula>"Alto"</formula>
    </cfRule>
    <cfRule type="cellIs" dxfId="3141" priority="3446" operator="equal">
      <formula>"Moderado"</formula>
    </cfRule>
    <cfRule type="cellIs" dxfId="3140" priority="3447" operator="equal">
      <formula>"Bajo"</formula>
    </cfRule>
  </conditionalFormatting>
  <conditionalFormatting sqref="AO72">
    <cfRule type="cellIs" dxfId="3139" priority="3439" operator="equal">
      <formula>"Muy Alta"</formula>
    </cfRule>
    <cfRule type="cellIs" dxfId="3138" priority="3440" operator="equal">
      <formula>"Alta"</formula>
    </cfRule>
    <cfRule type="cellIs" dxfId="3137" priority="3441" operator="equal">
      <formula>"Media"</formula>
    </cfRule>
    <cfRule type="cellIs" dxfId="3136" priority="3442" operator="equal">
      <formula>"Baja"</formula>
    </cfRule>
    <cfRule type="cellIs" dxfId="3135" priority="3443" operator="equal">
      <formula>"Muy Baja"</formula>
    </cfRule>
  </conditionalFormatting>
  <conditionalFormatting sqref="AQ72">
    <cfRule type="cellIs" dxfId="3134" priority="3434" operator="equal">
      <formula>"Catastrófico"</formula>
    </cfRule>
    <cfRule type="cellIs" dxfId="3133" priority="3435" operator="equal">
      <formula>"Mayor"</formula>
    </cfRule>
    <cfRule type="cellIs" dxfId="3132" priority="3436" operator="equal">
      <formula>"Moderado"</formula>
    </cfRule>
    <cfRule type="cellIs" dxfId="3131" priority="3437" operator="equal">
      <formula>"Menor"</formula>
    </cfRule>
    <cfRule type="cellIs" dxfId="3130" priority="3438" operator="equal">
      <formula>"Leve"</formula>
    </cfRule>
  </conditionalFormatting>
  <conditionalFormatting sqref="AS73">
    <cfRule type="cellIs" dxfId="3129" priority="3430" operator="equal">
      <formula>"Extremo"</formula>
    </cfRule>
    <cfRule type="cellIs" dxfId="3128" priority="3431" operator="equal">
      <formula>"Alto"</formula>
    </cfRule>
    <cfRule type="cellIs" dxfId="3127" priority="3432" operator="equal">
      <formula>"Moderado"</formula>
    </cfRule>
    <cfRule type="cellIs" dxfId="3126" priority="3433" operator="equal">
      <formula>"Bajo"</formula>
    </cfRule>
  </conditionalFormatting>
  <conditionalFormatting sqref="AO73">
    <cfRule type="cellIs" dxfId="3125" priority="3425" operator="equal">
      <formula>"Muy Alta"</formula>
    </cfRule>
    <cfRule type="cellIs" dxfId="3124" priority="3426" operator="equal">
      <formula>"Alta"</formula>
    </cfRule>
    <cfRule type="cellIs" dxfId="3123" priority="3427" operator="equal">
      <formula>"Media"</formula>
    </cfRule>
    <cfRule type="cellIs" dxfId="3122" priority="3428" operator="equal">
      <formula>"Baja"</formula>
    </cfRule>
    <cfRule type="cellIs" dxfId="3121" priority="3429" operator="equal">
      <formula>"Muy Baja"</formula>
    </cfRule>
  </conditionalFormatting>
  <conditionalFormatting sqref="AQ73">
    <cfRule type="cellIs" dxfId="3120" priority="3420" operator="equal">
      <formula>"Catastrófico"</formula>
    </cfRule>
    <cfRule type="cellIs" dxfId="3119" priority="3421" operator="equal">
      <formula>"Mayor"</formula>
    </cfRule>
    <cfRule type="cellIs" dxfId="3118" priority="3422" operator="equal">
      <formula>"Moderado"</formula>
    </cfRule>
    <cfRule type="cellIs" dxfId="3117" priority="3423" operator="equal">
      <formula>"Menor"</formula>
    </cfRule>
    <cfRule type="cellIs" dxfId="3116" priority="3424" operator="equal">
      <formula>"Leve"</formula>
    </cfRule>
  </conditionalFormatting>
  <conditionalFormatting sqref="AS78">
    <cfRule type="cellIs" dxfId="3115" priority="3402" operator="equal">
      <formula>"Extremo"</formula>
    </cfRule>
    <cfRule type="cellIs" dxfId="3114" priority="3403" operator="equal">
      <formula>"Alto"</formula>
    </cfRule>
    <cfRule type="cellIs" dxfId="3113" priority="3404" operator="equal">
      <formula>"Moderado"</formula>
    </cfRule>
    <cfRule type="cellIs" dxfId="3112" priority="3405" operator="equal">
      <formula>"Bajo"</formula>
    </cfRule>
  </conditionalFormatting>
  <conditionalFormatting sqref="AO78">
    <cfRule type="cellIs" dxfId="3111" priority="3397" operator="equal">
      <formula>"Muy Alta"</formula>
    </cfRule>
    <cfRule type="cellIs" dxfId="3110" priority="3398" operator="equal">
      <formula>"Alta"</formula>
    </cfRule>
    <cfRule type="cellIs" dxfId="3109" priority="3399" operator="equal">
      <formula>"Media"</formula>
    </cfRule>
    <cfRule type="cellIs" dxfId="3108" priority="3400" operator="equal">
      <formula>"Baja"</formula>
    </cfRule>
    <cfRule type="cellIs" dxfId="3107" priority="3401" operator="equal">
      <formula>"Muy Baja"</formula>
    </cfRule>
  </conditionalFormatting>
  <conditionalFormatting sqref="AQ78">
    <cfRule type="cellIs" dxfId="3106" priority="3392" operator="equal">
      <formula>"Catastrófico"</formula>
    </cfRule>
    <cfRule type="cellIs" dxfId="3105" priority="3393" operator="equal">
      <formula>"Mayor"</formula>
    </cfRule>
    <cfRule type="cellIs" dxfId="3104" priority="3394" operator="equal">
      <formula>"Moderado"</formula>
    </cfRule>
    <cfRule type="cellIs" dxfId="3103" priority="3395" operator="equal">
      <formula>"Menor"</formula>
    </cfRule>
    <cfRule type="cellIs" dxfId="3102" priority="3396" operator="equal">
      <formula>"Leve"</formula>
    </cfRule>
  </conditionalFormatting>
  <conditionalFormatting sqref="AV42">
    <cfRule type="cellIs" dxfId="3101" priority="3384" operator="equal">
      <formula>"Extremo"</formula>
    </cfRule>
    <cfRule type="cellIs" dxfId="3100" priority="3385" operator="equal">
      <formula>"Alto"</formula>
    </cfRule>
    <cfRule type="cellIs" dxfId="3099" priority="3386" operator="equal">
      <formula>"Moderado"</formula>
    </cfRule>
    <cfRule type="cellIs" dxfId="3098" priority="3387" operator="equal">
      <formula>"Bajo"</formula>
    </cfRule>
  </conditionalFormatting>
  <conditionalFormatting sqref="AV78">
    <cfRule type="cellIs" dxfId="3097" priority="3380" operator="equal">
      <formula>"Extremo"</formula>
    </cfRule>
    <cfRule type="cellIs" dxfId="3096" priority="3381" operator="equal">
      <formula>"Alto"</formula>
    </cfRule>
    <cfRule type="cellIs" dxfId="3095" priority="3382" operator="equal">
      <formula>"Moderado"</formula>
    </cfRule>
    <cfRule type="cellIs" dxfId="3094" priority="3383" operator="equal">
      <formula>"Bajo"</formula>
    </cfRule>
  </conditionalFormatting>
  <conditionalFormatting sqref="AS84">
    <cfRule type="cellIs" dxfId="3093" priority="3362" operator="equal">
      <formula>"Extremo"</formula>
    </cfRule>
    <cfRule type="cellIs" dxfId="3092" priority="3363" operator="equal">
      <formula>"Alto"</formula>
    </cfRule>
    <cfRule type="cellIs" dxfId="3091" priority="3364" operator="equal">
      <formula>"Moderado"</formula>
    </cfRule>
    <cfRule type="cellIs" dxfId="3090" priority="3365" operator="equal">
      <formula>"Bajo"</formula>
    </cfRule>
  </conditionalFormatting>
  <conditionalFormatting sqref="AO84">
    <cfRule type="cellIs" dxfId="3089" priority="3357" operator="equal">
      <formula>"Muy Alta"</formula>
    </cfRule>
    <cfRule type="cellIs" dxfId="3088" priority="3358" operator="equal">
      <formula>"Alta"</formula>
    </cfRule>
    <cfRule type="cellIs" dxfId="3087" priority="3359" operator="equal">
      <formula>"Media"</formula>
    </cfRule>
    <cfRule type="cellIs" dxfId="3086" priority="3360" operator="equal">
      <formula>"Baja"</formula>
    </cfRule>
    <cfRule type="cellIs" dxfId="3085" priority="3361" operator="equal">
      <formula>"Muy Baja"</formula>
    </cfRule>
  </conditionalFormatting>
  <conditionalFormatting sqref="AQ84">
    <cfRule type="cellIs" dxfId="3084" priority="3352" operator="equal">
      <formula>"Catastrófico"</formula>
    </cfRule>
    <cfRule type="cellIs" dxfId="3083" priority="3353" operator="equal">
      <formula>"Mayor"</formula>
    </cfRule>
    <cfRule type="cellIs" dxfId="3082" priority="3354" operator="equal">
      <formula>"Moderado"</formula>
    </cfRule>
    <cfRule type="cellIs" dxfId="3081" priority="3355" operator="equal">
      <formula>"Menor"</formula>
    </cfRule>
    <cfRule type="cellIs" dxfId="3080" priority="3356" operator="equal">
      <formula>"Leve"</formula>
    </cfRule>
  </conditionalFormatting>
  <conditionalFormatting sqref="AS85">
    <cfRule type="cellIs" dxfId="3079" priority="3348" operator="equal">
      <formula>"Extremo"</formula>
    </cfRule>
    <cfRule type="cellIs" dxfId="3078" priority="3349" operator="equal">
      <formula>"Alto"</formula>
    </cfRule>
    <cfRule type="cellIs" dxfId="3077" priority="3350" operator="equal">
      <formula>"Moderado"</formula>
    </cfRule>
    <cfRule type="cellIs" dxfId="3076" priority="3351" operator="equal">
      <formula>"Bajo"</formula>
    </cfRule>
  </conditionalFormatting>
  <conditionalFormatting sqref="AO85">
    <cfRule type="cellIs" dxfId="3075" priority="3343" operator="equal">
      <formula>"Muy Alta"</formula>
    </cfRule>
    <cfRule type="cellIs" dxfId="3074" priority="3344" operator="equal">
      <formula>"Alta"</formula>
    </cfRule>
    <cfRule type="cellIs" dxfId="3073" priority="3345" operator="equal">
      <formula>"Media"</formula>
    </cfRule>
    <cfRule type="cellIs" dxfId="3072" priority="3346" operator="equal">
      <formula>"Baja"</formula>
    </cfRule>
    <cfRule type="cellIs" dxfId="3071" priority="3347" operator="equal">
      <formula>"Muy Baja"</formula>
    </cfRule>
  </conditionalFormatting>
  <conditionalFormatting sqref="AQ85">
    <cfRule type="cellIs" dxfId="3070" priority="3338" operator="equal">
      <formula>"Catastrófico"</formula>
    </cfRule>
    <cfRule type="cellIs" dxfId="3069" priority="3339" operator="equal">
      <formula>"Mayor"</formula>
    </cfRule>
    <cfRule type="cellIs" dxfId="3068" priority="3340" operator="equal">
      <formula>"Moderado"</formula>
    </cfRule>
    <cfRule type="cellIs" dxfId="3067" priority="3341" operator="equal">
      <formula>"Menor"</formula>
    </cfRule>
    <cfRule type="cellIs" dxfId="3066" priority="3342" operator="equal">
      <formula>"Leve"</formula>
    </cfRule>
  </conditionalFormatting>
  <conditionalFormatting sqref="AV84">
    <cfRule type="cellIs" dxfId="3065" priority="3334" operator="equal">
      <formula>"Extremo"</formula>
    </cfRule>
    <cfRule type="cellIs" dxfId="3064" priority="3335" operator="equal">
      <formula>"Alto"</formula>
    </cfRule>
    <cfRule type="cellIs" dxfId="3063" priority="3336" operator="equal">
      <formula>"Moderado"</formula>
    </cfRule>
    <cfRule type="cellIs" dxfId="3062" priority="3337" operator="equal">
      <formula>"Bajo"</formula>
    </cfRule>
  </conditionalFormatting>
  <conditionalFormatting sqref="AS90">
    <cfRule type="cellIs" dxfId="3061" priority="3330" operator="equal">
      <formula>"Extremo"</formula>
    </cfRule>
    <cfRule type="cellIs" dxfId="3060" priority="3331" operator="equal">
      <formula>"Alto"</formula>
    </cfRule>
    <cfRule type="cellIs" dxfId="3059" priority="3332" operator="equal">
      <formula>"Moderado"</formula>
    </cfRule>
    <cfRule type="cellIs" dxfId="3058" priority="3333" operator="equal">
      <formula>"Bajo"</formula>
    </cfRule>
  </conditionalFormatting>
  <conditionalFormatting sqref="AO90">
    <cfRule type="cellIs" dxfId="3057" priority="3325" operator="equal">
      <formula>"Muy Alta"</formula>
    </cfRule>
    <cfRule type="cellIs" dxfId="3056" priority="3326" operator="equal">
      <formula>"Alta"</formula>
    </cfRule>
    <cfRule type="cellIs" dxfId="3055" priority="3327" operator="equal">
      <formula>"Media"</formula>
    </cfRule>
    <cfRule type="cellIs" dxfId="3054" priority="3328" operator="equal">
      <formula>"Baja"</formula>
    </cfRule>
    <cfRule type="cellIs" dxfId="3053" priority="3329" operator="equal">
      <formula>"Muy Baja"</formula>
    </cfRule>
  </conditionalFormatting>
  <conditionalFormatting sqref="AQ90">
    <cfRule type="cellIs" dxfId="3052" priority="3320" operator="equal">
      <formula>"Catastrófico"</formula>
    </cfRule>
    <cfRule type="cellIs" dxfId="3051" priority="3321" operator="equal">
      <formula>"Mayor"</formula>
    </cfRule>
    <cfRule type="cellIs" dxfId="3050" priority="3322" operator="equal">
      <formula>"Moderado"</formula>
    </cfRule>
    <cfRule type="cellIs" dxfId="3049" priority="3323" operator="equal">
      <formula>"Menor"</formula>
    </cfRule>
    <cfRule type="cellIs" dxfId="3048" priority="3324" operator="equal">
      <formula>"Leve"</formula>
    </cfRule>
  </conditionalFormatting>
  <conditionalFormatting sqref="AS91">
    <cfRule type="cellIs" dxfId="3047" priority="3316" operator="equal">
      <formula>"Extremo"</formula>
    </cfRule>
    <cfRule type="cellIs" dxfId="3046" priority="3317" operator="equal">
      <formula>"Alto"</formula>
    </cfRule>
    <cfRule type="cellIs" dxfId="3045" priority="3318" operator="equal">
      <formula>"Moderado"</formula>
    </cfRule>
    <cfRule type="cellIs" dxfId="3044" priority="3319" operator="equal">
      <formula>"Bajo"</formula>
    </cfRule>
  </conditionalFormatting>
  <conditionalFormatting sqref="AO91">
    <cfRule type="cellIs" dxfId="3043" priority="3311" operator="equal">
      <formula>"Muy Alta"</formula>
    </cfRule>
    <cfRule type="cellIs" dxfId="3042" priority="3312" operator="equal">
      <formula>"Alta"</formula>
    </cfRule>
    <cfRule type="cellIs" dxfId="3041" priority="3313" operator="equal">
      <formula>"Media"</formula>
    </cfRule>
    <cfRule type="cellIs" dxfId="3040" priority="3314" operator="equal">
      <formula>"Baja"</formula>
    </cfRule>
    <cfRule type="cellIs" dxfId="3039" priority="3315" operator="equal">
      <formula>"Muy Baja"</formula>
    </cfRule>
  </conditionalFormatting>
  <conditionalFormatting sqref="AQ91">
    <cfRule type="cellIs" dxfId="3038" priority="3306" operator="equal">
      <formula>"Catastrófico"</formula>
    </cfRule>
    <cfRule type="cellIs" dxfId="3037" priority="3307" operator="equal">
      <formula>"Mayor"</formula>
    </cfRule>
    <cfRule type="cellIs" dxfId="3036" priority="3308" operator="equal">
      <formula>"Moderado"</formula>
    </cfRule>
    <cfRule type="cellIs" dxfId="3035" priority="3309" operator="equal">
      <formula>"Menor"</formula>
    </cfRule>
    <cfRule type="cellIs" dxfId="3034" priority="3310" operator="equal">
      <formula>"Leve"</formula>
    </cfRule>
  </conditionalFormatting>
  <conditionalFormatting sqref="AV90">
    <cfRule type="cellIs" dxfId="3033" priority="3302" operator="equal">
      <formula>"Extremo"</formula>
    </cfRule>
    <cfRule type="cellIs" dxfId="3032" priority="3303" operator="equal">
      <formula>"Alto"</formula>
    </cfRule>
    <cfRule type="cellIs" dxfId="3031" priority="3304" operator="equal">
      <formula>"Moderado"</formula>
    </cfRule>
    <cfRule type="cellIs" dxfId="3030" priority="3305" operator="equal">
      <formula>"Bajo"</formula>
    </cfRule>
  </conditionalFormatting>
  <conditionalFormatting sqref="AS96">
    <cfRule type="cellIs" dxfId="3029" priority="3298" operator="equal">
      <formula>"Extremo"</formula>
    </cfRule>
    <cfRule type="cellIs" dxfId="3028" priority="3299" operator="equal">
      <formula>"Alto"</formula>
    </cfRule>
    <cfRule type="cellIs" dxfId="3027" priority="3300" operator="equal">
      <formula>"Moderado"</formula>
    </cfRule>
    <cfRule type="cellIs" dxfId="3026" priority="3301" operator="equal">
      <formula>"Bajo"</formula>
    </cfRule>
  </conditionalFormatting>
  <conditionalFormatting sqref="AO96">
    <cfRule type="cellIs" dxfId="3025" priority="3293" operator="equal">
      <formula>"Muy Alta"</formula>
    </cfRule>
    <cfRule type="cellIs" dxfId="3024" priority="3294" operator="equal">
      <formula>"Alta"</formula>
    </cfRule>
    <cfRule type="cellIs" dxfId="3023" priority="3295" operator="equal">
      <formula>"Media"</formula>
    </cfRule>
    <cfRule type="cellIs" dxfId="3022" priority="3296" operator="equal">
      <formula>"Baja"</formula>
    </cfRule>
    <cfRule type="cellIs" dxfId="3021" priority="3297" operator="equal">
      <formula>"Muy Baja"</formula>
    </cfRule>
  </conditionalFormatting>
  <conditionalFormatting sqref="AQ96">
    <cfRule type="cellIs" dxfId="3020" priority="3288" operator="equal">
      <formula>"Catastrófico"</formula>
    </cfRule>
    <cfRule type="cellIs" dxfId="3019" priority="3289" operator="equal">
      <formula>"Mayor"</formula>
    </cfRule>
    <cfRule type="cellIs" dxfId="3018" priority="3290" operator="equal">
      <formula>"Moderado"</formula>
    </cfRule>
    <cfRule type="cellIs" dxfId="3017" priority="3291" operator="equal">
      <formula>"Menor"</formula>
    </cfRule>
    <cfRule type="cellIs" dxfId="3016" priority="3292" operator="equal">
      <formula>"Leve"</formula>
    </cfRule>
  </conditionalFormatting>
  <conditionalFormatting sqref="AS97">
    <cfRule type="cellIs" dxfId="3015" priority="3284" operator="equal">
      <formula>"Extremo"</formula>
    </cfRule>
    <cfRule type="cellIs" dxfId="3014" priority="3285" operator="equal">
      <formula>"Alto"</formula>
    </cfRule>
    <cfRule type="cellIs" dxfId="3013" priority="3286" operator="equal">
      <formula>"Moderado"</formula>
    </cfRule>
    <cfRule type="cellIs" dxfId="3012" priority="3287" operator="equal">
      <formula>"Bajo"</formula>
    </cfRule>
  </conditionalFormatting>
  <conditionalFormatting sqref="AO97">
    <cfRule type="cellIs" dxfId="3011" priority="3279" operator="equal">
      <formula>"Muy Alta"</formula>
    </cfRule>
    <cfRule type="cellIs" dxfId="3010" priority="3280" operator="equal">
      <formula>"Alta"</formula>
    </cfRule>
    <cfRule type="cellIs" dxfId="3009" priority="3281" operator="equal">
      <formula>"Media"</formula>
    </cfRule>
    <cfRule type="cellIs" dxfId="3008" priority="3282" operator="equal">
      <formula>"Baja"</formula>
    </cfRule>
    <cfRule type="cellIs" dxfId="3007" priority="3283" operator="equal">
      <formula>"Muy Baja"</formula>
    </cfRule>
  </conditionalFormatting>
  <conditionalFormatting sqref="AQ97">
    <cfRule type="cellIs" dxfId="3006" priority="3274" operator="equal">
      <formula>"Catastrófico"</formula>
    </cfRule>
    <cfRule type="cellIs" dxfId="3005" priority="3275" operator="equal">
      <formula>"Mayor"</formula>
    </cfRule>
    <cfRule type="cellIs" dxfId="3004" priority="3276" operator="equal">
      <formula>"Moderado"</formula>
    </cfRule>
    <cfRule type="cellIs" dxfId="3003" priority="3277" operator="equal">
      <formula>"Menor"</formula>
    </cfRule>
    <cfRule type="cellIs" dxfId="3002" priority="3278" operator="equal">
      <formula>"Leve"</formula>
    </cfRule>
  </conditionalFormatting>
  <conditionalFormatting sqref="AV96">
    <cfRule type="cellIs" dxfId="3001" priority="3270" operator="equal">
      <formula>"Extremo"</formula>
    </cfRule>
    <cfRule type="cellIs" dxfId="3000" priority="3271" operator="equal">
      <formula>"Alto"</formula>
    </cfRule>
    <cfRule type="cellIs" dxfId="2999" priority="3272" operator="equal">
      <formula>"Moderado"</formula>
    </cfRule>
    <cfRule type="cellIs" dxfId="2998" priority="3273" operator="equal">
      <formula>"Bajo"</formula>
    </cfRule>
  </conditionalFormatting>
  <conditionalFormatting sqref="AO102">
    <cfRule type="cellIs" dxfId="2997" priority="3265" operator="equal">
      <formula>"Muy Alta"</formula>
    </cfRule>
    <cfRule type="cellIs" dxfId="2996" priority="3266" operator="equal">
      <formula>"Alta"</formula>
    </cfRule>
    <cfRule type="cellIs" dxfId="2995" priority="3267" operator="equal">
      <formula>"Media"</formula>
    </cfRule>
    <cfRule type="cellIs" dxfId="2994" priority="3268" operator="equal">
      <formula>"Baja"</formula>
    </cfRule>
    <cfRule type="cellIs" dxfId="2993" priority="3269" operator="equal">
      <formula>"Muy Baja"</formula>
    </cfRule>
  </conditionalFormatting>
  <conditionalFormatting sqref="AQ102">
    <cfRule type="cellIs" dxfId="2992" priority="3260" operator="equal">
      <formula>"Catastrófico"</formula>
    </cfRule>
    <cfRule type="cellIs" dxfId="2991" priority="3261" operator="equal">
      <formula>"Mayor"</formula>
    </cfRule>
    <cfRule type="cellIs" dxfId="2990" priority="3262" operator="equal">
      <formula>"Moderado"</formula>
    </cfRule>
    <cfRule type="cellIs" dxfId="2989" priority="3263" operator="equal">
      <formula>"Menor"</formula>
    </cfRule>
    <cfRule type="cellIs" dxfId="2988" priority="3264" operator="equal">
      <formula>"Leve"</formula>
    </cfRule>
  </conditionalFormatting>
  <conditionalFormatting sqref="AO103">
    <cfRule type="cellIs" dxfId="2987" priority="3255" operator="equal">
      <formula>"Muy Alta"</formula>
    </cfRule>
    <cfRule type="cellIs" dxfId="2986" priority="3256" operator="equal">
      <formula>"Alta"</formula>
    </cfRule>
    <cfRule type="cellIs" dxfId="2985" priority="3257" operator="equal">
      <formula>"Media"</formula>
    </cfRule>
    <cfRule type="cellIs" dxfId="2984" priority="3258" operator="equal">
      <formula>"Baja"</formula>
    </cfRule>
    <cfRule type="cellIs" dxfId="2983" priority="3259" operator="equal">
      <formula>"Muy Baja"</formula>
    </cfRule>
  </conditionalFormatting>
  <conditionalFormatting sqref="AQ103">
    <cfRule type="cellIs" dxfId="2982" priority="3250" operator="equal">
      <formula>"Catastrófico"</formula>
    </cfRule>
    <cfRule type="cellIs" dxfId="2981" priority="3251" operator="equal">
      <formula>"Mayor"</formula>
    </cfRule>
    <cfRule type="cellIs" dxfId="2980" priority="3252" operator="equal">
      <formula>"Moderado"</formula>
    </cfRule>
    <cfRule type="cellIs" dxfId="2979" priority="3253" operator="equal">
      <formula>"Menor"</formula>
    </cfRule>
    <cfRule type="cellIs" dxfId="2978" priority="3254" operator="equal">
      <formula>"Leve"</formula>
    </cfRule>
  </conditionalFormatting>
  <conditionalFormatting sqref="AO104">
    <cfRule type="cellIs" dxfId="2977" priority="3245" operator="equal">
      <formula>"Muy Alta"</formula>
    </cfRule>
    <cfRule type="cellIs" dxfId="2976" priority="3246" operator="equal">
      <formula>"Alta"</formula>
    </cfRule>
    <cfRule type="cellIs" dxfId="2975" priority="3247" operator="equal">
      <formula>"Media"</formula>
    </cfRule>
    <cfRule type="cellIs" dxfId="2974" priority="3248" operator="equal">
      <formula>"Baja"</formula>
    </cfRule>
    <cfRule type="cellIs" dxfId="2973" priority="3249" operator="equal">
      <formula>"Muy Baja"</formula>
    </cfRule>
  </conditionalFormatting>
  <conditionalFormatting sqref="AQ104">
    <cfRule type="cellIs" dxfId="2972" priority="3240" operator="equal">
      <formula>"Catastrófico"</formula>
    </cfRule>
    <cfRule type="cellIs" dxfId="2971" priority="3241" operator="equal">
      <formula>"Mayor"</formula>
    </cfRule>
    <cfRule type="cellIs" dxfId="2970" priority="3242" operator="equal">
      <formula>"Moderado"</formula>
    </cfRule>
    <cfRule type="cellIs" dxfId="2969" priority="3243" operator="equal">
      <formula>"Menor"</formula>
    </cfRule>
    <cfRule type="cellIs" dxfId="2968" priority="3244" operator="equal">
      <formula>"Leve"</formula>
    </cfRule>
  </conditionalFormatting>
  <conditionalFormatting sqref="AV102">
    <cfRule type="cellIs" dxfId="2967" priority="3236" operator="equal">
      <formula>"Extremo"</formula>
    </cfRule>
    <cfRule type="cellIs" dxfId="2966" priority="3237" operator="equal">
      <formula>"Alto"</formula>
    </cfRule>
    <cfRule type="cellIs" dxfId="2965" priority="3238" operator="equal">
      <formula>"Moderado"</formula>
    </cfRule>
    <cfRule type="cellIs" dxfId="2964" priority="3239" operator="equal">
      <formula>"Bajo"</formula>
    </cfRule>
  </conditionalFormatting>
  <conditionalFormatting sqref="AO108">
    <cfRule type="cellIs" dxfId="2963" priority="3231" operator="equal">
      <formula>"Muy Alta"</formula>
    </cfRule>
    <cfRule type="cellIs" dxfId="2962" priority="3232" operator="equal">
      <formula>"Alta"</formula>
    </cfRule>
    <cfRule type="cellIs" dxfId="2961" priority="3233" operator="equal">
      <formula>"Media"</formula>
    </cfRule>
    <cfRule type="cellIs" dxfId="2960" priority="3234" operator="equal">
      <formula>"Baja"</formula>
    </cfRule>
    <cfRule type="cellIs" dxfId="2959" priority="3235" operator="equal">
      <formula>"Muy Baja"</formula>
    </cfRule>
  </conditionalFormatting>
  <conditionalFormatting sqref="AQ108">
    <cfRule type="cellIs" dxfId="2958" priority="3226" operator="equal">
      <formula>"Catastrófico"</formula>
    </cfRule>
    <cfRule type="cellIs" dxfId="2957" priority="3227" operator="equal">
      <formula>"Mayor"</formula>
    </cfRule>
    <cfRule type="cellIs" dxfId="2956" priority="3228" operator="equal">
      <formula>"Moderado"</formula>
    </cfRule>
    <cfRule type="cellIs" dxfId="2955" priority="3229" operator="equal">
      <formula>"Menor"</formula>
    </cfRule>
    <cfRule type="cellIs" dxfId="2954" priority="3230" operator="equal">
      <formula>"Leve"</formula>
    </cfRule>
  </conditionalFormatting>
  <conditionalFormatting sqref="AO109">
    <cfRule type="cellIs" dxfId="2953" priority="3211" operator="equal">
      <formula>"Muy Alta"</formula>
    </cfRule>
    <cfRule type="cellIs" dxfId="2952" priority="3212" operator="equal">
      <formula>"Alta"</formula>
    </cfRule>
    <cfRule type="cellIs" dxfId="2951" priority="3213" operator="equal">
      <formula>"Media"</formula>
    </cfRule>
    <cfRule type="cellIs" dxfId="2950" priority="3214" operator="equal">
      <formula>"Baja"</formula>
    </cfRule>
    <cfRule type="cellIs" dxfId="2949" priority="3215" operator="equal">
      <formula>"Muy Baja"</formula>
    </cfRule>
  </conditionalFormatting>
  <conditionalFormatting sqref="AQ109">
    <cfRule type="cellIs" dxfId="2948" priority="3206" operator="equal">
      <formula>"Catastrófico"</formula>
    </cfRule>
    <cfRule type="cellIs" dxfId="2947" priority="3207" operator="equal">
      <formula>"Mayor"</formula>
    </cfRule>
    <cfRule type="cellIs" dxfId="2946" priority="3208" operator="equal">
      <formula>"Moderado"</formula>
    </cfRule>
    <cfRule type="cellIs" dxfId="2945" priority="3209" operator="equal">
      <formula>"Menor"</formula>
    </cfRule>
    <cfRule type="cellIs" dxfId="2944" priority="3210" operator="equal">
      <formula>"Leve"</formula>
    </cfRule>
  </conditionalFormatting>
  <conditionalFormatting sqref="AO110">
    <cfRule type="cellIs" dxfId="2943" priority="3201" operator="equal">
      <formula>"Muy Alta"</formula>
    </cfRule>
    <cfRule type="cellIs" dxfId="2942" priority="3202" operator="equal">
      <formula>"Alta"</formula>
    </cfRule>
    <cfRule type="cellIs" dxfId="2941" priority="3203" operator="equal">
      <formula>"Media"</formula>
    </cfRule>
    <cfRule type="cellIs" dxfId="2940" priority="3204" operator="equal">
      <formula>"Baja"</formula>
    </cfRule>
    <cfRule type="cellIs" dxfId="2939" priority="3205" operator="equal">
      <formula>"Muy Baja"</formula>
    </cfRule>
  </conditionalFormatting>
  <conditionalFormatting sqref="AQ110">
    <cfRule type="cellIs" dxfId="2938" priority="3196" operator="equal">
      <formula>"Catastrófico"</formula>
    </cfRule>
    <cfRule type="cellIs" dxfId="2937" priority="3197" operator="equal">
      <formula>"Mayor"</formula>
    </cfRule>
    <cfRule type="cellIs" dxfId="2936" priority="3198" operator="equal">
      <formula>"Moderado"</formula>
    </cfRule>
    <cfRule type="cellIs" dxfId="2935" priority="3199" operator="equal">
      <formula>"Menor"</formula>
    </cfRule>
    <cfRule type="cellIs" dxfId="2934" priority="3200" operator="equal">
      <formula>"Leve"</formula>
    </cfRule>
  </conditionalFormatting>
  <conditionalFormatting sqref="AS114">
    <cfRule type="cellIs" dxfId="2933" priority="3192" operator="equal">
      <formula>"Extremo"</formula>
    </cfRule>
    <cfRule type="cellIs" dxfId="2932" priority="3193" operator="equal">
      <formula>"Alto"</formula>
    </cfRule>
    <cfRule type="cellIs" dxfId="2931" priority="3194" operator="equal">
      <formula>"Moderado"</formula>
    </cfRule>
    <cfRule type="cellIs" dxfId="2930" priority="3195" operator="equal">
      <formula>"Bajo"</formula>
    </cfRule>
  </conditionalFormatting>
  <conditionalFormatting sqref="AO114">
    <cfRule type="cellIs" dxfId="2929" priority="3187" operator="equal">
      <formula>"Muy Alta"</formula>
    </cfRule>
    <cfRule type="cellIs" dxfId="2928" priority="3188" operator="equal">
      <formula>"Alta"</formula>
    </cfRule>
    <cfRule type="cellIs" dxfId="2927" priority="3189" operator="equal">
      <formula>"Media"</formula>
    </cfRule>
    <cfRule type="cellIs" dxfId="2926" priority="3190" operator="equal">
      <formula>"Baja"</formula>
    </cfRule>
    <cfRule type="cellIs" dxfId="2925" priority="3191" operator="equal">
      <formula>"Muy Baja"</formula>
    </cfRule>
  </conditionalFormatting>
  <conditionalFormatting sqref="AQ114">
    <cfRule type="cellIs" dxfId="2924" priority="3182" operator="equal">
      <formula>"Catastrófico"</formula>
    </cfRule>
    <cfRule type="cellIs" dxfId="2923" priority="3183" operator="equal">
      <formula>"Mayor"</formula>
    </cfRule>
    <cfRule type="cellIs" dxfId="2922" priority="3184" operator="equal">
      <formula>"Moderado"</formula>
    </cfRule>
    <cfRule type="cellIs" dxfId="2921" priority="3185" operator="equal">
      <formula>"Menor"</formula>
    </cfRule>
    <cfRule type="cellIs" dxfId="2920" priority="3186" operator="equal">
      <formula>"Leve"</formula>
    </cfRule>
  </conditionalFormatting>
  <conditionalFormatting sqref="AS120">
    <cfRule type="cellIs" dxfId="2919" priority="3178" operator="equal">
      <formula>"Extremo"</formula>
    </cfRule>
    <cfRule type="cellIs" dxfId="2918" priority="3179" operator="equal">
      <formula>"Alto"</formula>
    </cfRule>
    <cfRule type="cellIs" dxfId="2917" priority="3180" operator="equal">
      <formula>"Moderado"</formula>
    </cfRule>
    <cfRule type="cellIs" dxfId="2916" priority="3181" operator="equal">
      <formula>"Bajo"</formula>
    </cfRule>
  </conditionalFormatting>
  <conditionalFormatting sqref="AO120">
    <cfRule type="cellIs" dxfId="2915" priority="3173" operator="equal">
      <formula>"Muy Alta"</formula>
    </cfRule>
    <cfRule type="cellIs" dxfId="2914" priority="3174" operator="equal">
      <formula>"Alta"</formula>
    </cfRule>
    <cfRule type="cellIs" dxfId="2913" priority="3175" operator="equal">
      <formula>"Media"</formula>
    </cfRule>
    <cfRule type="cellIs" dxfId="2912" priority="3176" operator="equal">
      <formula>"Baja"</formula>
    </cfRule>
    <cfRule type="cellIs" dxfId="2911" priority="3177" operator="equal">
      <formula>"Muy Baja"</formula>
    </cfRule>
  </conditionalFormatting>
  <conditionalFormatting sqref="AQ120">
    <cfRule type="cellIs" dxfId="2910" priority="3168" operator="equal">
      <formula>"Catastrófico"</formula>
    </cfRule>
    <cfRule type="cellIs" dxfId="2909" priority="3169" operator="equal">
      <formula>"Mayor"</formula>
    </cfRule>
    <cfRule type="cellIs" dxfId="2908" priority="3170" operator="equal">
      <formula>"Moderado"</formula>
    </cfRule>
    <cfRule type="cellIs" dxfId="2907" priority="3171" operator="equal">
      <formula>"Menor"</formula>
    </cfRule>
    <cfRule type="cellIs" dxfId="2906" priority="3172" operator="equal">
      <formula>"Leve"</formula>
    </cfRule>
  </conditionalFormatting>
  <conditionalFormatting sqref="AS121">
    <cfRule type="cellIs" dxfId="2905" priority="3164" operator="equal">
      <formula>"Extremo"</formula>
    </cfRule>
    <cfRule type="cellIs" dxfId="2904" priority="3165" operator="equal">
      <formula>"Alto"</formula>
    </cfRule>
    <cfRule type="cellIs" dxfId="2903" priority="3166" operator="equal">
      <formula>"Moderado"</formula>
    </cfRule>
    <cfRule type="cellIs" dxfId="2902" priority="3167" operator="equal">
      <formula>"Bajo"</formula>
    </cfRule>
  </conditionalFormatting>
  <conditionalFormatting sqref="AO121">
    <cfRule type="cellIs" dxfId="2901" priority="3159" operator="equal">
      <formula>"Muy Alta"</formula>
    </cfRule>
    <cfRule type="cellIs" dxfId="2900" priority="3160" operator="equal">
      <formula>"Alta"</formula>
    </cfRule>
    <cfRule type="cellIs" dxfId="2899" priority="3161" operator="equal">
      <formula>"Media"</formula>
    </cfRule>
    <cfRule type="cellIs" dxfId="2898" priority="3162" operator="equal">
      <formula>"Baja"</formula>
    </cfRule>
    <cfRule type="cellIs" dxfId="2897" priority="3163" operator="equal">
      <formula>"Muy Baja"</formula>
    </cfRule>
  </conditionalFormatting>
  <conditionalFormatting sqref="AQ121">
    <cfRule type="cellIs" dxfId="2896" priority="3154" operator="equal">
      <formula>"Catastrófico"</formula>
    </cfRule>
    <cfRule type="cellIs" dxfId="2895" priority="3155" operator="equal">
      <formula>"Mayor"</formula>
    </cfRule>
    <cfRule type="cellIs" dxfId="2894" priority="3156" operator="equal">
      <formula>"Moderado"</formula>
    </cfRule>
    <cfRule type="cellIs" dxfId="2893" priority="3157" operator="equal">
      <formula>"Menor"</formula>
    </cfRule>
    <cfRule type="cellIs" dxfId="2892" priority="3158" operator="equal">
      <formula>"Leve"</formula>
    </cfRule>
  </conditionalFormatting>
  <conditionalFormatting sqref="AS122">
    <cfRule type="cellIs" dxfId="2891" priority="3150" operator="equal">
      <formula>"Extremo"</formula>
    </cfRule>
    <cfRule type="cellIs" dxfId="2890" priority="3151" operator="equal">
      <formula>"Alto"</formula>
    </cfRule>
    <cfRule type="cellIs" dxfId="2889" priority="3152" operator="equal">
      <formula>"Moderado"</formula>
    </cfRule>
    <cfRule type="cellIs" dxfId="2888" priority="3153" operator="equal">
      <formula>"Bajo"</formula>
    </cfRule>
  </conditionalFormatting>
  <conditionalFormatting sqref="AO122">
    <cfRule type="cellIs" dxfId="2887" priority="3145" operator="equal">
      <formula>"Muy Alta"</formula>
    </cfRule>
    <cfRule type="cellIs" dxfId="2886" priority="3146" operator="equal">
      <formula>"Alta"</formula>
    </cfRule>
    <cfRule type="cellIs" dxfId="2885" priority="3147" operator="equal">
      <formula>"Media"</formula>
    </cfRule>
    <cfRule type="cellIs" dxfId="2884" priority="3148" operator="equal">
      <formula>"Baja"</formula>
    </cfRule>
    <cfRule type="cellIs" dxfId="2883" priority="3149" operator="equal">
      <formula>"Muy Baja"</formula>
    </cfRule>
  </conditionalFormatting>
  <conditionalFormatting sqref="AQ122">
    <cfRule type="cellIs" dxfId="2882" priority="3140" operator="equal">
      <formula>"Catastrófico"</formula>
    </cfRule>
    <cfRule type="cellIs" dxfId="2881" priority="3141" operator="equal">
      <formula>"Mayor"</formula>
    </cfRule>
    <cfRule type="cellIs" dxfId="2880" priority="3142" operator="equal">
      <formula>"Moderado"</formula>
    </cfRule>
    <cfRule type="cellIs" dxfId="2879" priority="3143" operator="equal">
      <formula>"Menor"</formula>
    </cfRule>
    <cfRule type="cellIs" dxfId="2878" priority="3144" operator="equal">
      <formula>"Leve"</formula>
    </cfRule>
  </conditionalFormatting>
  <conditionalFormatting sqref="AS126">
    <cfRule type="cellIs" dxfId="2877" priority="3136" operator="equal">
      <formula>"Extremo"</formula>
    </cfRule>
    <cfRule type="cellIs" dxfId="2876" priority="3137" operator="equal">
      <formula>"Alto"</formula>
    </cfRule>
    <cfRule type="cellIs" dxfId="2875" priority="3138" operator="equal">
      <formula>"Moderado"</formula>
    </cfRule>
    <cfRule type="cellIs" dxfId="2874" priority="3139" operator="equal">
      <formula>"Bajo"</formula>
    </cfRule>
  </conditionalFormatting>
  <conditionalFormatting sqref="AO126">
    <cfRule type="cellIs" dxfId="2873" priority="3131" operator="equal">
      <formula>"Muy Alta"</formula>
    </cfRule>
    <cfRule type="cellIs" dxfId="2872" priority="3132" operator="equal">
      <formula>"Alta"</formula>
    </cfRule>
    <cfRule type="cellIs" dxfId="2871" priority="3133" operator="equal">
      <formula>"Media"</formula>
    </cfRule>
    <cfRule type="cellIs" dxfId="2870" priority="3134" operator="equal">
      <formula>"Baja"</formula>
    </cfRule>
    <cfRule type="cellIs" dxfId="2869" priority="3135" operator="equal">
      <formula>"Muy Baja"</formula>
    </cfRule>
  </conditionalFormatting>
  <conditionalFormatting sqref="AQ126">
    <cfRule type="cellIs" dxfId="2868" priority="3126" operator="equal">
      <formula>"Catastrófico"</formula>
    </cfRule>
    <cfRule type="cellIs" dxfId="2867" priority="3127" operator="equal">
      <formula>"Mayor"</formula>
    </cfRule>
    <cfRule type="cellIs" dxfId="2866" priority="3128" operator="equal">
      <formula>"Moderado"</formula>
    </cfRule>
    <cfRule type="cellIs" dxfId="2865" priority="3129" operator="equal">
      <formula>"Menor"</formula>
    </cfRule>
    <cfRule type="cellIs" dxfId="2864" priority="3130" operator="equal">
      <formula>"Leve"</formula>
    </cfRule>
  </conditionalFormatting>
  <conditionalFormatting sqref="AS127">
    <cfRule type="cellIs" dxfId="2863" priority="3122" operator="equal">
      <formula>"Extremo"</formula>
    </cfRule>
    <cfRule type="cellIs" dxfId="2862" priority="3123" operator="equal">
      <formula>"Alto"</formula>
    </cfRule>
    <cfRule type="cellIs" dxfId="2861" priority="3124" operator="equal">
      <formula>"Moderado"</formula>
    </cfRule>
    <cfRule type="cellIs" dxfId="2860" priority="3125" operator="equal">
      <formula>"Bajo"</formula>
    </cfRule>
  </conditionalFormatting>
  <conditionalFormatting sqref="AO127">
    <cfRule type="cellIs" dxfId="2859" priority="3117" operator="equal">
      <formula>"Muy Alta"</formula>
    </cfRule>
    <cfRule type="cellIs" dxfId="2858" priority="3118" operator="equal">
      <formula>"Alta"</formula>
    </cfRule>
    <cfRule type="cellIs" dxfId="2857" priority="3119" operator="equal">
      <formula>"Media"</formula>
    </cfRule>
    <cfRule type="cellIs" dxfId="2856" priority="3120" operator="equal">
      <formula>"Baja"</formula>
    </cfRule>
    <cfRule type="cellIs" dxfId="2855" priority="3121" operator="equal">
      <formula>"Muy Baja"</formula>
    </cfRule>
  </conditionalFormatting>
  <conditionalFormatting sqref="AQ127">
    <cfRule type="cellIs" dxfId="2854" priority="3112" operator="equal">
      <formula>"Catastrófico"</formula>
    </cfRule>
    <cfRule type="cellIs" dxfId="2853" priority="3113" operator="equal">
      <formula>"Mayor"</formula>
    </cfRule>
    <cfRule type="cellIs" dxfId="2852" priority="3114" operator="equal">
      <formula>"Moderado"</formula>
    </cfRule>
    <cfRule type="cellIs" dxfId="2851" priority="3115" operator="equal">
      <formula>"Menor"</formula>
    </cfRule>
    <cfRule type="cellIs" dxfId="2850" priority="3116" operator="equal">
      <formula>"Leve"</formula>
    </cfRule>
  </conditionalFormatting>
  <conditionalFormatting sqref="AV120">
    <cfRule type="cellIs" dxfId="2849" priority="3108" operator="equal">
      <formula>"Extremo"</formula>
    </cfRule>
    <cfRule type="cellIs" dxfId="2848" priority="3109" operator="equal">
      <formula>"Alto"</formula>
    </cfRule>
    <cfRule type="cellIs" dxfId="2847" priority="3110" operator="equal">
      <formula>"Moderado"</formula>
    </cfRule>
    <cfRule type="cellIs" dxfId="2846" priority="3111" operator="equal">
      <formula>"Bajo"</formula>
    </cfRule>
  </conditionalFormatting>
  <conditionalFormatting sqref="AV126">
    <cfRule type="cellIs" dxfId="2845" priority="3104" operator="equal">
      <formula>"Extremo"</formula>
    </cfRule>
    <cfRule type="cellIs" dxfId="2844" priority="3105" operator="equal">
      <formula>"Alto"</formula>
    </cfRule>
    <cfRule type="cellIs" dxfId="2843" priority="3106" operator="equal">
      <formula>"Moderado"</formula>
    </cfRule>
    <cfRule type="cellIs" dxfId="2842" priority="3107" operator="equal">
      <formula>"Bajo"</formula>
    </cfRule>
  </conditionalFormatting>
  <conditionalFormatting sqref="AS132">
    <cfRule type="cellIs" dxfId="2841" priority="3100" operator="equal">
      <formula>"Extremo"</formula>
    </cfRule>
    <cfRule type="cellIs" dxfId="2840" priority="3101" operator="equal">
      <formula>"Alto"</formula>
    </cfRule>
    <cfRule type="cellIs" dxfId="2839" priority="3102" operator="equal">
      <formula>"Moderado"</formula>
    </cfRule>
    <cfRule type="cellIs" dxfId="2838" priority="3103" operator="equal">
      <formula>"Bajo"</formula>
    </cfRule>
  </conditionalFormatting>
  <conditionalFormatting sqref="AO132">
    <cfRule type="cellIs" dxfId="2837" priority="3095" operator="equal">
      <formula>"Muy Alta"</formula>
    </cfRule>
    <cfRule type="cellIs" dxfId="2836" priority="3096" operator="equal">
      <formula>"Alta"</formula>
    </cfRule>
    <cfRule type="cellIs" dxfId="2835" priority="3097" operator="equal">
      <formula>"Media"</formula>
    </cfRule>
    <cfRule type="cellIs" dxfId="2834" priority="3098" operator="equal">
      <formula>"Baja"</formula>
    </cfRule>
    <cfRule type="cellIs" dxfId="2833" priority="3099" operator="equal">
      <formula>"Muy Baja"</formula>
    </cfRule>
  </conditionalFormatting>
  <conditionalFormatting sqref="AQ132">
    <cfRule type="cellIs" dxfId="2832" priority="3090" operator="equal">
      <formula>"Catastrófico"</formula>
    </cfRule>
    <cfRule type="cellIs" dxfId="2831" priority="3091" operator="equal">
      <formula>"Mayor"</formula>
    </cfRule>
    <cfRule type="cellIs" dxfId="2830" priority="3092" operator="equal">
      <formula>"Moderado"</formula>
    </cfRule>
    <cfRule type="cellIs" dxfId="2829" priority="3093" operator="equal">
      <formula>"Menor"</formula>
    </cfRule>
    <cfRule type="cellIs" dxfId="2828" priority="3094" operator="equal">
      <formula>"Leve"</formula>
    </cfRule>
  </conditionalFormatting>
  <conditionalFormatting sqref="AS133">
    <cfRule type="cellIs" dxfId="2827" priority="3086" operator="equal">
      <formula>"Extremo"</formula>
    </cfRule>
    <cfRule type="cellIs" dxfId="2826" priority="3087" operator="equal">
      <formula>"Alto"</formula>
    </cfRule>
    <cfRule type="cellIs" dxfId="2825" priority="3088" operator="equal">
      <formula>"Moderado"</formula>
    </cfRule>
    <cfRule type="cellIs" dxfId="2824" priority="3089" operator="equal">
      <formula>"Bajo"</formula>
    </cfRule>
  </conditionalFormatting>
  <conditionalFormatting sqref="AO133">
    <cfRule type="cellIs" dxfId="2823" priority="3081" operator="equal">
      <formula>"Muy Alta"</formula>
    </cfRule>
    <cfRule type="cellIs" dxfId="2822" priority="3082" operator="equal">
      <formula>"Alta"</formula>
    </cfRule>
    <cfRule type="cellIs" dxfId="2821" priority="3083" operator="equal">
      <formula>"Media"</formula>
    </cfRule>
    <cfRule type="cellIs" dxfId="2820" priority="3084" operator="equal">
      <formula>"Baja"</formula>
    </cfRule>
    <cfRule type="cellIs" dxfId="2819" priority="3085" operator="equal">
      <formula>"Muy Baja"</formula>
    </cfRule>
  </conditionalFormatting>
  <conditionalFormatting sqref="AQ133">
    <cfRule type="cellIs" dxfId="2818" priority="3076" operator="equal">
      <formula>"Catastrófico"</formula>
    </cfRule>
    <cfRule type="cellIs" dxfId="2817" priority="3077" operator="equal">
      <formula>"Mayor"</formula>
    </cfRule>
    <cfRule type="cellIs" dxfId="2816" priority="3078" operator="equal">
      <formula>"Moderado"</formula>
    </cfRule>
    <cfRule type="cellIs" dxfId="2815" priority="3079" operator="equal">
      <formula>"Menor"</formula>
    </cfRule>
    <cfRule type="cellIs" dxfId="2814" priority="3080" operator="equal">
      <formula>"Leve"</formula>
    </cfRule>
  </conditionalFormatting>
  <conditionalFormatting sqref="AV132">
    <cfRule type="cellIs" dxfId="2813" priority="3072" operator="equal">
      <formula>"Extremo"</formula>
    </cfRule>
    <cfRule type="cellIs" dxfId="2812" priority="3073" operator="equal">
      <formula>"Alto"</formula>
    </cfRule>
    <cfRule type="cellIs" dxfId="2811" priority="3074" operator="equal">
      <formula>"Moderado"</formula>
    </cfRule>
    <cfRule type="cellIs" dxfId="2810" priority="3075" operator="equal">
      <formula>"Bajo"</formula>
    </cfRule>
  </conditionalFormatting>
  <conditionalFormatting sqref="AS138">
    <cfRule type="cellIs" dxfId="2809" priority="3068" operator="equal">
      <formula>"Extremo"</formula>
    </cfRule>
    <cfRule type="cellIs" dxfId="2808" priority="3069" operator="equal">
      <formula>"Alto"</formula>
    </cfRule>
    <cfRule type="cellIs" dxfId="2807" priority="3070" operator="equal">
      <formula>"Moderado"</formula>
    </cfRule>
    <cfRule type="cellIs" dxfId="2806" priority="3071" operator="equal">
      <formula>"Bajo"</formula>
    </cfRule>
  </conditionalFormatting>
  <conditionalFormatting sqref="AO138">
    <cfRule type="cellIs" dxfId="2805" priority="3063" operator="equal">
      <formula>"Muy Alta"</formula>
    </cfRule>
    <cfRule type="cellIs" dxfId="2804" priority="3064" operator="equal">
      <formula>"Alta"</formula>
    </cfRule>
    <cfRule type="cellIs" dxfId="2803" priority="3065" operator="equal">
      <formula>"Media"</formula>
    </cfRule>
    <cfRule type="cellIs" dxfId="2802" priority="3066" operator="equal">
      <formula>"Baja"</formula>
    </cfRule>
    <cfRule type="cellIs" dxfId="2801" priority="3067" operator="equal">
      <formula>"Muy Baja"</formula>
    </cfRule>
  </conditionalFormatting>
  <conditionalFormatting sqref="AQ138">
    <cfRule type="cellIs" dxfId="2800" priority="3058" operator="equal">
      <formula>"Catastrófico"</formula>
    </cfRule>
    <cfRule type="cellIs" dxfId="2799" priority="3059" operator="equal">
      <formula>"Mayor"</formula>
    </cfRule>
    <cfRule type="cellIs" dxfId="2798" priority="3060" operator="equal">
      <formula>"Moderado"</formula>
    </cfRule>
    <cfRule type="cellIs" dxfId="2797" priority="3061" operator="equal">
      <formula>"Menor"</formula>
    </cfRule>
    <cfRule type="cellIs" dxfId="2796" priority="3062" operator="equal">
      <formula>"Leve"</formula>
    </cfRule>
  </conditionalFormatting>
  <conditionalFormatting sqref="AS145">
    <cfRule type="cellIs" dxfId="2795" priority="3040" operator="equal">
      <formula>"Extremo"</formula>
    </cfRule>
    <cfRule type="cellIs" dxfId="2794" priority="3041" operator="equal">
      <formula>"Alto"</formula>
    </cfRule>
    <cfRule type="cellIs" dxfId="2793" priority="3042" operator="equal">
      <formula>"Moderado"</formula>
    </cfRule>
    <cfRule type="cellIs" dxfId="2792" priority="3043" operator="equal">
      <formula>"Bajo"</formula>
    </cfRule>
  </conditionalFormatting>
  <conditionalFormatting sqref="AO145">
    <cfRule type="cellIs" dxfId="2791" priority="3035" operator="equal">
      <formula>"Muy Alta"</formula>
    </cfRule>
    <cfRule type="cellIs" dxfId="2790" priority="3036" operator="equal">
      <formula>"Alta"</formula>
    </cfRule>
    <cfRule type="cellIs" dxfId="2789" priority="3037" operator="equal">
      <formula>"Media"</formula>
    </cfRule>
    <cfRule type="cellIs" dxfId="2788" priority="3038" operator="equal">
      <formula>"Baja"</formula>
    </cfRule>
    <cfRule type="cellIs" dxfId="2787" priority="3039" operator="equal">
      <formula>"Muy Baja"</formula>
    </cfRule>
  </conditionalFormatting>
  <conditionalFormatting sqref="AQ145">
    <cfRule type="cellIs" dxfId="2786" priority="3030" operator="equal">
      <formula>"Catastrófico"</formula>
    </cfRule>
    <cfRule type="cellIs" dxfId="2785" priority="3031" operator="equal">
      <formula>"Mayor"</formula>
    </cfRule>
    <cfRule type="cellIs" dxfId="2784" priority="3032" operator="equal">
      <formula>"Moderado"</formula>
    </cfRule>
    <cfRule type="cellIs" dxfId="2783" priority="3033" operator="equal">
      <formula>"Menor"</formula>
    </cfRule>
    <cfRule type="cellIs" dxfId="2782" priority="3034" operator="equal">
      <formula>"Leve"</formula>
    </cfRule>
  </conditionalFormatting>
  <conditionalFormatting sqref="AV156">
    <cfRule type="cellIs" dxfId="2781" priority="2888" operator="equal">
      <formula>"Extremo"</formula>
    </cfRule>
    <cfRule type="cellIs" dxfId="2780" priority="2889" operator="equal">
      <formula>"Alto"</formula>
    </cfRule>
    <cfRule type="cellIs" dxfId="2779" priority="2890" operator="equal">
      <formula>"Moderado"</formula>
    </cfRule>
    <cfRule type="cellIs" dxfId="2778" priority="2891" operator="equal">
      <formula>"Bajo"</formula>
    </cfRule>
  </conditionalFormatting>
  <conditionalFormatting sqref="AS144">
    <cfRule type="cellIs" dxfId="2777" priority="2994" operator="equal">
      <formula>"Extremo"</formula>
    </cfRule>
    <cfRule type="cellIs" dxfId="2776" priority="2995" operator="equal">
      <formula>"Alto"</formula>
    </cfRule>
    <cfRule type="cellIs" dxfId="2775" priority="2996" operator="equal">
      <formula>"Moderado"</formula>
    </cfRule>
    <cfRule type="cellIs" dxfId="2774" priority="2997" operator="equal">
      <formula>"Bajo"</formula>
    </cfRule>
  </conditionalFormatting>
  <conditionalFormatting sqref="AO144">
    <cfRule type="cellIs" dxfId="2773" priority="2989" operator="equal">
      <formula>"Muy Alta"</formula>
    </cfRule>
    <cfRule type="cellIs" dxfId="2772" priority="2990" operator="equal">
      <formula>"Alta"</formula>
    </cfRule>
    <cfRule type="cellIs" dxfId="2771" priority="2991" operator="equal">
      <formula>"Media"</formula>
    </cfRule>
    <cfRule type="cellIs" dxfId="2770" priority="2992" operator="equal">
      <formula>"Baja"</formula>
    </cfRule>
    <cfRule type="cellIs" dxfId="2769" priority="2993" operator="equal">
      <formula>"Muy Baja"</formula>
    </cfRule>
  </conditionalFormatting>
  <conditionalFormatting sqref="AQ144">
    <cfRule type="cellIs" dxfId="2768" priority="2984" operator="equal">
      <formula>"Catastrófico"</formula>
    </cfRule>
    <cfRule type="cellIs" dxfId="2767" priority="2985" operator="equal">
      <formula>"Mayor"</formula>
    </cfRule>
    <cfRule type="cellIs" dxfId="2766" priority="2986" operator="equal">
      <formula>"Moderado"</formula>
    </cfRule>
    <cfRule type="cellIs" dxfId="2765" priority="2987" operator="equal">
      <formula>"Menor"</formula>
    </cfRule>
    <cfRule type="cellIs" dxfId="2764" priority="2988" operator="equal">
      <formula>"Leve"</formula>
    </cfRule>
  </conditionalFormatting>
  <conditionalFormatting sqref="AV144">
    <cfRule type="cellIs" dxfId="2763" priority="2980" operator="equal">
      <formula>"Extremo"</formula>
    </cfRule>
    <cfRule type="cellIs" dxfId="2762" priority="2981" operator="equal">
      <formula>"Alto"</formula>
    </cfRule>
    <cfRule type="cellIs" dxfId="2761" priority="2982" operator="equal">
      <formula>"Moderado"</formula>
    </cfRule>
    <cfRule type="cellIs" dxfId="2760" priority="2983" operator="equal">
      <formula>"Bajo"</formula>
    </cfRule>
  </conditionalFormatting>
  <conditionalFormatting sqref="AS150">
    <cfRule type="cellIs" dxfId="2759" priority="2976" operator="equal">
      <formula>"Extremo"</formula>
    </cfRule>
    <cfRule type="cellIs" dxfId="2758" priority="2977" operator="equal">
      <formula>"Alto"</formula>
    </cfRule>
    <cfRule type="cellIs" dxfId="2757" priority="2978" operator="equal">
      <formula>"Moderado"</formula>
    </cfRule>
    <cfRule type="cellIs" dxfId="2756" priority="2979" operator="equal">
      <formula>"Bajo"</formula>
    </cfRule>
  </conditionalFormatting>
  <conditionalFormatting sqref="AO150">
    <cfRule type="cellIs" dxfId="2755" priority="2971" operator="equal">
      <formula>"Muy Alta"</formula>
    </cfRule>
    <cfRule type="cellIs" dxfId="2754" priority="2972" operator="equal">
      <formula>"Alta"</formula>
    </cfRule>
    <cfRule type="cellIs" dxfId="2753" priority="2973" operator="equal">
      <formula>"Media"</formula>
    </cfRule>
    <cfRule type="cellIs" dxfId="2752" priority="2974" operator="equal">
      <formula>"Baja"</formula>
    </cfRule>
    <cfRule type="cellIs" dxfId="2751" priority="2975" operator="equal">
      <formula>"Muy Baja"</formula>
    </cfRule>
  </conditionalFormatting>
  <conditionalFormatting sqref="AQ150">
    <cfRule type="cellIs" dxfId="2750" priority="2966" operator="equal">
      <formula>"Catastrófico"</formula>
    </cfRule>
    <cfRule type="cellIs" dxfId="2749" priority="2967" operator="equal">
      <formula>"Mayor"</formula>
    </cfRule>
    <cfRule type="cellIs" dxfId="2748" priority="2968" operator="equal">
      <formula>"Moderado"</formula>
    </cfRule>
    <cfRule type="cellIs" dxfId="2747" priority="2969" operator="equal">
      <formula>"Menor"</formula>
    </cfRule>
    <cfRule type="cellIs" dxfId="2746" priority="2970" operator="equal">
      <formula>"Leve"</formula>
    </cfRule>
  </conditionalFormatting>
  <conditionalFormatting sqref="AS151">
    <cfRule type="cellIs" dxfId="2745" priority="2962" operator="equal">
      <formula>"Extremo"</formula>
    </cfRule>
    <cfRule type="cellIs" dxfId="2744" priority="2963" operator="equal">
      <formula>"Alto"</formula>
    </cfRule>
    <cfRule type="cellIs" dxfId="2743" priority="2964" operator="equal">
      <formula>"Moderado"</formula>
    </cfRule>
    <cfRule type="cellIs" dxfId="2742" priority="2965" operator="equal">
      <formula>"Bajo"</formula>
    </cfRule>
  </conditionalFormatting>
  <conditionalFormatting sqref="AO151">
    <cfRule type="cellIs" dxfId="2741" priority="2957" operator="equal">
      <formula>"Muy Alta"</formula>
    </cfRule>
    <cfRule type="cellIs" dxfId="2740" priority="2958" operator="equal">
      <formula>"Alta"</formula>
    </cfRule>
    <cfRule type="cellIs" dxfId="2739" priority="2959" operator="equal">
      <formula>"Media"</formula>
    </cfRule>
    <cfRule type="cellIs" dxfId="2738" priority="2960" operator="equal">
      <formula>"Baja"</formula>
    </cfRule>
    <cfRule type="cellIs" dxfId="2737" priority="2961" operator="equal">
      <formula>"Muy Baja"</formula>
    </cfRule>
  </conditionalFormatting>
  <conditionalFormatting sqref="AQ151">
    <cfRule type="cellIs" dxfId="2736" priority="2952" operator="equal">
      <formula>"Catastrófico"</formula>
    </cfRule>
    <cfRule type="cellIs" dxfId="2735" priority="2953" operator="equal">
      <formula>"Mayor"</formula>
    </cfRule>
    <cfRule type="cellIs" dxfId="2734" priority="2954" operator="equal">
      <formula>"Moderado"</formula>
    </cfRule>
    <cfRule type="cellIs" dxfId="2733" priority="2955" operator="equal">
      <formula>"Menor"</formula>
    </cfRule>
    <cfRule type="cellIs" dxfId="2732" priority="2956" operator="equal">
      <formula>"Leve"</formula>
    </cfRule>
  </conditionalFormatting>
  <conditionalFormatting sqref="AV150">
    <cfRule type="cellIs" dxfId="2731" priority="2948" operator="equal">
      <formula>"Extremo"</formula>
    </cfRule>
    <cfRule type="cellIs" dxfId="2730" priority="2949" operator="equal">
      <formula>"Alto"</formula>
    </cfRule>
    <cfRule type="cellIs" dxfId="2729" priority="2950" operator="equal">
      <formula>"Moderado"</formula>
    </cfRule>
    <cfRule type="cellIs" dxfId="2728" priority="2951" operator="equal">
      <formula>"Bajo"</formula>
    </cfRule>
  </conditionalFormatting>
  <conditionalFormatting sqref="AS156">
    <cfRule type="cellIs" dxfId="2727" priority="2944" operator="equal">
      <formula>"Extremo"</formula>
    </cfRule>
    <cfRule type="cellIs" dxfId="2726" priority="2945" operator="equal">
      <formula>"Alto"</formula>
    </cfRule>
    <cfRule type="cellIs" dxfId="2725" priority="2946" operator="equal">
      <formula>"Moderado"</formula>
    </cfRule>
    <cfRule type="cellIs" dxfId="2724" priority="2947" operator="equal">
      <formula>"Bajo"</formula>
    </cfRule>
  </conditionalFormatting>
  <conditionalFormatting sqref="AO156">
    <cfRule type="cellIs" dxfId="2723" priority="2939" operator="equal">
      <formula>"Muy Alta"</formula>
    </cfRule>
    <cfRule type="cellIs" dxfId="2722" priority="2940" operator="equal">
      <formula>"Alta"</formula>
    </cfRule>
    <cfRule type="cellIs" dxfId="2721" priority="2941" operator="equal">
      <formula>"Media"</formula>
    </cfRule>
    <cfRule type="cellIs" dxfId="2720" priority="2942" operator="equal">
      <formula>"Baja"</formula>
    </cfRule>
    <cfRule type="cellIs" dxfId="2719" priority="2943" operator="equal">
      <formula>"Muy Baja"</formula>
    </cfRule>
  </conditionalFormatting>
  <conditionalFormatting sqref="AQ156">
    <cfRule type="cellIs" dxfId="2718" priority="2934" operator="equal">
      <formula>"Catastrófico"</formula>
    </cfRule>
    <cfRule type="cellIs" dxfId="2717" priority="2935" operator="equal">
      <formula>"Mayor"</formula>
    </cfRule>
    <cfRule type="cellIs" dxfId="2716" priority="2936" operator="equal">
      <formula>"Moderado"</formula>
    </cfRule>
    <cfRule type="cellIs" dxfId="2715" priority="2937" operator="equal">
      <formula>"Menor"</formula>
    </cfRule>
    <cfRule type="cellIs" dxfId="2714" priority="2938" operator="equal">
      <formula>"Leve"</formula>
    </cfRule>
  </conditionalFormatting>
  <conditionalFormatting sqref="AS157">
    <cfRule type="cellIs" dxfId="2713" priority="2930" operator="equal">
      <formula>"Extremo"</formula>
    </cfRule>
    <cfRule type="cellIs" dxfId="2712" priority="2931" operator="equal">
      <formula>"Alto"</formula>
    </cfRule>
    <cfRule type="cellIs" dxfId="2711" priority="2932" operator="equal">
      <formula>"Moderado"</formula>
    </cfRule>
    <cfRule type="cellIs" dxfId="2710" priority="2933" operator="equal">
      <formula>"Bajo"</formula>
    </cfRule>
  </conditionalFormatting>
  <conditionalFormatting sqref="AO157">
    <cfRule type="cellIs" dxfId="2709" priority="2925" operator="equal">
      <formula>"Muy Alta"</formula>
    </cfRule>
    <cfRule type="cellIs" dxfId="2708" priority="2926" operator="equal">
      <formula>"Alta"</formula>
    </cfRule>
    <cfRule type="cellIs" dxfId="2707" priority="2927" operator="equal">
      <formula>"Media"</formula>
    </cfRule>
    <cfRule type="cellIs" dxfId="2706" priority="2928" operator="equal">
      <formula>"Baja"</formula>
    </cfRule>
    <cfRule type="cellIs" dxfId="2705" priority="2929" operator="equal">
      <formula>"Muy Baja"</formula>
    </cfRule>
  </conditionalFormatting>
  <conditionalFormatting sqref="AQ157">
    <cfRule type="cellIs" dxfId="2704" priority="2920" operator="equal">
      <formula>"Catastrófico"</formula>
    </cfRule>
    <cfRule type="cellIs" dxfId="2703" priority="2921" operator="equal">
      <formula>"Mayor"</formula>
    </cfRule>
    <cfRule type="cellIs" dxfId="2702" priority="2922" operator="equal">
      <formula>"Moderado"</formula>
    </cfRule>
    <cfRule type="cellIs" dxfId="2701" priority="2923" operator="equal">
      <formula>"Menor"</formula>
    </cfRule>
    <cfRule type="cellIs" dxfId="2700" priority="2924" operator="equal">
      <formula>"Leve"</formula>
    </cfRule>
  </conditionalFormatting>
  <conditionalFormatting sqref="AS158">
    <cfRule type="cellIs" dxfId="2699" priority="2916" operator="equal">
      <formula>"Extremo"</formula>
    </cfRule>
    <cfRule type="cellIs" dxfId="2698" priority="2917" operator="equal">
      <formula>"Alto"</formula>
    </cfRule>
    <cfRule type="cellIs" dxfId="2697" priority="2918" operator="equal">
      <formula>"Moderado"</formula>
    </cfRule>
    <cfRule type="cellIs" dxfId="2696" priority="2919" operator="equal">
      <formula>"Bajo"</formula>
    </cfRule>
  </conditionalFormatting>
  <conditionalFormatting sqref="AO158">
    <cfRule type="cellIs" dxfId="2695" priority="2911" operator="equal">
      <formula>"Muy Alta"</formula>
    </cfRule>
    <cfRule type="cellIs" dxfId="2694" priority="2912" operator="equal">
      <formula>"Alta"</formula>
    </cfRule>
    <cfRule type="cellIs" dxfId="2693" priority="2913" operator="equal">
      <formula>"Media"</formula>
    </cfRule>
    <cfRule type="cellIs" dxfId="2692" priority="2914" operator="equal">
      <formula>"Baja"</formula>
    </cfRule>
    <cfRule type="cellIs" dxfId="2691" priority="2915" operator="equal">
      <formula>"Muy Baja"</formula>
    </cfRule>
  </conditionalFormatting>
  <conditionalFormatting sqref="AQ158">
    <cfRule type="cellIs" dxfId="2690" priority="2906" operator="equal">
      <formula>"Catastrófico"</formula>
    </cfRule>
    <cfRule type="cellIs" dxfId="2689" priority="2907" operator="equal">
      <formula>"Mayor"</formula>
    </cfRule>
    <cfRule type="cellIs" dxfId="2688" priority="2908" operator="equal">
      <formula>"Moderado"</formula>
    </cfRule>
    <cfRule type="cellIs" dxfId="2687" priority="2909" operator="equal">
      <formula>"Menor"</formula>
    </cfRule>
    <cfRule type="cellIs" dxfId="2686" priority="2910" operator="equal">
      <formula>"Leve"</formula>
    </cfRule>
  </conditionalFormatting>
  <conditionalFormatting sqref="AS159">
    <cfRule type="cellIs" dxfId="2685" priority="2902" operator="equal">
      <formula>"Extremo"</formula>
    </cfRule>
    <cfRule type="cellIs" dxfId="2684" priority="2903" operator="equal">
      <formula>"Alto"</formula>
    </cfRule>
    <cfRule type="cellIs" dxfId="2683" priority="2904" operator="equal">
      <formula>"Moderado"</formula>
    </cfRule>
    <cfRule type="cellIs" dxfId="2682" priority="2905" operator="equal">
      <formula>"Bajo"</formula>
    </cfRule>
  </conditionalFormatting>
  <conditionalFormatting sqref="AO159">
    <cfRule type="cellIs" dxfId="2681" priority="2897" operator="equal">
      <formula>"Muy Alta"</formula>
    </cfRule>
    <cfRule type="cellIs" dxfId="2680" priority="2898" operator="equal">
      <formula>"Alta"</formula>
    </cfRule>
    <cfRule type="cellIs" dxfId="2679" priority="2899" operator="equal">
      <formula>"Media"</formula>
    </cfRule>
    <cfRule type="cellIs" dxfId="2678" priority="2900" operator="equal">
      <formula>"Baja"</formula>
    </cfRule>
    <cfRule type="cellIs" dxfId="2677" priority="2901" operator="equal">
      <formula>"Muy Baja"</formula>
    </cfRule>
  </conditionalFormatting>
  <conditionalFormatting sqref="AQ159">
    <cfRule type="cellIs" dxfId="2676" priority="2892" operator="equal">
      <formula>"Catastrófico"</formula>
    </cfRule>
    <cfRule type="cellIs" dxfId="2675" priority="2893" operator="equal">
      <formula>"Mayor"</formula>
    </cfRule>
    <cfRule type="cellIs" dxfId="2674" priority="2894" operator="equal">
      <formula>"Moderado"</formula>
    </cfRule>
    <cfRule type="cellIs" dxfId="2673" priority="2895" operator="equal">
      <formula>"Menor"</formula>
    </cfRule>
    <cfRule type="cellIs" dxfId="2672" priority="2896" operator="equal">
      <formula>"Leve"</formula>
    </cfRule>
  </conditionalFormatting>
  <conditionalFormatting sqref="AO168">
    <cfRule type="cellIs" dxfId="2671" priority="2869" operator="equal">
      <formula>"Muy Alta"</formula>
    </cfRule>
    <cfRule type="cellIs" dxfId="2670" priority="2870" operator="equal">
      <formula>"Alta"</formula>
    </cfRule>
    <cfRule type="cellIs" dxfId="2669" priority="2871" operator="equal">
      <formula>"Media"</formula>
    </cfRule>
    <cfRule type="cellIs" dxfId="2668" priority="2872" operator="equal">
      <formula>"Baja"</formula>
    </cfRule>
    <cfRule type="cellIs" dxfId="2667" priority="2873" operator="equal">
      <formula>"Muy Baja"</formula>
    </cfRule>
  </conditionalFormatting>
  <conditionalFormatting sqref="AQ168">
    <cfRule type="cellIs" dxfId="2666" priority="2864" operator="equal">
      <formula>"Catastrófico"</formula>
    </cfRule>
    <cfRule type="cellIs" dxfId="2665" priority="2865" operator="equal">
      <formula>"Mayor"</formula>
    </cfRule>
    <cfRule type="cellIs" dxfId="2664" priority="2866" operator="equal">
      <formula>"Moderado"</formula>
    </cfRule>
    <cfRule type="cellIs" dxfId="2663" priority="2867" operator="equal">
      <formula>"Menor"</formula>
    </cfRule>
    <cfRule type="cellIs" dxfId="2662" priority="2868" operator="equal">
      <formula>"Leve"</formula>
    </cfRule>
  </conditionalFormatting>
  <conditionalFormatting sqref="AS174">
    <cfRule type="cellIs" dxfId="2661" priority="2860" operator="equal">
      <formula>"Extremo"</formula>
    </cfRule>
    <cfRule type="cellIs" dxfId="2660" priority="2861" operator="equal">
      <formula>"Alto"</formula>
    </cfRule>
    <cfRule type="cellIs" dxfId="2659" priority="2862" operator="equal">
      <formula>"Moderado"</formula>
    </cfRule>
    <cfRule type="cellIs" dxfId="2658" priority="2863" operator="equal">
      <formula>"Bajo"</formula>
    </cfRule>
  </conditionalFormatting>
  <conditionalFormatting sqref="AO174">
    <cfRule type="cellIs" dxfId="2657" priority="2855" operator="equal">
      <formula>"Muy Alta"</formula>
    </cfRule>
    <cfRule type="cellIs" dxfId="2656" priority="2856" operator="equal">
      <formula>"Alta"</formula>
    </cfRule>
    <cfRule type="cellIs" dxfId="2655" priority="2857" operator="equal">
      <formula>"Media"</formula>
    </cfRule>
    <cfRule type="cellIs" dxfId="2654" priority="2858" operator="equal">
      <formula>"Baja"</formula>
    </cfRule>
    <cfRule type="cellIs" dxfId="2653" priority="2859" operator="equal">
      <formula>"Muy Baja"</formula>
    </cfRule>
  </conditionalFormatting>
  <conditionalFormatting sqref="AQ174">
    <cfRule type="cellIs" dxfId="2652" priority="2850" operator="equal">
      <formula>"Catastrófico"</formula>
    </cfRule>
    <cfRule type="cellIs" dxfId="2651" priority="2851" operator="equal">
      <formula>"Mayor"</formula>
    </cfRule>
    <cfRule type="cellIs" dxfId="2650" priority="2852" operator="equal">
      <formula>"Moderado"</formula>
    </cfRule>
    <cfRule type="cellIs" dxfId="2649" priority="2853" operator="equal">
      <formula>"Menor"</formula>
    </cfRule>
    <cfRule type="cellIs" dxfId="2648" priority="2854" operator="equal">
      <formula>"Leve"</formula>
    </cfRule>
  </conditionalFormatting>
  <conditionalFormatting sqref="AS180">
    <cfRule type="cellIs" dxfId="2647" priority="2846" operator="equal">
      <formula>"Extremo"</formula>
    </cfRule>
    <cfRule type="cellIs" dxfId="2646" priority="2847" operator="equal">
      <formula>"Alto"</formula>
    </cfRule>
    <cfRule type="cellIs" dxfId="2645" priority="2848" operator="equal">
      <formula>"Moderado"</formula>
    </cfRule>
    <cfRule type="cellIs" dxfId="2644" priority="2849" operator="equal">
      <formula>"Bajo"</formula>
    </cfRule>
  </conditionalFormatting>
  <conditionalFormatting sqref="AO180">
    <cfRule type="cellIs" dxfId="2643" priority="2841" operator="equal">
      <formula>"Muy Alta"</formula>
    </cfRule>
    <cfRule type="cellIs" dxfId="2642" priority="2842" operator="equal">
      <formula>"Alta"</formula>
    </cfRule>
    <cfRule type="cellIs" dxfId="2641" priority="2843" operator="equal">
      <formula>"Media"</formula>
    </cfRule>
    <cfRule type="cellIs" dxfId="2640" priority="2844" operator="equal">
      <formula>"Baja"</formula>
    </cfRule>
    <cfRule type="cellIs" dxfId="2639" priority="2845" operator="equal">
      <formula>"Muy Baja"</formula>
    </cfRule>
  </conditionalFormatting>
  <conditionalFormatting sqref="AQ180">
    <cfRule type="cellIs" dxfId="2638" priority="2836" operator="equal">
      <formula>"Catastrófico"</formula>
    </cfRule>
    <cfRule type="cellIs" dxfId="2637" priority="2837" operator="equal">
      <formula>"Mayor"</formula>
    </cfRule>
    <cfRule type="cellIs" dxfId="2636" priority="2838" operator="equal">
      <formula>"Moderado"</formula>
    </cfRule>
    <cfRule type="cellIs" dxfId="2635" priority="2839" operator="equal">
      <formula>"Menor"</formula>
    </cfRule>
    <cfRule type="cellIs" dxfId="2634" priority="2840" operator="equal">
      <formula>"Leve"</formula>
    </cfRule>
  </conditionalFormatting>
  <conditionalFormatting sqref="AS255">
    <cfRule type="cellIs" dxfId="2633" priority="2412" operator="equal">
      <formula>"Extremo"</formula>
    </cfRule>
    <cfRule type="cellIs" dxfId="2632" priority="2413" operator="equal">
      <formula>"Alto"</formula>
    </cfRule>
    <cfRule type="cellIs" dxfId="2631" priority="2414" operator="equal">
      <formula>"Moderado"</formula>
    </cfRule>
    <cfRule type="cellIs" dxfId="2630" priority="2415" operator="equal">
      <formula>"Bajo"</formula>
    </cfRule>
  </conditionalFormatting>
  <conditionalFormatting sqref="AO255">
    <cfRule type="cellIs" dxfId="2629" priority="2407" operator="equal">
      <formula>"Muy Alta"</formula>
    </cfRule>
    <cfRule type="cellIs" dxfId="2628" priority="2408" operator="equal">
      <formula>"Alta"</formula>
    </cfRule>
    <cfRule type="cellIs" dxfId="2627" priority="2409" operator="equal">
      <formula>"Media"</formula>
    </cfRule>
    <cfRule type="cellIs" dxfId="2626" priority="2410" operator="equal">
      <formula>"Baja"</formula>
    </cfRule>
    <cfRule type="cellIs" dxfId="2625" priority="2411" operator="equal">
      <formula>"Muy Baja"</formula>
    </cfRule>
  </conditionalFormatting>
  <conditionalFormatting sqref="AQ255">
    <cfRule type="cellIs" dxfId="2624" priority="2402" operator="equal">
      <formula>"Catastrófico"</formula>
    </cfRule>
    <cfRule type="cellIs" dxfId="2623" priority="2403" operator="equal">
      <formula>"Mayor"</formula>
    </cfRule>
    <cfRule type="cellIs" dxfId="2622" priority="2404" operator="equal">
      <formula>"Moderado"</formula>
    </cfRule>
    <cfRule type="cellIs" dxfId="2621" priority="2405" operator="equal">
      <formula>"Menor"</formula>
    </cfRule>
    <cfRule type="cellIs" dxfId="2620" priority="2406" operator="equal">
      <formula>"Leve"</formula>
    </cfRule>
  </conditionalFormatting>
  <conditionalFormatting sqref="AS187">
    <cfRule type="cellIs" dxfId="2619" priority="2818" operator="equal">
      <formula>"Extremo"</formula>
    </cfRule>
    <cfRule type="cellIs" dxfId="2618" priority="2819" operator="equal">
      <formula>"Alto"</formula>
    </cfRule>
    <cfRule type="cellIs" dxfId="2617" priority="2820" operator="equal">
      <formula>"Moderado"</formula>
    </cfRule>
    <cfRule type="cellIs" dxfId="2616" priority="2821" operator="equal">
      <formula>"Bajo"</formula>
    </cfRule>
  </conditionalFormatting>
  <conditionalFormatting sqref="AO187">
    <cfRule type="cellIs" dxfId="2615" priority="2813" operator="equal">
      <formula>"Muy Alta"</formula>
    </cfRule>
    <cfRule type="cellIs" dxfId="2614" priority="2814" operator="equal">
      <formula>"Alta"</formula>
    </cfRule>
    <cfRule type="cellIs" dxfId="2613" priority="2815" operator="equal">
      <formula>"Media"</formula>
    </cfRule>
    <cfRule type="cellIs" dxfId="2612" priority="2816" operator="equal">
      <formula>"Baja"</formula>
    </cfRule>
    <cfRule type="cellIs" dxfId="2611" priority="2817" operator="equal">
      <formula>"Muy Baja"</formula>
    </cfRule>
  </conditionalFormatting>
  <conditionalFormatting sqref="AQ187">
    <cfRule type="cellIs" dxfId="2610" priority="2808" operator="equal">
      <formula>"Catastrófico"</formula>
    </cfRule>
    <cfRule type="cellIs" dxfId="2609" priority="2809" operator="equal">
      <formula>"Mayor"</formula>
    </cfRule>
    <cfRule type="cellIs" dxfId="2608" priority="2810" operator="equal">
      <formula>"Moderado"</formula>
    </cfRule>
    <cfRule type="cellIs" dxfId="2607" priority="2811" operator="equal">
      <formula>"Menor"</formula>
    </cfRule>
    <cfRule type="cellIs" dxfId="2606" priority="2812" operator="equal">
      <formula>"Leve"</formula>
    </cfRule>
  </conditionalFormatting>
  <conditionalFormatting sqref="AS186">
    <cfRule type="cellIs" dxfId="2605" priority="2804" operator="equal">
      <formula>"Extremo"</formula>
    </cfRule>
    <cfRule type="cellIs" dxfId="2604" priority="2805" operator="equal">
      <formula>"Alto"</formula>
    </cfRule>
    <cfRule type="cellIs" dxfId="2603" priority="2806" operator="equal">
      <formula>"Moderado"</formula>
    </cfRule>
    <cfRule type="cellIs" dxfId="2602" priority="2807" operator="equal">
      <formula>"Bajo"</formula>
    </cfRule>
  </conditionalFormatting>
  <conditionalFormatting sqref="AO186">
    <cfRule type="cellIs" dxfId="2601" priority="2799" operator="equal">
      <formula>"Muy Alta"</formula>
    </cfRule>
    <cfRule type="cellIs" dxfId="2600" priority="2800" operator="equal">
      <formula>"Alta"</formula>
    </cfRule>
    <cfRule type="cellIs" dxfId="2599" priority="2801" operator="equal">
      <formula>"Media"</formula>
    </cfRule>
    <cfRule type="cellIs" dxfId="2598" priority="2802" operator="equal">
      <formula>"Baja"</formula>
    </cfRule>
    <cfRule type="cellIs" dxfId="2597" priority="2803" operator="equal">
      <formula>"Muy Baja"</formula>
    </cfRule>
  </conditionalFormatting>
  <conditionalFormatting sqref="AQ186">
    <cfRule type="cellIs" dxfId="2596" priority="2794" operator="equal">
      <formula>"Catastrófico"</formula>
    </cfRule>
    <cfRule type="cellIs" dxfId="2595" priority="2795" operator="equal">
      <formula>"Mayor"</formula>
    </cfRule>
    <cfRule type="cellIs" dxfId="2594" priority="2796" operator="equal">
      <formula>"Moderado"</formula>
    </cfRule>
    <cfRule type="cellIs" dxfId="2593" priority="2797" operator="equal">
      <formula>"Menor"</formula>
    </cfRule>
    <cfRule type="cellIs" dxfId="2592" priority="2798" operator="equal">
      <formula>"Leve"</formula>
    </cfRule>
  </conditionalFormatting>
  <conditionalFormatting sqref="AV186">
    <cfRule type="cellIs" dxfId="2591" priority="2790" operator="equal">
      <formula>"Extremo"</formula>
    </cfRule>
    <cfRule type="cellIs" dxfId="2590" priority="2791" operator="equal">
      <formula>"Alto"</formula>
    </cfRule>
    <cfRule type="cellIs" dxfId="2589" priority="2792" operator="equal">
      <formula>"Moderado"</formula>
    </cfRule>
    <cfRule type="cellIs" dxfId="2588" priority="2793" operator="equal">
      <formula>"Bajo"</formula>
    </cfRule>
  </conditionalFormatting>
  <conditionalFormatting sqref="AS192">
    <cfRule type="cellIs" dxfId="2587" priority="2786" operator="equal">
      <formula>"Extremo"</formula>
    </cfRule>
    <cfRule type="cellIs" dxfId="2586" priority="2787" operator="equal">
      <formula>"Alto"</formula>
    </cfRule>
    <cfRule type="cellIs" dxfId="2585" priority="2788" operator="equal">
      <formula>"Moderado"</formula>
    </cfRule>
    <cfRule type="cellIs" dxfId="2584" priority="2789" operator="equal">
      <formula>"Bajo"</formula>
    </cfRule>
  </conditionalFormatting>
  <conditionalFormatting sqref="AO192">
    <cfRule type="cellIs" dxfId="2583" priority="2781" operator="equal">
      <formula>"Muy Alta"</formula>
    </cfRule>
    <cfRule type="cellIs" dxfId="2582" priority="2782" operator="equal">
      <formula>"Alta"</formula>
    </cfRule>
    <cfRule type="cellIs" dxfId="2581" priority="2783" operator="equal">
      <formula>"Media"</formula>
    </cfRule>
    <cfRule type="cellIs" dxfId="2580" priority="2784" operator="equal">
      <formula>"Baja"</formula>
    </cfRule>
    <cfRule type="cellIs" dxfId="2579" priority="2785" operator="equal">
      <formula>"Muy Baja"</formula>
    </cfRule>
  </conditionalFormatting>
  <conditionalFormatting sqref="AQ192">
    <cfRule type="cellIs" dxfId="2578" priority="2776" operator="equal">
      <formula>"Catastrófico"</formula>
    </cfRule>
    <cfRule type="cellIs" dxfId="2577" priority="2777" operator="equal">
      <formula>"Mayor"</formula>
    </cfRule>
    <cfRule type="cellIs" dxfId="2576" priority="2778" operator="equal">
      <formula>"Moderado"</formula>
    </cfRule>
    <cfRule type="cellIs" dxfId="2575" priority="2779" operator="equal">
      <formula>"Menor"</formula>
    </cfRule>
    <cfRule type="cellIs" dxfId="2574" priority="2780" operator="equal">
      <formula>"Leve"</formula>
    </cfRule>
  </conditionalFormatting>
  <conditionalFormatting sqref="AO193">
    <cfRule type="cellIs" dxfId="2573" priority="2771" operator="equal">
      <formula>"Muy Alta"</formula>
    </cfRule>
    <cfRule type="cellIs" dxfId="2572" priority="2772" operator="equal">
      <formula>"Alta"</formula>
    </cfRule>
    <cfRule type="cellIs" dxfId="2571" priority="2773" operator="equal">
      <formula>"Media"</formula>
    </cfRule>
    <cfRule type="cellIs" dxfId="2570" priority="2774" operator="equal">
      <formula>"Baja"</formula>
    </cfRule>
    <cfRule type="cellIs" dxfId="2569" priority="2775" operator="equal">
      <formula>"Muy Baja"</formula>
    </cfRule>
  </conditionalFormatting>
  <conditionalFormatting sqref="AQ193">
    <cfRule type="cellIs" dxfId="2568" priority="2766" operator="equal">
      <formula>"Catastrófico"</formula>
    </cfRule>
    <cfRule type="cellIs" dxfId="2567" priority="2767" operator="equal">
      <formula>"Mayor"</formula>
    </cfRule>
    <cfRule type="cellIs" dxfId="2566" priority="2768" operator="equal">
      <formula>"Moderado"</formula>
    </cfRule>
    <cfRule type="cellIs" dxfId="2565" priority="2769" operator="equal">
      <formula>"Menor"</formula>
    </cfRule>
    <cfRule type="cellIs" dxfId="2564" priority="2770" operator="equal">
      <formula>"Leve"</formula>
    </cfRule>
  </conditionalFormatting>
  <conditionalFormatting sqref="AV192">
    <cfRule type="cellIs" dxfId="2563" priority="2762" operator="equal">
      <formula>"Extremo"</formula>
    </cfRule>
    <cfRule type="cellIs" dxfId="2562" priority="2763" operator="equal">
      <formula>"Alto"</formula>
    </cfRule>
    <cfRule type="cellIs" dxfId="2561" priority="2764" operator="equal">
      <formula>"Moderado"</formula>
    </cfRule>
    <cfRule type="cellIs" dxfId="2560" priority="2765" operator="equal">
      <formula>"Bajo"</formula>
    </cfRule>
  </conditionalFormatting>
  <conditionalFormatting sqref="AS198">
    <cfRule type="cellIs" dxfId="2559" priority="2758" operator="equal">
      <formula>"Extremo"</formula>
    </cfRule>
    <cfRule type="cellIs" dxfId="2558" priority="2759" operator="equal">
      <formula>"Alto"</formula>
    </cfRule>
    <cfRule type="cellIs" dxfId="2557" priority="2760" operator="equal">
      <formula>"Moderado"</formula>
    </cfRule>
    <cfRule type="cellIs" dxfId="2556" priority="2761" operator="equal">
      <formula>"Bajo"</formula>
    </cfRule>
  </conditionalFormatting>
  <conditionalFormatting sqref="AO198">
    <cfRule type="cellIs" dxfId="2555" priority="2753" operator="equal">
      <formula>"Muy Alta"</formula>
    </cfRule>
    <cfRule type="cellIs" dxfId="2554" priority="2754" operator="equal">
      <formula>"Alta"</formula>
    </cfRule>
    <cfRule type="cellIs" dxfId="2553" priority="2755" operator="equal">
      <formula>"Media"</formula>
    </cfRule>
    <cfRule type="cellIs" dxfId="2552" priority="2756" operator="equal">
      <formula>"Baja"</formula>
    </cfRule>
    <cfRule type="cellIs" dxfId="2551" priority="2757" operator="equal">
      <formula>"Muy Baja"</formula>
    </cfRule>
  </conditionalFormatting>
  <conditionalFormatting sqref="AQ198">
    <cfRule type="cellIs" dxfId="2550" priority="2748" operator="equal">
      <formula>"Catastrófico"</formula>
    </cfRule>
    <cfRule type="cellIs" dxfId="2549" priority="2749" operator="equal">
      <formula>"Mayor"</formula>
    </cfRule>
    <cfRule type="cellIs" dxfId="2548" priority="2750" operator="equal">
      <formula>"Moderado"</formula>
    </cfRule>
    <cfRule type="cellIs" dxfId="2547" priority="2751" operator="equal">
      <formula>"Menor"</formula>
    </cfRule>
    <cfRule type="cellIs" dxfId="2546" priority="2752" operator="equal">
      <formula>"Leve"</formula>
    </cfRule>
  </conditionalFormatting>
  <conditionalFormatting sqref="AS199">
    <cfRule type="cellIs" dxfId="2545" priority="2744" operator="equal">
      <formula>"Extremo"</formula>
    </cfRule>
    <cfRule type="cellIs" dxfId="2544" priority="2745" operator="equal">
      <formula>"Alto"</formula>
    </cfRule>
    <cfRule type="cellIs" dxfId="2543" priority="2746" operator="equal">
      <formula>"Moderado"</formula>
    </cfRule>
    <cfRule type="cellIs" dxfId="2542" priority="2747" operator="equal">
      <formula>"Bajo"</formula>
    </cfRule>
  </conditionalFormatting>
  <conditionalFormatting sqref="AO199">
    <cfRule type="cellIs" dxfId="2541" priority="2739" operator="equal">
      <formula>"Muy Alta"</formula>
    </cfRule>
    <cfRule type="cellIs" dxfId="2540" priority="2740" operator="equal">
      <formula>"Alta"</formula>
    </cfRule>
    <cfRule type="cellIs" dxfId="2539" priority="2741" operator="equal">
      <formula>"Media"</formula>
    </cfRule>
    <cfRule type="cellIs" dxfId="2538" priority="2742" operator="equal">
      <formula>"Baja"</formula>
    </cfRule>
    <cfRule type="cellIs" dxfId="2537" priority="2743" operator="equal">
      <formula>"Muy Baja"</formula>
    </cfRule>
  </conditionalFormatting>
  <conditionalFormatting sqref="AQ199">
    <cfRule type="cellIs" dxfId="2536" priority="2734" operator="equal">
      <formula>"Catastrófico"</formula>
    </cfRule>
    <cfRule type="cellIs" dxfId="2535" priority="2735" operator="equal">
      <formula>"Mayor"</formula>
    </cfRule>
    <cfRule type="cellIs" dxfId="2534" priority="2736" operator="equal">
      <formula>"Moderado"</formula>
    </cfRule>
    <cfRule type="cellIs" dxfId="2533" priority="2737" operator="equal">
      <formula>"Menor"</formula>
    </cfRule>
    <cfRule type="cellIs" dxfId="2532" priority="2738" operator="equal">
      <formula>"Leve"</formula>
    </cfRule>
  </conditionalFormatting>
  <conditionalFormatting sqref="AS200">
    <cfRule type="cellIs" dxfId="2531" priority="2730" operator="equal">
      <formula>"Extremo"</formula>
    </cfRule>
    <cfRule type="cellIs" dxfId="2530" priority="2731" operator="equal">
      <formula>"Alto"</formula>
    </cfRule>
    <cfRule type="cellIs" dxfId="2529" priority="2732" operator="equal">
      <formula>"Moderado"</formula>
    </cfRule>
    <cfRule type="cellIs" dxfId="2528" priority="2733" operator="equal">
      <formula>"Bajo"</formula>
    </cfRule>
  </conditionalFormatting>
  <conditionalFormatting sqref="AO200">
    <cfRule type="cellIs" dxfId="2527" priority="2725" operator="equal">
      <formula>"Muy Alta"</formula>
    </cfRule>
    <cfRule type="cellIs" dxfId="2526" priority="2726" operator="equal">
      <formula>"Alta"</formula>
    </cfRule>
    <cfRule type="cellIs" dxfId="2525" priority="2727" operator="equal">
      <formula>"Media"</formula>
    </cfRule>
    <cfRule type="cellIs" dxfId="2524" priority="2728" operator="equal">
      <formula>"Baja"</formula>
    </cfRule>
    <cfRule type="cellIs" dxfId="2523" priority="2729" operator="equal">
      <formula>"Muy Baja"</formula>
    </cfRule>
  </conditionalFormatting>
  <conditionalFormatting sqref="AQ200">
    <cfRule type="cellIs" dxfId="2522" priority="2720" operator="equal">
      <formula>"Catastrófico"</formula>
    </cfRule>
    <cfRule type="cellIs" dxfId="2521" priority="2721" operator="equal">
      <formula>"Mayor"</formula>
    </cfRule>
    <cfRule type="cellIs" dxfId="2520" priority="2722" operator="equal">
      <formula>"Moderado"</formula>
    </cfRule>
    <cfRule type="cellIs" dxfId="2519" priority="2723" operator="equal">
      <formula>"Menor"</formula>
    </cfRule>
    <cfRule type="cellIs" dxfId="2518" priority="2724" operator="equal">
      <formula>"Leve"</formula>
    </cfRule>
  </conditionalFormatting>
  <conditionalFormatting sqref="AV198">
    <cfRule type="cellIs" dxfId="2517" priority="2716" operator="equal">
      <formula>"Extremo"</formula>
    </cfRule>
    <cfRule type="cellIs" dxfId="2516" priority="2717" operator="equal">
      <formula>"Alto"</formula>
    </cfRule>
    <cfRule type="cellIs" dxfId="2515" priority="2718" operator="equal">
      <formula>"Moderado"</formula>
    </cfRule>
    <cfRule type="cellIs" dxfId="2514" priority="2719" operator="equal">
      <formula>"Bajo"</formula>
    </cfRule>
  </conditionalFormatting>
  <conditionalFormatting sqref="AS204">
    <cfRule type="cellIs" dxfId="2513" priority="2712" operator="equal">
      <formula>"Extremo"</formula>
    </cfRule>
    <cfRule type="cellIs" dxfId="2512" priority="2713" operator="equal">
      <formula>"Alto"</formula>
    </cfRule>
    <cfRule type="cellIs" dxfId="2511" priority="2714" operator="equal">
      <formula>"Moderado"</formula>
    </cfRule>
    <cfRule type="cellIs" dxfId="2510" priority="2715" operator="equal">
      <formula>"Bajo"</formula>
    </cfRule>
  </conditionalFormatting>
  <conditionalFormatting sqref="AO204">
    <cfRule type="cellIs" dxfId="2509" priority="2707" operator="equal">
      <formula>"Muy Alta"</formula>
    </cfRule>
    <cfRule type="cellIs" dxfId="2508" priority="2708" operator="equal">
      <formula>"Alta"</formula>
    </cfRule>
    <cfRule type="cellIs" dxfId="2507" priority="2709" operator="equal">
      <formula>"Media"</formula>
    </cfRule>
    <cfRule type="cellIs" dxfId="2506" priority="2710" operator="equal">
      <formula>"Baja"</formula>
    </cfRule>
    <cfRule type="cellIs" dxfId="2505" priority="2711" operator="equal">
      <formula>"Muy Baja"</formula>
    </cfRule>
  </conditionalFormatting>
  <conditionalFormatting sqref="AQ204">
    <cfRule type="cellIs" dxfId="2504" priority="2702" operator="equal">
      <formula>"Catastrófico"</formula>
    </cfRule>
    <cfRule type="cellIs" dxfId="2503" priority="2703" operator="equal">
      <formula>"Mayor"</formula>
    </cfRule>
    <cfRule type="cellIs" dxfId="2502" priority="2704" operator="equal">
      <formula>"Moderado"</formula>
    </cfRule>
    <cfRule type="cellIs" dxfId="2501" priority="2705" operator="equal">
      <formula>"Menor"</formula>
    </cfRule>
    <cfRule type="cellIs" dxfId="2500" priority="2706" operator="equal">
      <formula>"Leve"</formula>
    </cfRule>
  </conditionalFormatting>
  <conditionalFormatting sqref="AS201">
    <cfRule type="cellIs" dxfId="2499" priority="2698" operator="equal">
      <formula>"Extremo"</formula>
    </cfRule>
    <cfRule type="cellIs" dxfId="2498" priority="2699" operator="equal">
      <formula>"Alto"</formula>
    </cfRule>
    <cfRule type="cellIs" dxfId="2497" priority="2700" operator="equal">
      <formula>"Moderado"</formula>
    </cfRule>
    <cfRule type="cellIs" dxfId="2496" priority="2701" operator="equal">
      <formula>"Bajo"</formula>
    </cfRule>
  </conditionalFormatting>
  <conditionalFormatting sqref="AO201">
    <cfRule type="cellIs" dxfId="2495" priority="2693" operator="equal">
      <formula>"Muy Alta"</formula>
    </cfRule>
    <cfRule type="cellIs" dxfId="2494" priority="2694" operator="equal">
      <formula>"Alta"</formula>
    </cfRule>
    <cfRule type="cellIs" dxfId="2493" priority="2695" operator="equal">
      <formula>"Media"</formula>
    </cfRule>
    <cfRule type="cellIs" dxfId="2492" priority="2696" operator="equal">
      <formula>"Baja"</formula>
    </cfRule>
    <cfRule type="cellIs" dxfId="2491" priority="2697" operator="equal">
      <formula>"Muy Baja"</formula>
    </cfRule>
  </conditionalFormatting>
  <conditionalFormatting sqref="AQ201">
    <cfRule type="cellIs" dxfId="2490" priority="2688" operator="equal">
      <formula>"Catastrófico"</formula>
    </cfRule>
    <cfRule type="cellIs" dxfId="2489" priority="2689" operator="equal">
      <formula>"Mayor"</formula>
    </cfRule>
    <cfRule type="cellIs" dxfId="2488" priority="2690" operator="equal">
      <formula>"Moderado"</formula>
    </cfRule>
    <cfRule type="cellIs" dxfId="2487" priority="2691" operator="equal">
      <formula>"Menor"</formula>
    </cfRule>
    <cfRule type="cellIs" dxfId="2486" priority="2692" operator="equal">
      <formula>"Leve"</formula>
    </cfRule>
  </conditionalFormatting>
  <conditionalFormatting sqref="AS210">
    <cfRule type="cellIs" dxfId="2485" priority="2684" operator="equal">
      <formula>"Extremo"</formula>
    </cfRule>
    <cfRule type="cellIs" dxfId="2484" priority="2685" operator="equal">
      <formula>"Alto"</formula>
    </cfRule>
    <cfRule type="cellIs" dxfId="2483" priority="2686" operator="equal">
      <formula>"Moderado"</formula>
    </cfRule>
    <cfRule type="cellIs" dxfId="2482" priority="2687" operator="equal">
      <formula>"Bajo"</formula>
    </cfRule>
  </conditionalFormatting>
  <conditionalFormatting sqref="AO210">
    <cfRule type="cellIs" dxfId="2481" priority="2679" operator="equal">
      <formula>"Muy Alta"</formula>
    </cfRule>
    <cfRule type="cellIs" dxfId="2480" priority="2680" operator="equal">
      <formula>"Alta"</formula>
    </cfRule>
    <cfRule type="cellIs" dxfId="2479" priority="2681" operator="equal">
      <formula>"Media"</formula>
    </cfRule>
    <cfRule type="cellIs" dxfId="2478" priority="2682" operator="equal">
      <formula>"Baja"</formula>
    </cfRule>
    <cfRule type="cellIs" dxfId="2477" priority="2683" operator="equal">
      <formula>"Muy Baja"</formula>
    </cfRule>
  </conditionalFormatting>
  <conditionalFormatting sqref="AQ210">
    <cfRule type="cellIs" dxfId="2476" priority="2674" operator="equal">
      <formula>"Catastrófico"</formula>
    </cfRule>
    <cfRule type="cellIs" dxfId="2475" priority="2675" operator="equal">
      <formula>"Mayor"</formula>
    </cfRule>
    <cfRule type="cellIs" dxfId="2474" priority="2676" operator="equal">
      <formula>"Moderado"</formula>
    </cfRule>
    <cfRule type="cellIs" dxfId="2473" priority="2677" operator="equal">
      <formula>"Menor"</formula>
    </cfRule>
    <cfRule type="cellIs" dxfId="2472" priority="2678" operator="equal">
      <formula>"Leve"</formula>
    </cfRule>
  </conditionalFormatting>
  <conditionalFormatting sqref="AS216">
    <cfRule type="cellIs" dxfId="2471" priority="2670" operator="equal">
      <formula>"Extremo"</formula>
    </cfRule>
    <cfRule type="cellIs" dxfId="2470" priority="2671" operator="equal">
      <formula>"Alto"</formula>
    </cfRule>
    <cfRule type="cellIs" dxfId="2469" priority="2672" operator="equal">
      <formula>"Moderado"</formula>
    </cfRule>
    <cfRule type="cellIs" dxfId="2468" priority="2673" operator="equal">
      <formula>"Bajo"</formula>
    </cfRule>
  </conditionalFormatting>
  <conditionalFormatting sqref="AO216">
    <cfRule type="cellIs" dxfId="2467" priority="2665" operator="equal">
      <formula>"Muy Alta"</formula>
    </cfRule>
    <cfRule type="cellIs" dxfId="2466" priority="2666" operator="equal">
      <formula>"Alta"</formula>
    </cfRule>
    <cfRule type="cellIs" dxfId="2465" priority="2667" operator="equal">
      <formula>"Media"</formula>
    </cfRule>
    <cfRule type="cellIs" dxfId="2464" priority="2668" operator="equal">
      <formula>"Baja"</formula>
    </cfRule>
    <cfRule type="cellIs" dxfId="2463" priority="2669" operator="equal">
      <formula>"Muy Baja"</formula>
    </cfRule>
  </conditionalFormatting>
  <conditionalFormatting sqref="AQ216">
    <cfRule type="cellIs" dxfId="2462" priority="2660" operator="equal">
      <formula>"Catastrófico"</formula>
    </cfRule>
    <cfRule type="cellIs" dxfId="2461" priority="2661" operator="equal">
      <formula>"Mayor"</formula>
    </cfRule>
    <cfRule type="cellIs" dxfId="2460" priority="2662" operator="equal">
      <formula>"Moderado"</formula>
    </cfRule>
    <cfRule type="cellIs" dxfId="2459" priority="2663" operator="equal">
      <formula>"Menor"</formula>
    </cfRule>
    <cfRule type="cellIs" dxfId="2458" priority="2664" operator="equal">
      <formula>"Leve"</formula>
    </cfRule>
  </conditionalFormatting>
  <conditionalFormatting sqref="AS222">
    <cfRule type="cellIs" dxfId="2457" priority="2656" operator="equal">
      <formula>"Extremo"</formula>
    </cfRule>
    <cfRule type="cellIs" dxfId="2456" priority="2657" operator="equal">
      <formula>"Alto"</formula>
    </cfRule>
    <cfRule type="cellIs" dxfId="2455" priority="2658" operator="equal">
      <formula>"Moderado"</formula>
    </cfRule>
    <cfRule type="cellIs" dxfId="2454" priority="2659" operator="equal">
      <formula>"Bajo"</formula>
    </cfRule>
  </conditionalFormatting>
  <conditionalFormatting sqref="AO222">
    <cfRule type="cellIs" dxfId="2453" priority="2651" operator="equal">
      <formula>"Muy Alta"</formula>
    </cfRule>
    <cfRule type="cellIs" dxfId="2452" priority="2652" operator="equal">
      <formula>"Alta"</formula>
    </cfRule>
    <cfRule type="cellIs" dxfId="2451" priority="2653" operator="equal">
      <formula>"Media"</formula>
    </cfRule>
    <cfRule type="cellIs" dxfId="2450" priority="2654" operator="equal">
      <formula>"Baja"</formula>
    </cfRule>
    <cfRule type="cellIs" dxfId="2449" priority="2655" operator="equal">
      <formula>"Muy Baja"</formula>
    </cfRule>
  </conditionalFormatting>
  <conditionalFormatting sqref="AQ222">
    <cfRule type="cellIs" dxfId="2448" priority="2646" operator="equal">
      <formula>"Catastrófico"</formula>
    </cfRule>
    <cfRule type="cellIs" dxfId="2447" priority="2647" operator="equal">
      <formula>"Mayor"</formula>
    </cfRule>
    <cfRule type="cellIs" dxfId="2446" priority="2648" operator="equal">
      <formula>"Moderado"</formula>
    </cfRule>
    <cfRule type="cellIs" dxfId="2445" priority="2649" operator="equal">
      <formula>"Menor"</formula>
    </cfRule>
    <cfRule type="cellIs" dxfId="2444" priority="2650" operator="equal">
      <formula>"Leve"</formula>
    </cfRule>
  </conditionalFormatting>
  <conditionalFormatting sqref="AS223">
    <cfRule type="cellIs" dxfId="2443" priority="2642" operator="equal">
      <formula>"Extremo"</formula>
    </cfRule>
    <cfRule type="cellIs" dxfId="2442" priority="2643" operator="equal">
      <formula>"Alto"</formula>
    </cfRule>
    <cfRule type="cellIs" dxfId="2441" priority="2644" operator="equal">
      <formula>"Moderado"</formula>
    </cfRule>
    <cfRule type="cellIs" dxfId="2440" priority="2645" operator="equal">
      <formula>"Bajo"</formula>
    </cfRule>
  </conditionalFormatting>
  <conditionalFormatting sqref="AO223">
    <cfRule type="cellIs" dxfId="2439" priority="2637" operator="equal">
      <formula>"Muy Alta"</formula>
    </cfRule>
    <cfRule type="cellIs" dxfId="2438" priority="2638" operator="equal">
      <formula>"Alta"</formula>
    </cfRule>
    <cfRule type="cellIs" dxfId="2437" priority="2639" operator="equal">
      <formula>"Media"</formula>
    </cfRule>
    <cfRule type="cellIs" dxfId="2436" priority="2640" operator="equal">
      <formula>"Baja"</formula>
    </cfRule>
    <cfRule type="cellIs" dxfId="2435" priority="2641" operator="equal">
      <formula>"Muy Baja"</formula>
    </cfRule>
  </conditionalFormatting>
  <conditionalFormatting sqref="AQ223">
    <cfRule type="cellIs" dxfId="2434" priority="2632" operator="equal">
      <formula>"Catastrófico"</formula>
    </cfRule>
    <cfRule type="cellIs" dxfId="2433" priority="2633" operator="equal">
      <formula>"Mayor"</formula>
    </cfRule>
    <cfRule type="cellIs" dxfId="2432" priority="2634" operator="equal">
      <formula>"Moderado"</formula>
    </cfRule>
    <cfRule type="cellIs" dxfId="2431" priority="2635" operator="equal">
      <formula>"Menor"</formula>
    </cfRule>
    <cfRule type="cellIs" dxfId="2430" priority="2636" operator="equal">
      <formula>"Leve"</formula>
    </cfRule>
  </conditionalFormatting>
  <conditionalFormatting sqref="AV222">
    <cfRule type="cellIs" dxfId="2429" priority="2628" operator="equal">
      <formula>"Extremo"</formula>
    </cfRule>
    <cfRule type="cellIs" dxfId="2428" priority="2629" operator="equal">
      <formula>"Alto"</formula>
    </cfRule>
    <cfRule type="cellIs" dxfId="2427" priority="2630" operator="equal">
      <formula>"Moderado"</formula>
    </cfRule>
    <cfRule type="cellIs" dxfId="2426" priority="2631" operator="equal">
      <formula>"Bajo"</formula>
    </cfRule>
  </conditionalFormatting>
  <conditionalFormatting sqref="AS228">
    <cfRule type="cellIs" dxfId="2425" priority="2624" operator="equal">
      <formula>"Extremo"</formula>
    </cfRule>
    <cfRule type="cellIs" dxfId="2424" priority="2625" operator="equal">
      <formula>"Alto"</formula>
    </cfRule>
    <cfRule type="cellIs" dxfId="2423" priority="2626" operator="equal">
      <formula>"Moderado"</formula>
    </cfRule>
    <cfRule type="cellIs" dxfId="2422" priority="2627" operator="equal">
      <formula>"Bajo"</formula>
    </cfRule>
  </conditionalFormatting>
  <conditionalFormatting sqref="AO228">
    <cfRule type="cellIs" dxfId="2421" priority="2619" operator="equal">
      <formula>"Muy Alta"</formula>
    </cfRule>
    <cfRule type="cellIs" dxfId="2420" priority="2620" operator="equal">
      <formula>"Alta"</formula>
    </cfRule>
    <cfRule type="cellIs" dxfId="2419" priority="2621" operator="equal">
      <formula>"Media"</formula>
    </cfRule>
    <cfRule type="cellIs" dxfId="2418" priority="2622" operator="equal">
      <formula>"Baja"</formula>
    </cfRule>
    <cfRule type="cellIs" dxfId="2417" priority="2623" operator="equal">
      <formula>"Muy Baja"</formula>
    </cfRule>
  </conditionalFormatting>
  <conditionalFormatting sqref="AQ228">
    <cfRule type="cellIs" dxfId="2416" priority="2614" operator="equal">
      <formula>"Catastrófico"</formula>
    </cfRule>
    <cfRule type="cellIs" dxfId="2415" priority="2615" operator="equal">
      <formula>"Mayor"</formula>
    </cfRule>
    <cfRule type="cellIs" dxfId="2414" priority="2616" operator="equal">
      <formula>"Moderado"</formula>
    </cfRule>
    <cfRule type="cellIs" dxfId="2413" priority="2617" operator="equal">
      <formula>"Menor"</formula>
    </cfRule>
    <cfRule type="cellIs" dxfId="2412" priority="2618" operator="equal">
      <formula>"Leve"</formula>
    </cfRule>
  </conditionalFormatting>
  <conditionalFormatting sqref="AS234">
    <cfRule type="cellIs" dxfId="2411" priority="2610" operator="equal">
      <formula>"Extremo"</formula>
    </cfRule>
    <cfRule type="cellIs" dxfId="2410" priority="2611" operator="equal">
      <formula>"Alto"</formula>
    </cfRule>
    <cfRule type="cellIs" dxfId="2409" priority="2612" operator="equal">
      <formula>"Moderado"</formula>
    </cfRule>
    <cfRule type="cellIs" dxfId="2408" priority="2613" operator="equal">
      <formula>"Bajo"</formula>
    </cfRule>
  </conditionalFormatting>
  <conditionalFormatting sqref="AO234">
    <cfRule type="cellIs" dxfId="2407" priority="2605" operator="equal">
      <formula>"Muy Alta"</formula>
    </cfRule>
    <cfRule type="cellIs" dxfId="2406" priority="2606" operator="equal">
      <formula>"Alta"</formula>
    </cfRule>
    <cfRule type="cellIs" dxfId="2405" priority="2607" operator="equal">
      <formula>"Media"</formula>
    </cfRule>
    <cfRule type="cellIs" dxfId="2404" priority="2608" operator="equal">
      <formula>"Baja"</formula>
    </cfRule>
    <cfRule type="cellIs" dxfId="2403" priority="2609" operator="equal">
      <formula>"Muy Baja"</formula>
    </cfRule>
  </conditionalFormatting>
  <conditionalFormatting sqref="AQ234">
    <cfRule type="cellIs" dxfId="2402" priority="2600" operator="equal">
      <formula>"Catastrófico"</formula>
    </cfRule>
    <cfRule type="cellIs" dxfId="2401" priority="2601" operator="equal">
      <formula>"Mayor"</formula>
    </cfRule>
    <cfRule type="cellIs" dxfId="2400" priority="2602" operator="equal">
      <formula>"Moderado"</formula>
    </cfRule>
    <cfRule type="cellIs" dxfId="2399" priority="2603" operator="equal">
      <formula>"Menor"</formula>
    </cfRule>
    <cfRule type="cellIs" dxfId="2398" priority="2604" operator="equal">
      <formula>"Leve"</formula>
    </cfRule>
  </conditionalFormatting>
  <conditionalFormatting sqref="AS235">
    <cfRule type="cellIs" dxfId="2397" priority="2596" operator="equal">
      <formula>"Extremo"</formula>
    </cfRule>
    <cfRule type="cellIs" dxfId="2396" priority="2597" operator="equal">
      <formula>"Alto"</formula>
    </cfRule>
    <cfRule type="cellIs" dxfId="2395" priority="2598" operator="equal">
      <formula>"Moderado"</formula>
    </cfRule>
    <cfRule type="cellIs" dxfId="2394" priority="2599" operator="equal">
      <formula>"Bajo"</formula>
    </cfRule>
  </conditionalFormatting>
  <conditionalFormatting sqref="AO235">
    <cfRule type="cellIs" dxfId="2393" priority="2591" operator="equal">
      <formula>"Muy Alta"</formula>
    </cfRule>
    <cfRule type="cellIs" dxfId="2392" priority="2592" operator="equal">
      <formula>"Alta"</formula>
    </cfRule>
    <cfRule type="cellIs" dxfId="2391" priority="2593" operator="equal">
      <formula>"Media"</formula>
    </cfRule>
    <cfRule type="cellIs" dxfId="2390" priority="2594" operator="equal">
      <formula>"Baja"</formula>
    </cfRule>
    <cfRule type="cellIs" dxfId="2389" priority="2595" operator="equal">
      <formula>"Muy Baja"</formula>
    </cfRule>
  </conditionalFormatting>
  <conditionalFormatting sqref="AQ235">
    <cfRule type="cellIs" dxfId="2388" priority="2586" operator="equal">
      <formula>"Catastrófico"</formula>
    </cfRule>
    <cfRule type="cellIs" dxfId="2387" priority="2587" operator="equal">
      <formula>"Mayor"</formula>
    </cfRule>
    <cfRule type="cellIs" dxfId="2386" priority="2588" operator="equal">
      <formula>"Moderado"</formula>
    </cfRule>
    <cfRule type="cellIs" dxfId="2385" priority="2589" operator="equal">
      <formula>"Menor"</formula>
    </cfRule>
    <cfRule type="cellIs" dxfId="2384" priority="2590" operator="equal">
      <formula>"Leve"</formula>
    </cfRule>
  </conditionalFormatting>
  <conditionalFormatting sqref="AS236">
    <cfRule type="cellIs" dxfId="2383" priority="2582" operator="equal">
      <formula>"Extremo"</formula>
    </cfRule>
    <cfRule type="cellIs" dxfId="2382" priority="2583" operator="equal">
      <formula>"Alto"</formula>
    </cfRule>
    <cfRule type="cellIs" dxfId="2381" priority="2584" operator="equal">
      <formula>"Moderado"</formula>
    </cfRule>
    <cfRule type="cellIs" dxfId="2380" priority="2585" operator="equal">
      <formula>"Bajo"</formula>
    </cfRule>
  </conditionalFormatting>
  <conditionalFormatting sqref="AO236">
    <cfRule type="cellIs" dxfId="2379" priority="2577" operator="equal">
      <formula>"Muy Alta"</formula>
    </cfRule>
    <cfRule type="cellIs" dxfId="2378" priority="2578" operator="equal">
      <formula>"Alta"</formula>
    </cfRule>
    <cfRule type="cellIs" dxfId="2377" priority="2579" operator="equal">
      <formula>"Media"</formula>
    </cfRule>
    <cfRule type="cellIs" dxfId="2376" priority="2580" operator="equal">
      <formula>"Baja"</formula>
    </cfRule>
    <cfRule type="cellIs" dxfId="2375" priority="2581" operator="equal">
      <formula>"Muy Baja"</formula>
    </cfRule>
  </conditionalFormatting>
  <conditionalFormatting sqref="AQ236">
    <cfRule type="cellIs" dxfId="2374" priority="2572" operator="equal">
      <formula>"Catastrófico"</formula>
    </cfRule>
    <cfRule type="cellIs" dxfId="2373" priority="2573" operator="equal">
      <formula>"Mayor"</formula>
    </cfRule>
    <cfRule type="cellIs" dxfId="2372" priority="2574" operator="equal">
      <formula>"Moderado"</formula>
    </cfRule>
    <cfRule type="cellIs" dxfId="2371" priority="2575" operator="equal">
      <formula>"Menor"</formula>
    </cfRule>
    <cfRule type="cellIs" dxfId="2370" priority="2576" operator="equal">
      <formula>"Leve"</formula>
    </cfRule>
  </conditionalFormatting>
  <conditionalFormatting sqref="AV234">
    <cfRule type="cellIs" dxfId="2369" priority="2568" operator="equal">
      <formula>"Extremo"</formula>
    </cfRule>
    <cfRule type="cellIs" dxfId="2368" priority="2569" operator="equal">
      <formula>"Alto"</formula>
    </cfRule>
    <cfRule type="cellIs" dxfId="2367" priority="2570" operator="equal">
      <formula>"Moderado"</formula>
    </cfRule>
    <cfRule type="cellIs" dxfId="2366" priority="2571" operator="equal">
      <formula>"Bajo"</formula>
    </cfRule>
  </conditionalFormatting>
  <conditionalFormatting sqref="AS240">
    <cfRule type="cellIs" dxfId="2365" priority="2564" operator="equal">
      <formula>"Extremo"</formula>
    </cfRule>
    <cfRule type="cellIs" dxfId="2364" priority="2565" operator="equal">
      <formula>"Alto"</formula>
    </cfRule>
    <cfRule type="cellIs" dxfId="2363" priority="2566" operator="equal">
      <formula>"Moderado"</formula>
    </cfRule>
    <cfRule type="cellIs" dxfId="2362" priority="2567" operator="equal">
      <formula>"Bajo"</formula>
    </cfRule>
  </conditionalFormatting>
  <conditionalFormatting sqref="AO240">
    <cfRule type="cellIs" dxfId="2361" priority="2559" operator="equal">
      <formula>"Muy Alta"</formula>
    </cfRule>
    <cfRule type="cellIs" dxfId="2360" priority="2560" operator="equal">
      <formula>"Alta"</formula>
    </cfRule>
    <cfRule type="cellIs" dxfId="2359" priority="2561" operator="equal">
      <formula>"Media"</formula>
    </cfRule>
    <cfRule type="cellIs" dxfId="2358" priority="2562" operator="equal">
      <formula>"Baja"</formula>
    </cfRule>
    <cfRule type="cellIs" dxfId="2357" priority="2563" operator="equal">
      <formula>"Muy Baja"</formula>
    </cfRule>
  </conditionalFormatting>
  <conditionalFormatting sqref="AQ240">
    <cfRule type="cellIs" dxfId="2356" priority="2554" operator="equal">
      <formula>"Catastrófico"</formula>
    </cfRule>
    <cfRule type="cellIs" dxfId="2355" priority="2555" operator="equal">
      <formula>"Mayor"</formula>
    </cfRule>
    <cfRule type="cellIs" dxfId="2354" priority="2556" operator="equal">
      <formula>"Moderado"</formula>
    </cfRule>
    <cfRule type="cellIs" dxfId="2353" priority="2557" operator="equal">
      <formula>"Menor"</formula>
    </cfRule>
    <cfRule type="cellIs" dxfId="2352" priority="2558" operator="equal">
      <formula>"Leve"</formula>
    </cfRule>
  </conditionalFormatting>
  <conditionalFormatting sqref="AS241">
    <cfRule type="cellIs" dxfId="2351" priority="2550" operator="equal">
      <formula>"Extremo"</formula>
    </cfRule>
    <cfRule type="cellIs" dxfId="2350" priority="2551" operator="equal">
      <formula>"Alto"</formula>
    </cfRule>
    <cfRule type="cellIs" dxfId="2349" priority="2552" operator="equal">
      <formula>"Moderado"</formula>
    </cfRule>
    <cfRule type="cellIs" dxfId="2348" priority="2553" operator="equal">
      <formula>"Bajo"</formula>
    </cfRule>
  </conditionalFormatting>
  <conditionalFormatting sqref="AO241">
    <cfRule type="cellIs" dxfId="2347" priority="2545" operator="equal">
      <formula>"Muy Alta"</formula>
    </cfRule>
    <cfRule type="cellIs" dxfId="2346" priority="2546" operator="equal">
      <formula>"Alta"</formula>
    </cfRule>
    <cfRule type="cellIs" dxfId="2345" priority="2547" operator="equal">
      <formula>"Media"</formula>
    </cfRule>
    <cfRule type="cellIs" dxfId="2344" priority="2548" operator="equal">
      <formula>"Baja"</formula>
    </cfRule>
    <cfRule type="cellIs" dxfId="2343" priority="2549" operator="equal">
      <formula>"Muy Baja"</formula>
    </cfRule>
  </conditionalFormatting>
  <conditionalFormatting sqref="AQ241">
    <cfRule type="cellIs" dxfId="2342" priority="2540" operator="equal">
      <formula>"Catastrófico"</formula>
    </cfRule>
    <cfRule type="cellIs" dxfId="2341" priority="2541" operator="equal">
      <formula>"Mayor"</formula>
    </cfRule>
    <cfRule type="cellIs" dxfId="2340" priority="2542" operator="equal">
      <formula>"Moderado"</formula>
    </cfRule>
    <cfRule type="cellIs" dxfId="2339" priority="2543" operator="equal">
      <formula>"Menor"</formula>
    </cfRule>
    <cfRule type="cellIs" dxfId="2338" priority="2544" operator="equal">
      <formula>"Leve"</formula>
    </cfRule>
  </conditionalFormatting>
  <conditionalFormatting sqref="AS242">
    <cfRule type="cellIs" dxfId="2337" priority="2536" operator="equal">
      <formula>"Extremo"</formula>
    </cfRule>
    <cfRule type="cellIs" dxfId="2336" priority="2537" operator="equal">
      <formula>"Alto"</formula>
    </cfRule>
    <cfRule type="cellIs" dxfId="2335" priority="2538" operator="equal">
      <formula>"Moderado"</formula>
    </cfRule>
    <cfRule type="cellIs" dxfId="2334" priority="2539" operator="equal">
      <formula>"Bajo"</formula>
    </cfRule>
  </conditionalFormatting>
  <conditionalFormatting sqref="AO242">
    <cfRule type="cellIs" dxfId="2333" priority="2531" operator="equal">
      <formula>"Muy Alta"</formula>
    </cfRule>
    <cfRule type="cellIs" dxfId="2332" priority="2532" operator="equal">
      <formula>"Alta"</formula>
    </cfRule>
    <cfRule type="cellIs" dxfId="2331" priority="2533" operator="equal">
      <formula>"Media"</formula>
    </cfRule>
    <cfRule type="cellIs" dxfId="2330" priority="2534" operator="equal">
      <formula>"Baja"</formula>
    </cfRule>
    <cfRule type="cellIs" dxfId="2329" priority="2535" operator="equal">
      <formula>"Muy Baja"</formula>
    </cfRule>
  </conditionalFormatting>
  <conditionalFormatting sqref="AQ242">
    <cfRule type="cellIs" dxfId="2328" priority="2526" operator="equal">
      <formula>"Catastrófico"</formula>
    </cfRule>
    <cfRule type="cellIs" dxfId="2327" priority="2527" operator="equal">
      <formula>"Mayor"</formula>
    </cfRule>
    <cfRule type="cellIs" dxfId="2326" priority="2528" operator="equal">
      <formula>"Moderado"</formula>
    </cfRule>
    <cfRule type="cellIs" dxfId="2325" priority="2529" operator="equal">
      <formula>"Menor"</formula>
    </cfRule>
    <cfRule type="cellIs" dxfId="2324" priority="2530" operator="equal">
      <formula>"Leve"</formula>
    </cfRule>
  </conditionalFormatting>
  <conditionalFormatting sqref="AV240:AV242">
    <cfRule type="cellIs" dxfId="2323" priority="2522" operator="equal">
      <formula>"Extremo"</formula>
    </cfRule>
    <cfRule type="cellIs" dxfId="2322" priority="2523" operator="equal">
      <formula>"Alto"</formula>
    </cfRule>
    <cfRule type="cellIs" dxfId="2321" priority="2524" operator="equal">
      <formula>"Moderado"</formula>
    </cfRule>
    <cfRule type="cellIs" dxfId="2320" priority="2525" operator="equal">
      <formula>"Bajo"</formula>
    </cfRule>
  </conditionalFormatting>
  <conditionalFormatting sqref="AS243">
    <cfRule type="cellIs" dxfId="2319" priority="2518" operator="equal">
      <formula>"Extremo"</formula>
    </cfRule>
    <cfRule type="cellIs" dxfId="2318" priority="2519" operator="equal">
      <formula>"Alto"</formula>
    </cfRule>
    <cfRule type="cellIs" dxfId="2317" priority="2520" operator="equal">
      <formula>"Moderado"</formula>
    </cfRule>
    <cfRule type="cellIs" dxfId="2316" priority="2521" operator="equal">
      <formula>"Bajo"</formula>
    </cfRule>
  </conditionalFormatting>
  <conditionalFormatting sqref="AO243">
    <cfRule type="cellIs" dxfId="2315" priority="2513" operator="equal">
      <formula>"Muy Alta"</formula>
    </cfRule>
    <cfRule type="cellIs" dxfId="2314" priority="2514" operator="equal">
      <formula>"Alta"</formula>
    </cfRule>
    <cfRule type="cellIs" dxfId="2313" priority="2515" operator="equal">
      <formula>"Media"</formula>
    </cfRule>
    <cfRule type="cellIs" dxfId="2312" priority="2516" operator="equal">
      <formula>"Baja"</formula>
    </cfRule>
    <cfRule type="cellIs" dxfId="2311" priority="2517" operator="equal">
      <formula>"Muy Baja"</formula>
    </cfRule>
  </conditionalFormatting>
  <conditionalFormatting sqref="AQ243">
    <cfRule type="cellIs" dxfId="2310" priority="2508" operator="equal">
      <formula>"Catastrófico"</formula>
    </cfRule>
    <cfRule type="cellIs" dxfId="2309" priority="2509" operator="equal">
      <formula>"Mayor"</formula>
    </cfRule>
    <cfRule type="cellIs" dxfId="2308" priority="2510" operator="equal">
      <formula>"Moderado"</formula>
    </cfRule>
    <cfRule type="cellIs" dxfId="2307" priority="2511" operator="equal">
      <formula>"Menor"</formula>
    </cfRule>
    <cfRule type="cellIs" dxfId="2306" priority="2512" operator="equal">
      <formula>"Leve"</formula>
    </cfRule>
  </conditionalFormatting>
  <conditionalFormatting sqref="AS244">
    <cfRule type="cellIs" dxfId="2305" priority="2504" operator="equal">
      <formula>"Extremo"</formula>
    </cfRule>
    <cfRule type="cellIs" dxfId="2304" priority="2505" operator="equal">
      <formula>"Alto"</formula>
    </cfRule>
    <cfRule type="cellIs" dxfId="2303" priority="2506" operator="equal">
      <formula>"Moderado"</formula>
    </cfRule>
    <cfRule type="cellIs" dxfId="2302" priority="2507" operator="equal">
      <formula>"Bajo"</formula>
    </cfRule>
  </conditionalFormatting>
  <conditionalFormatting sqref="AO244">
    <cfRule type="cellIs" dxfId="2301" priority="2499" operator="equal">
      <formula>"Muy Alta"</formula>
    </cfRule>
    <cfRule type="cellIs" dxfId="2300" priority="2500" operator="equal">
      <formula>"Alta"</formula>
    </cfRule>
    <cfRule type="cellIs" dxfId="2299" priority="2501" operator="equal">
      <formula>"Media"</formula>
    </cfRule>
    <cfRule type="cellIs" dxfId="2298" priority="2502" operator="equal">
      <formula>"Baja"</formula>
    </cfRule>
    <cfRule type="cellIs" dxfId="2297" priority="2503" operator="equal">
      <formula>"Muy Baja"</formula>
    </cfRule>
  </conditionalFormatting>
  <conditionalFormatting sqref="AQ244">
    <cfRule type="cellIs" dxfId="2296" priority="2494" operator="equal">
      <formula>"Catastrófico"</formula>
    </cfRule>
    <cfRule type="cellIs" dxfId="2295" priority="2495" operator="equal">
      <formula>"Mayor"</formula>
    </cfRule>
    <cfRule type="cellIs" dxfId="2294" priority="2496" operator="equal">
      <formula>"Moderado"</formula>
    </cfRule>
    <cfRule type="cellIs" dxfId="2293" priority="2497" operator="equal">
      <formula>"Menor"</formula>
    </cfRule>
    <cfRule type="cellIs" dxfId="2292" priority="2498" operator="equal">
      <formula>"Leve"</formula>
    </cfRule>
  </conditionalFormatting>
  <conditionalFormatting sqref="AS245">
    <cfRule type="cellIs" dxfId="2291" priority="2490" operator="equal">
      <formula>"Extremo"</formula>
    </cfRule>
    <cfRule type="cellIs" dxfId="2290" priority="2491" operator="equal">
      <formula>"Alto"</formula>
    </cfRule>
    <cfRule type="cellIs" dxfId="2289" priority="2492" operator="equal">
      <formula>"Moderado"</formula>
    </cfRule>
    <cfRule type="cellIs" dxfId="2288" priority="2493" operator="equal">
      <formula>"Bajo"</formula>
    </cfRule>
  </conditionalFormatting>
  <conditionalFormatting sqref="AO245">
    <cfRule type="cellIs" dxfId="2287" priority="2485" operator="equal">
      <formula>"Muy Alta"</formula>
    </cfRule>
    <cfRule type="cellIs" dxfId="2286" priority="2486" operator="equal">
      <formula>"Alta"</formula>
    </cfRule>
    <cfRule type="cellIs" dxfId="2285" priority="2487" operator="equal">
      <formula>"Media"</formula>
    </cfRule>
    <cfRule type="cellIs" dxfId="2284" priority="2488" operator="equal">
      <formula>"Baja"</formula>
    </cfRule>
    <cfRule type="cellIs" dxfId="2283" priority="2489" operator="equal">
      <formula>"Muy Baja"</formula>
    </cfRule>
  </conditionalFormatting>
  <conditionalFormatting sqref="AQ245">
    <cfRule type="cellIs" dxfId="2282" priority="2480" operator="equal">
      <formula>"Catastrófico"</formula>
    </cfRule>
    <cfRule type="cellIs" dxfId="2281" priority="2481" operator="equal">
      <formula>"Mayor"</formula>
    </cfRule>
    <cfRule type="cellIs" dxfId="2280" priority="2482" operator="equal">
      <formula>"Moderado"</formula>
    </cfRule>
    <cfRule type="cellIs" dxfId="2279" priority="2483" operator="equal">
      <formula>"Menor"</formula>
    </cfRule>
    <cfRule type="cellIs" dxfId="2278" priority="2484" operator="equal">
      <formula>"Leve"</formula>
    </cfRule>
  </conditionalFormatting>
  <conditionalFormatting sqref="AS256">
    <cfRule type="cellIs" dxfId="2277" priority="2398" operator="equal">
      <formula>"Extremo"</formula>
    </cfRule>
    <cfRule type="cellIs" dxfId="2276" priority="2399" operator="equal">
      <formula>"Alto"</formula>
    </cfRule>
    <cfRule type="cellIs" dxfId="2275" priority="2400" operator="equal">
      <formula>"Moderado"</formula>
    </cfRule>
    <cfRule type="cellIs" dxfId="2274" priority="2401" operator="equal">
      <formula>"Bajo"</formula>
    </cfRule>
  </conditionalFormatting>
  <conditionalFormatting sqref="AO256">
    <cfRule type="cellIs" dxfId="2273" priority="2393" operator="equal">
      <formula>"Muy Alta"</formula>
    </cfRule>
    <cfRule type="cellIs" dxfId="2272" priority="2394" operator="equal">
      <formula>"Alta"</formula>
    </cfRule>
    <cfRule type="cellIs" dxfId="2271" priority="2395" operator="equal">
      <formula>"Media"</formula>
    </cfRule>
    <cfRule type="cellIs" dxfId="2270" priority="2396" operator="equal">
      <formula>"Baja"</formula>
    </cfRule>
    <cfRule type="cellIs" dxfId="2269" priority="2397" operator="equal">
      <formula>"Muy Baja"</formula>
    </cfRule>
  </conditionalFormatting>
  <conditionalFormatting sqref="AQ256">
    <cfRule type="cellIs" dxfId="2268" priority="2388" operator="equal">
      <formula>"Catastrófico"</formula>
    </cfRule>
    <cfRule type="cellIs" dxfId="2267" priority="2389" operator="equal">
      <formula>"Mayor"</formula>
    </cfRule>
    <cfRule type="cellIs" dxfId="2266" priority="2390" operator="equal">
      <formula>"Moderado"</formula>
    </cfRule>
    <cfRule type="cellIs" dxfId="2265" priority="2391" operator="equal">
      <formula>"Menor"</formula>
    </cfRule>
    <cfRule type="cellIs" dxfId="2264" priority="2392" operator="equal">
      <formula>"Leve"</formula>
    </cfRule>
  </conditionalFormatting>
  <conditionalFormatting sqref="AS246">
    <cfRule type="cellIs" dxfId="2263" priority="2462" operator="equal">
      <formula>"Extremo"</formula>
    </cfRule>
    <cfRule type="cellIs" dxfId="2262" priority="2463" operator="equal">
      <formula>"Alto"</formula>
    </cfRule>
    <cfRule type="cellIs" dxfId="2261" priority="2464" operator="equal">
      <formula>"Moderado"</formula>
    </cfRule>
    <cfRule type="cellIs" dxfId="2260" priority="2465" operator="equal">
      <formula>"Bajo"</formula>
    </cfRule>
  </conditionalFormatting>
  <conditionalFormatting sqref="AO246">
    <cfRule type="cellIs" dxfId="2259" priority="2457" operator="equal">
      <formula>"Muy Alta"</formula>
    </cfRule>
    <cfRule type="cellIs" dxfId="2258" priority="2458" operator="equal">
      <formula>"Alta"</formula>
    </cfRule>
    <cfRule type="cellIs" dxfId="2257" priority="2459" operator="equal">
      <formula>"Media"</formula>
    </cfRule>
    <cfRule type="cellIs" dxfId="2256" priority="2460" operator="equal">
      <formula>"Baja"</formula>
    </cfRule>
    <cfRule type="cellIs" dxfId="2255" priority="2461" operator="equal">
      <formula>"Muy Baja"</formula>
    </cfRule>
  </conditionalFormatting>
  <conditionalFormatting sqref="AQ246">
    <cfRule type="cellIs" dxfId="2254" priority="2452" operator="equal">
      <formula>"Catastrófico"</formula>
    </cfRule>
    <cfRule type="cellIs" dxfId="2253" priority="2453" operator="equal">
      <formula>"Mayor"</formula>
    </cfRule>
    <cfRule type="cellIs" dxfId="2252" priority="2454" operator="equal">
      <formula>"Moderado"</formula>
    </cfRule>
    <cfRule type="cellIs" dxfId="2251" priority="2455" operator="equal">
      <formula>"Menor"</formula>
    </cfRule>
    <cfRule type="cellIs" dxfId="2250" priority="2456" operator="equal">
      <formula>"Leve"</formula>
    </cfRule>
  </conditionalFormatting>
  <conditionalFormatting sqref="AV243">
    <cfRule type="cellIs" dxfId="2249" priority="2448" operator="equal">
      <formula>"Extremo"</formula>
    </cfRule>
    <cfRule type="cellIs" dxfId="2248" priority="2449" operator="equal">
      <formula>"Alto"</formula>
    </cfRule>
    <cfRule type="cellIs" dxfId="2247" priority="2450" operator="equal">
      <formula>"Moderado"</formula>
    </cfRule>
    <cfRule type="cellIs" dxfId="2246" priority="2451" operator="equal">
      <formula>"Bajo"</formula>
    </cfRule>
  </conditionalFormatting>
  <conditionalFormatting sqref="AS249">
    <cfRule type="cellIs" dxfId="2245" priority="2444" operator="equal">
      <formula>"Extremo"</formula>
    </cfRule>
    <cfRule type="cellIs" dxfId="2244" priority="2445" operator="equal">
      <formula>"Alto"</formula>
    </cfRule>
    <cfRule type="cellIs" dxfId="2243" priority="2446" operator="equal">
      <formula>"Moderado"</formula>
    </cfRule>
    <cfRule type="cellIs" dxfId="2242" priority="2447" operator="equal">
      <formula>"Bajo"</formula>
    </cfRule>
  </conditionalFormatting>
  <conditionalFormatting sqref="AO249">
    <cfRule type="cellIs" dxfId="2241" priority="2439" operator="equal">
      <formula>"Muy Alta"</formula>
    </cfRule>
    <cfRule type="cellIs" dxfId="2240" priority="2440" operator="equal">
      <formula>"Alta"</formula>
    </cfRule>
    <cfRule type="cellIs" dxfId="2239" priority="2441" operator="equal">
      <formula>"Media"</formula>
    </cfRule>
    <cfRule type="cellIs" dxfId="2238" priority="2442" operator="equal">
      <formula>"Baja"</formula>
    </cfRule>
    <cfRule type="cellIs" dxfId="2237" priority="2443" operator="equal">
      <formula>"Muy Baja"</formula>
    </cfRule>
  </conditionalFormatting>
  <conditionalFormatting sqref="AQ249">
    <cfRule type="cellIs" dxfId="2236" priority="2434" operator="equal">
      <formula>"Catastrófico"</formula>
    </cfRule>
    <cfRule type="cellIs" dxfId="2235" priority="2435" operator="equal">
      <formula>"Mayor"</formula>
    </cfRule>
    <cfRule type="cellIs" dxfId="2234" priority="2436" operator="equal">
      <formula>"Moderado"</formula>
    </cfRule>
    <cfRule type="cellIs" dxfId="2233" priority="2437" operator="equal">
      <formula>"Menor"</formula>
    </cfRule>
    <cfRule type="cellIs" dxfId="2232" priority="2438" operator="equal">
      <formula>"Leve"</formula>
    </cfRule>
  </conditionalFormatting>
  <conditionalFormatting sqref="AS250">
    <cfRule type="cellIs" dxfId="2231" priority="2430" operator="equal">
      <formula>"Extremo"</formula>
    </cfRule>
    <cfRule type="cellIs" dxfId="2230" priority="2431" operator="equal">
      <formula>"Alto"</formula>
    </cfRule>
    <cfRule type="cellIs" dxfId="2229" priority="2432" operator="equal">
      <formula>"Moderado"</formula>
    </cfRule>
    <cfRule type="cellIs" dxfId="2228" priority="2433" operator="equal">
      <formula>"Bajo"</formula>
    </cfRule>
  </conditionalFormatting>
  <conditionalFormatting sqref="AO250">
    <cfRule type="cellIs" dxfId="2227" priority="2425" operator="equal">
      <formula>"Muy Alta"</formula>
    </cfRule>
    <cfRule type="cellIs" dxfId="2226" priority="2426" operator="equal">
      <formula>"Alta"</formula>
    </cfRule>
    <cfRule type="cellIs" dxfId="2225" priority="2427" operator="equal">
      <formula>"Media"</formula>
    </cfRule>
    <cfRule type="cellIs" dxfId="2224" priority="2428" operator="equal">
      <formula>"Baja"</formula>
    </cfRule>
    <cfRule type="cellIs" dxfId="2223" priority="2429" operator="equal">
      <formula>"Muy Baja"</formula>
    </cfRule>
  </conditionalFormatting>
  <conditionalFormatting sqref="AQ250">
    <cfRule type="cellIs" dxfId="2222" priority="2420" operator="equal">
      <formula>"Catastrófico"</formula>
    </cfRule>
    <cfRule type="cellIs" dxfId="2221" priority="2421" operator="equal">
      <formula>"Mayor"</formula>
    </cfRule>
    <cfRule type="cellIs" dxfId="2220" priority="2422" operator="equal">
      <formula>"Moderado"</formula>
    </cfRule>
    <cfRule type="cellIs" dxfId="2219" priority="2423" operator="equal">
      <formula>"Menor"</formula>
    </cfRule>
    <cfRule type="cellIs" dxfId="2218" priority="2424" operator="equal">
      <formula>"Leve"</formula>
    </cfRule>
  </conditionalFormatting>
  <conditionalFormatting sqref="AV249">
    <cfRule type="cellIs" dxfId="2217" priority="2416" operator="equal">
      <formula>"Extremo"</formula>
    </cfRule>
    <cfRule type="cellIs" dxfId="2216" priority="2417" operator="equal">
      <formula>"Alto"</formula>
    </cfRule>
    <cfRule type="cellIs" dxfId="2215" priority="2418" operator="equal">
      <formula>"Moderado"</formula>
    </cfRule>
    <cfRule type="cellIs" dxfId="2214" priority="2419" operator="equal">
      <formula>"Bajo"</formula>
    </cfRule>
  </conditionalFormatting>
  <conditionalFormatting sqref="AS261">
    <cfRule type="cellIs" dxfId="2213" priority="2384" operator="equal">
      <formula>"Extremo"</formula>
    </cfRule>
    <cfRule type="cellIs" dxfId="2212" priority="2385" operator="equal">
      <formula>"Alto"</formula>
    </cfRule>
    <cfRule type="cellIs" dxfId="2211" priority="2386" operator="equal">
      <formula>"Moderado"</formula>
    </cfRule>
    <cfRule type="cellIs" dxfId="2210" priority="2387" operator="equal">
      <formula>"Bajo"</formula>
    </cfRule>
  </conditionalFormatting>
  <conditionalFormatting sqref="AO261">
    <cfRule type="cellIs" dxfId="2209" priority="2379" operator="equal">
      <formula>"Muy Alta"</formula>
    </cfRule>
    <cfRule type="cellIs" dxfId="2208" priority="2380" operator="equal">
      <formula>"Alta"</formula>
    </cfRule>
    <cfRule type="cellIs" dxfId="2207" priority="2381" operator="equal">
      <formula>"Media"</formula>
    </cfRule>
    <cfRule type="cellIs" dxfId="2206" priority="2382" operator="equal">
      <formula>"Baja"</formula>
    </cfRule>
    <cfRule type="cellIs" dxfId="2205" priority="2383" operator="equal">
      <formula>"Muy Baja"</formula>
    </cfRule>
  </conditionalFormatting>
  <conditionalFormatting sqref="AQ261">
    <cfRule type="cellIs" dxfId="2204" priority="2374" operator="equal">
      <formula>"Catastrófico"</formula>
    </cfRule>
    <cfRule type="cellIs" dxfId="2203" priority="2375" operator="equal">
      <formula>"Mayor"</formula>
    </cfRule>
    <cfRule type="cellIs" dxfId="2202" priority="2376" operator="equal">
      <formula>"Moderado"</formula>
    </cfRule>
    <cfRule type="cellIs" dxfId="2201" priority="2377" operator="equal">
      <formula>"Menor"</formula>
    </cfRule>
    <cfRule type="cellIs" dxfId="2200" priority="2378" operator="equal">
      <formula>"Leve"</formula>
    </cfRule>
  </conditionalFormatting>
  <conditionalFormatting sqref="AS262">
    <cfRule type="cellIs" dxfId="2199" priority="2370" operator="equal">
      <formula>"Extremo"</formula>
    </cfRule>
    <cfRule type="cellIs" dxfId="2198" priority="2371" operator="equal">
      <formula>"Alto"</formula>
    </cfRule>
    <cfRule type="cellIs" dxfId="2197" priority="2372" operator="equal">
      <formula>"Moderado"</formula>
    </cfRule>
    <cfRule type="cellIs" dxfId="2196" priority="2373" operator="equal">
      <formula>"Bajo"</formula>
    </cfRule>
  </conditionalFormatting>
  <conditionalFormatting sqref="AO262">
    <cfRule type="cellIs" dxfId="2195" priority="2365" operator="equal">
      <formula>"Muy Alta"</formula>
    </cfRule>
    <cfRule type="cellIs" dxfId="2194" priority="2366" operator="equal">
      <formula>"Alta"</formula>
    </cfRule>
    <cfRule type="cellIs" dxfId="2193" priority="2367" operator="equal">
      <formula>"Media"</formula>
    </cfRule>
    <cfRule type="cellIs" dxfId="2192" priority="2368" operator="equal">
      <formula>"Baja"</formula>
    </cfRule>
    <cfRule type="cellIs" dxfId="2191" priority="2369" operator="equal">
      <formula>"Muy Baja"</formula>
    </cfRule>
  </conditionalFormatting>
  <conditionalFormatting sqref="AQ262">
    <cfRule type="cellIs" dxfId="2190" priority="2360" operator="equal">
      <formula>"Catastrófico"</formula>
    </cfRule>
    <cfRule type="cellIs" dxfId="2189" priority="2361" operator="equal">
      <formula>"Mayor"</formula>
    </cfRule>
    <cfRule type="cellIs" dxfId="2188" priority="2362" operator="equal">
      <formula>"Moderado"</formula>
    </cfRule>
    <cfRule type="cellIs" dxfId="2187" priority="2363" operator="equal">
      <formula>"Menor"</formula>
    </cfRule>
    <cfRule type="cellIs" dxfId="2186" priority="2364" operator="equal">
      <formula>"Leve"</formula>
    </cfRule>
  </conditionalFormatting>
  <conditionalFormatting sqref="AV261">
    <cfRule type="cellIs" dxfId="2185" priority="2356" operator="equal">
      <formula>"Extremo"</formula>
    </cfRule>
    <cfRule type="cellIs" dxfId="2184" priority="2357" operator="equal">
      <formula>"Alto"</formula>
    </cfRule>
    <cfRule type="cellIs" dxfId="2183" priority="2358" operator="equal">
      <formula>"Moderado"</formula>
    </cfRule>
    <cfRule type="cellIs" dxfId="2182" priority="2359" operator="equal">
      <formula>"Bajo"</formula>
    </cfRule>
  </conditionalFormatting>
  <conditionalFormatting sqref="AS267">
    <cfRule type="cellIs" dxfId="2181" priority="2352" operator="equal">
      <formula>"Extremo"</formula>
    </cfRule>
    <cfRule type="cellIs" dxfId="2180" priority="2353" operator="equal">
      <formula>"Alto"</formula>
    </cfRule>
    <cfRule type="cellIs" dxfId="2179" priority="2354" operator="equal">
      <formula>"Moderado"</formula>
    </cfRule>
    <cfRule type="cellIs" dxfId="2178" priority="2355" operator="equal">
      <formula>"Bajo"</formula>
    </cfRule>
  </conditionalFormatting>
  <conditionalFormatting sqref="AO267">
    <cfRule type="cellIs" dxfId="2177" priority="2347" operator="equal">
      <formula>"Muy Alta"</formula>
    </cfRule>
    <cfRule type="cellIs" dxfId="2176" priority="2348" operator="equal">
      <formula>"Alta"</formula>
    </cfRule>
    <cfRule type="cellIs" dxfId="2175" priority="2349" operator="equal">
      <formula>"Media"</formula>
    </cfRule>
    <cfRule type="cellIs" dxfId="2174" priority="2350" operator="equal">
      <formula>"Baja"</formula>
    </cfRule>
    <cfRule type="cellIs" dxfId="2173" priority="2351" operator="equal">
      <formula>"Muy Baja"</formula>
    </cfRule>
  </conditionalFormatting>
  <conditionalFormatting sqref="AQ267">
    <cfRule type="cellIs" dxfId="2172" priority="2342" operator="equal">
      <formula>"Catastrófico"</formula>
    </cfRule>
    <cfRule type="cellIs" dxfId="2171" priority="2343" operator="equal">
      <formula>"Mayor"</formula>
    </cfRule>
    <cfRule type="cellIs" dxfId="2170" priority="2344" operator="equal">
      <formula>"Moderado"</formula>
    </cfRule>
    <cfRule type="cellIs" dxfId="2169" priority="2345" operator="equal">
      <formula>"Menor"</formula>
    </cfRule>
    <cfRule type="cellIs" dxfId="2168" priority="2346" operator="equal">
      <formula>"Leve"</formula>
    </cfRule>
  </conditionalFormatting>
  <conditionalFormatting sqref="AS268">
    <cfRule type="cellIs" dxfId="2167" priority="2338" operator="equal">
      <formula>"Extremo"</formula>
    </cfRule>
    <cfRule type="cellIs" dxfId="2166" priority="2339" operator="equal">
      <formula>"Alto"</formula>
    </cfRule>
    <cfRule type="cellIs" dxfId="2165" priority="2340" operator="equal">
      <formula>"Moderado"</formula>
    </cfRule>
    <cfRule type="cellIs" dxfId="2164" priority="2341" operator="equal">
      <formula>"Bajo"</formula>
    </cfRule>
  </conditionalFormatting>
  <conditionalFormatting sqref="AO268">
    <cfRule type="cellIs" dxfId="2163" priority="2333" operator="equal">
      <formula>"Muy Alta"</formula>
    </cfRule>
    <cfRule type="cellIs" dxfId="2162" priority="2334" operator="equal">
      <formula>"Alta"</formula>
    </cfRule>
    <cfRule type="cellIs" dxfId="2161" priority="2335" operator="equal">
      <formula>"Media"</formula>
    </cfRule>
    <cfRule type="cellIs" dxfId="2160" priority="2336" operator="equal">
      <formula>"Baja"</formula>
    </cfRule>
    <cfRule type="cellIs" dxfId="2159" priority="2337" operator="equal">
      <formula>"Muy Baja"</formula>
    </cfRule>
  </conditionalFormatting>
  <conditionalFormatting sqref="AQ268">
    <cfRule type="cellIs" dxfId="2158" priority="2328" operator="equal">
      <formula>"Catastrófico"</formula>
    </cfRule>
    <cfRule type="cellIs" dxfId="2157" priority="2329" operator="equal">
      <formula>"Mayor"</formula>
    </cfRule>
    <cfRule type="cellIs" dxfId="2156" priority="2330" operator="equal">
      <formula>"Moderado"</formula>
    </cfRule>
    <cfRule type="cellIs" dxfId="2155" priority="2331" operator="equal">
      <formula>"Menor"</formula>
    </cfRule>
    <cfRule type="cellIs" dxfId="2154" priority="2332" operator="equal">
      <formula>"Leve"</formula>
    </cfRule>
  </conditionalFormatting>
  <conditionalFormatting sqref="AS273">
    <cfRule type="cellIs" dxfId="2153" priority="2324" operator="equal">
      <formula>"Extremo"</formula>
    </cfRule>
    <cfRule type="cellIs" dxfId="2152" priority="2325" operator="equal">
      <formula>"Alto"</formula>
    </cfRule>
    <cfRule type="cellIs" dxfId="2151" priority="2326" operator="equal">
      <formula>"Moderado"</formula>
    </cfRule>
    <cfRule type="cellIs" dxfId="2150" priority="2327" operator="equal">
      <formula>"Bajo"</formula>
    </cfRule>
  </conditionalFormatting>
  <conditionalFormatting sqref="AO273">
    <cfRule type="cellIs" dxfId="2149" priority="2319" operator="equal">
      <formula>"Muy Alta"</formula>
    </cfRule>
    <cfRule type="cellIs" dxfId="2148" priority="2320" operator="equal">
      <formula>"Alta"</formula>
    </cfRule>
    <cfRule type="cellIs" dxfId="2147" priority="2321" operator="equal">
      <formula>"Media"</formula>
    </cfRule>
    <cfRule type="cellIs" dxfId="2146" priority="2322" operator="equal">
      <formula>"Baja"</formula>
    </cfRule>
    <cfRule type="cellIs" dxfId="2145" priority="2323" operator="equal">
      <formula>"Muy Baja"</formula>
    </cfRule>
  </conditionalFormatting>
  <conditionalFormatting sqref="AQ273">
    <cfRule type="cellIs" dxfId="2144" priority="2314" operator="equal">
      <formula>"Catastrófico"</formula>
    </cfRule>
    <cfRule type="cellIs" dxfId="2143" priority="2315" operator="equal">
      <formula>"Mayor"</formula>
    </cfRule>
    <cfRule type="cellIs" dxfId="2142" priority="2316" operator="equal">
      <formula>"Moderado"</formula>
    </cfRule>
    <cfRule type="cellIs" dxfId="2141" priority="2317" operator="equal">
      <formula>"Menor"</formula>
    </cfRule>
    <cfRule type="cellIs" dxfId="2140" priority="2318" operator="equal">
      <formula>"Leve"</formula>
    </cfRule>
  </conditionalFormatting>
  <conditionalFormatting sqref="AS274">
    <cfRule type="cellIs" dxfId="2139" priority="2310" operator="equal">
      <formula>"Extremo"</formula>
    </cfRule>
    <cfRule type="cellIs" dxfId="2138" priority="2311" operator="equal">
      <formula>"Alto"</formula>
    </cfRule>
    <cfRule type="cellIs" dxfId="2137" priority="2312" operator="equal">
      <formula>"Moderado"</formula>
    </cfRule>
    <cfRule type="cellIs" dxfId="2136" priority="2313" operator="equal">
      <formula>"Bajo"</formula>
    </cfRule>
  </conditionalFormatting>
  <conditionalFormatting sqref="AO274">
    <cfRule type="cellIs" dxfId="2135" priority="2305" operator="equal">
      <formula>"Muy Alta"</formula>
    </cfRule>
    <cfRule type="cellIs" dxfId="2134" priority="2306" operator="equal">
      <formula>"Alta"</formula>
    </cfRule>
    <cfRule type="cellIs" dxfId="2133" priority="2307" operator="equal">
      <formula>"Media"</formula>
    </cfRule>
    <cfRule type="cellIs" dxfId="2132" priority="2308" operator="equal">
      <formula>"Baja"</formula>
    </cfRule>
    <cfRule type="cellIs" dxfId="2131" priority="2309" operator="equal">
      <formula>"Muy Baja"</formula>
    </cfRule>
  </conditionalFormatting>
  <conditionalFormatting sqref="AQ274">
    <cfRule type="cellIs" dxfId="2130" priority="2300" operator="equal">
      <formula>"Catastrófico"</formula>
    </cfRule>
    <cfRule type="cellIs" dxfId="2129" priority="2301" operator="equal">
      <formula>"Mayor"</formula>
    </cfRule>
    <cfRule type="cellIs" dxfId="2128" priority="2302" operator="equal">
      <formula>"Moderado"</formula>
    </cfRule>
    <cfRule type="cellIs" dxfId="2127" priority="2303" operator="equal">
      <formula>"Menor"</formula>
    </cfRule>
    <cfRule type="cellIs" dxfId="2126" priority="2304" operator="equal">
      <formula>"Leve"</formula>
    </cfRule>
  </conditionalFormatting>
  <conditionalFormatting sqref="AS279">
    <cfRule type="cellIs" dxfId="2125" priority="2296" operator="equal">
      <formula>"Extremo"</formula>
    </cfRule>
    <cfRule type="cellIs" dxfId="2124" priority="2297" operator="equal">
      <formula>"Alto"</formula>
    </cfRule>
    <cfRule type="cellIs" dxfId="2123" priority="2298" operator="equal">
      <formula>"Moderado"</formula>
    </cfRule>
    <cfRule type="cellIs" dxfId="2122" priority="2299" operator="equal">
      <formula>"Bajo"</formula>
    </cfRule>
  </conditionalFormatting>
  <conditionalFormatting sqref="AO279">
    <cfRule type="cellIs" dxfId="2121" priority="2291" operator="equal">
      <formula>"Muy Alta"</formula>
    </cfRule>
    <cfRule type="cellIs" dxfId="2120" priority="2292" operator="equal">
      <formula>"Alta"</formula>
    </cfRule>
    <cfRule type="cellIs" dxfId="2119" priority="2293" operator="equal">
      <formula>"Media"</formula>
    </cfRule>
    <cfRule type="cellIs" dxfId="2118" priority="2294" operator="equal">
      <formula>"Baja"</formula>
    </cfRule>
    <cfRule type="cellIs" dxfId="2117" priority="2295" operator="equal">
      <formula>"Muy Baja"</formula>
    </cfRule>
  </conditionalFormatting>
  <conditionalFormatting sqref="AQ279">
    <cfRule type="cellIs" dxfId="2116" priority="2286" operator="equal">
      <formula>"Catastrófico"</formula>
    </cfRule>
    <cfRule type="cellIs" dxfId="2115" priority="2287" operator="equal">
      <formula>"Mayor"</formula>
    </cfRule>
    <cfRule type="cellIs" dxfId="2114" priority="2288" operator="equal">
      <formula>"Moderado"</formula>
    </cfRule>
    <cfRule type="cellIs" dxfId="2113" priority="2289" operator="equal">
      <formula>"Menor"</formula>
    </cfRule>
    <cfRule type="cellIs" dxfId="2112" priority="2290" operator="equal">
      <formula>"Leve"</formula>
    </cfRule>
  </conditionalFormatting>
  <conditionalFormatting sqref="AS280">
    <cfRule type="cellIs" dxfId="2111" priority="2282" operator="equal">
      <formula>"Extremo"</formula>
    </cfRule>
    <cfRule type="cellIs" dxfId="2110" priority="2283" operator="equal">
      <formula>"Alto"</formula>
    </cfRule>
    <cfRule type="cellIs" dxfId="2109" priority="2284" operator="equal">
      <formula>"Moderado"</formula>
    </cfRule>
    <cfRule type="cellIs" dxfId="2108" priority="2285" operator="equal">
      <formula>"Bajo"</formula>
    </cfRule>
  </conditionalFormatting>
  <conditionalFormatting sqref="AO280">
    <cfRule type="cellIs" dxfId="2107" priority="2277" operator="equal">
      <formula>"Muy Alta"</formula>
    </cfRule>
    <cfRule type="cellIs" dxfId="2106" priority="2278" operator="equal">
      <formula>"Alta"</formula>
    </cfRule>
    <cfRule type="cellIs" dxfId="2105" priority="2279" operator="equal">
      <formula>"Media"</formula>
    </cfRule>
    <cfRule type="cellIs" dxfId="2104" priority="2280" operator="equal">
      <formula>"Baja"</formula>
    </cfRule>
    <cfRule type="cellIs" dxfId="2103" priority="2281" operator="equal">
      <formula>"Muy Baja"</formula>
    </cfRule>
  </conditionalFormatting>
  <conditionalFormatting sqref="AQ280">
    <cfRule type="cellIs" dxfId="2102" priority="2272" operator="equal">
      <formula>"Catastrófico"</formula>
    </cfRule>
    <cfRule type="cellIs" dxfId="2101" priority="2273" operator="equal">
      <formula>"Mayor"</formula>
    </cfRule>
    <cfRule type="cellIs" dxfId="2100" priority="2274" operator="equal">
      <formula>"Moderado"</formula>
    </cfRule>
    <cfRule type="cellIs" dxfId="2099" priority="2275" operator="equal">
      <formula>"Menor"</formula>
    </cfRule>
    <cfRule type="cellIs" dxfId="2098" priority="2276" operator="equal">
      <formula>"Leve"</formula>
    </cfRule>
  </conditionalFormatting>
  <conditionalFormatting sqref="AS281">
    <cfRule type="cellIs" dxfId="2097" priority="2268" operator="equal">
      <formula>"Extremo"</formula>
    </cfRule>
    <cfRule type="cellIs" dxfId="2096" priority="2269" operator="equal">
      <formula>"Alto"</formula>
    </cfRule>
    <cfRule type="cellIs" dxfId="2095" priority="2270" operator="equal">
      <formula>"Moderado"</formula>
    </cfRule>
    <cfRule type="cellIs" dxfId="2094" priority="2271" operator="equal">
      <formula>"Bajo"</formula>
    </cfRule>
  </conditionalFormatting>
  <conditionalFormatting sqref="AO281">
    <cfRule type="cellIs" dxfId="2093" priority="2263" operator="equal">
      <formula>"Muy Alta"</formula>
    </cfRule>
    <cfRule type="cellIs" dxfId="2092" priority="2264" operator="equal">
      <formula>"Alta"</formula>
    </cfRule>
    <cfRule type="cellIs" dxfId="2091" priority="2265" operator="equal">
      <formula>"Media"</formula>
    </cfRule>
    <cfRule type="cellIs" dxfId="2090" priority="2266" operator="equal">
      <formula>"Baja"</formula>
    </cfRule>
    <cfRule type="cellIs" dxfId="2089" priority="2267" operator="equal">
      <formula>"Muy Baja"</formula>
    </cfRule>
  </conditionalFormatting>
  <conditionalFormatting sqref="AQ281">
    <cfRule type="cellIs" dxfId="2088" priority="2258" operator="equal">
      <formula>"Catastrófico"</formula>
    </cfRule>
    <cfRule type="cellIs" dxfId="2087" priority="2259" operator="equal">
      <formula>"Mayor"</formula>
    </cfRule>
    <cfRule type="cellIs" dxfId="2086" priority="2260" operator="equal">
      <formula>"Moderado"</formula>
    </cfRule>
    <cfRule type="cellIs" dxfId="2085" priority="2261" operator="equal">
      <formula>"Menor"</formula>
    </cfRule>
    <cfRule type="cellIs" dxfId="2084" priority="2262" operator="equal">
      <formula>"Leve"</formula>
    </cfRule>
  </conditionalFormatting>
  <conditionalFormatting sqref="AS285">
    <cfRule type="cellIs" dxfId="2083" priority="2254" operator="equal">
      <formula>"Extremo"</formula>
    </cfRule>
    <cfRule type="cellIs" dxfId="2082" priority="2255" operator="equal">
      <formula>"Alto"</formula>
    </cfRule>
    <cfRule type="cellIs" dxfId="2081" priority="2256" operator="equal">
      <formula>"Moderado"</formula>
    </cfRule>
    <cfRule type="cellIs" dxfId="2080" priority="2257" operator="equal">
      <formula>"Bajo"</formula>
    </cfRule>
  </conditionalFormatting>
  <conditionalFormatting sqref="AO285">
    <cfRule type="cellIs" dxfId="2079" priority="2249" operator="equal">
      <formula>"Muy Alta"</formula>
    </cfRule>
    <cfRule type="cellIs" dxfId="2078" priority="2250" operator="equal">
      <formula>"Alta"</formula>
    </cfRule>
    <cfRule type="cellIs" dxfId="2077" priority="2251" operator="equal">
      <formula>"Media"</formula>
    </cfRule>
    <cfRule type="cellIs" dxfId="2076" priority="2252" operator="equal">
      <formula>"Baja"</formula>
    </cfRule>
    <cfRule type="cellIs" dxfId="2075" priority="2253" operator="equal">
      <formula>"Muy Baja"</formula>
    </cfRule>
  </conditionalFormatting>
  <conditionalFormatting sqref="AQ285">
    <cfRule type="cellIs" dxfId="2074" priority="2244" operator="equal">
      <formula>"Catastrófico"</formula>
    </cfRule>
    <cfRule type="cellIs" dxfId="2073" priority="2245" operator="equal">
      <formula>"Mayor"</formula>
    </cfRule>
    <cfRule type="cellIs" dxfId="2072" priority="2246" operator="equal">
      <formula>"Moderado"</formula>
    </cfRule>
    <cfRule type="cellIs" dxfId="2071" priority="2247" operator="equal">
      <formula>"Menor"</formula>
    </cfRule>
    <cfRule type="cellIs" dxfId="2070" priority="2248" operator="equal">
      <formula>"Leve"</formula>
    </cfRule>
  </conditionalFormatting>
  <conditionalFormatting sqref="AS286">
    <cfRule type="cellIs" dxfId="2069" priority="2240" operator="equal">
      <formula>"Extremo"</formula>
    </cfRule>
    <cfRule type="cellIs" dxfId="2068" priority="2241" operator="equal">
      <formula>"Alto"</formula>
    </cfRule>
    <cfRule type="cellIs" dxfId="2067" priority="2242" operator="equal">
      <formula>"Moderado"</formula>
    </cfRule>
    <cfRule type="cellIs" dxfId="2066" priority="2243" operator="equal">
      <formula>"Bajo"</formula>
    </cfRule>
  </conditionalFormatting>
  <conditionalFormatting sqref="AO286">
    <cfRule type="cellIs" dxfId="2065" priority="2235" operator="equal">
      <formula>"Muy Alta"</formula>
    </cfRule>
    <cfRule type="cellIs" dxfId="2064" priority="2236" operator="equal">
      <formula>"Alta"</formula>
    </cfRule>
    <cfRule type="cellIs" dxfId="2063" priority="2237" operator="equal">
      <formula>"Media"</formula>
    </cfRule>
    <cfRule type="cellIs" dxfId="2062" priority="2238" operator="equal">
      <formula>"Baja"</formula>
    </cfRule>
    <cfRule type="cellIs" dxfId="2061" priority="2239" operator="equal">
      <formula>"Muy Baja"</formula>
    </cfRule>
  </conditionalFormatting>
  <conditionalFormatting sqref="AQ286">
    <cfRule type="cellIs" dxfId="2060" priority="2230" operator="equal">
      <formula>"Catastrófico"</formula>
    </cfRule>
    <cfRule type="cellIs" dxfId="2059" priority="2231" operator="equal">
      <formula>"Mayor"</formula>
    </cfRule>
    <cfRule type="cellIs" dxfId="2058" priority="2232" operator="equal">
      <formula>"Moderado"</formula>
    </cfRule>
    <cfRule type="cellIs" dxfId="2057" priority="2233" operator="equal">
      <formula>"Menor"</formula>
    </cfRule>
    <cfRule type="cellIs" dxfId="2056" priority="2234" operator="equal">
      <formula>"Leve"</formula>
    </cfRule>
  </conditionalFormatting>
  <conditionalFormatting sqref="AS287">
    <cfRule type="cellIs" dxfId="2055" priority="2226" operator="equal">
      <formula>"Extremo"</formula>
    </cfRule>
    <cfRule type="cellIs" dxfId="2054" priority="2227" operator="equal">
      <formula>"Alto"</formula>
    </cfRule>
    <cfRule type="cellIs" dxfId="2053" priority="2228" operator="equal">
      <formula>"Moderado"</formula>
    </cfRule>
    <cfRule type="cellIs" dxfId="2052" priority="2229" operator="equal">
      <formula>"Bajo"</formula>
    </cfRule>
  </conditionalFormatting>
  <conditionalFormatting sqref="AO287">
    <cfRule type="cellIs" dxfId="2051" priority="2221" operator="equal">
      <formula>"Muy Alta"</formula>
    </cfRule>
    <cfRule type="cellIs" dxfId="2050" priority="2222" operator="equal">
      <formula>"Alta"</formula>
    </cfRule>
    <cfRule type="cellIs" dxfId="2049" priority="2223" operator="equal">
      <formula>"Media"</formula>
    </cfRule>
    <cfRule type="cellIs" dxfId="2048" priority="2224" operator="equal">
      <formula>"Baja"</formula>
    </cfRule>
    <cfRule type="cellIs" dxfId="2047" priority="2225" operator="equal">
      <formula>"Muy Baja"</formula>
    </cfRule>
  </conditionalFormatting>
  <conditionalFormatting sqref="AQ287">
    <cfRule type="cellIs" dxfId="2046" priority="2216" operator="equal">
      <formula>"Catastrófico"</formula>
    </cfRule>
    <cfRule type="cellIs" dxfId="2045" priority="2217" operator="equal">
      <formula>"Mayor"</formula>
    </cfRule>
    <cfRule type="cellIs" dxfId="2044" priority="2218" operator="equal">
      <formula>"Moderado"</formula>
    </cfRule>
    <cfRule type="cellIs" dxfId="2043" priority="2219" operator="equal">
      <formula>"Menor"</formula>
    </cfRule>
    <cfRule type="cellIs" dxfId="2042" priority="2220" operator="equal">
      <formula>"Leve"</formula>
    </cfRule>
  </conditionalFormatting>
  <conditionalFormatting sqref="AV285">
    <cfRule type="cellIs" dxfId="2041" priority="2212" operator="equal">
      <formula>"Extremo"</formula>
    </cfRule>
    <cfRule type="cellIs" dxfId="2040" priority="2213" operator="equal">
      <formula>"Alto"</formula>
    </cfRule>
    <cfRule type="cellIs" dxfId="2039" priority="2214" operator="equal">
      <formula>"Moderado"</formula>
    </cfRule>
    <cfRule type="cellIs" dxfId="2038" priority="2215" operator="equal">
      <formula>"Bajo"</formula>
    </cfRule>
  </conditionalFormatting>
  <conditionalFormatting sqref="AS291">
    <cfRule type="cellIs" dxfId="2037" priority="2208" operator="equal">
      <formula>"Extremo"</formula>
    </cfRule>
    <cfRule type="cellIs" dxfId="2036" priority="2209" operator="equal">
      <formula>"Alto"</formula>
    </cfRule>
    <cfRule type="cellIs" dxfId="2035" priority="2210" operator="equal">
      <formula>"Moderado"</formula>
    </cfRule>
    <cfRule type="cellIs" dxfId="2034" priority="2211" operator="equal">
      <formula>"Bajo"</formula>
    </cfRule>
  </conditionalFormatting>
  <conditionalFormatting sqref="AO291">
    <cfRule type="cellIs" dxfId="2033" priority="2203" operator="equal">
      <formula>"Muy Alta"</formula>
    </cfRule>
    <cfRule type="cellIs" dxfId="2032" priority="2204" operator="equal">
      <formula>"Alta"</formula>
    </cfRule>
    <cfRule type="cellIs" dxfId="2031" priority="2205" operator="equal">
      <formula>"Media"</formula>
    </cfRule>
    <cfRule type="cellIs" dxfId="2030" priority="2206" operator="equal">
      <formula>"Baja"</formula>
    </cfRule>
    <cfRule type="cellIs" dxfId="2029" priority="2207" operator="equal">
      <formula>"Muy Baja"</formula>
    </cfRule>
  </conditionalFormatting>
  <conditionalFormatting sqref="AQ291">
    <cfRule type="cellIs" dxfId="2028" priority="2198" operator="equal">
      <formula>"Catastrófico"</formula>
    </cfRule>
    <cfRule type="cellIs" dxfId="2027" priority="2199" operator="equal">
      <formula>"Mayor"</formula>
    </cfRule>
    <cfRule type="cellIs" dxfId="2026" priority="2200" operator="equal">
      <formula>"Moderado"</formula>
    </cfRule>
    <cfRule type="cellIs" dxfId="2025" priority="2201" operator="equal">
      <formula>"Menor"</formula>
    </cfRule>
    <cfRule type="cellIs" dxfId="2024" priority="2202" operator="equal">
      <formula>"Leve"</formula>
    </cfRule>
  </conditionalFormatting>
  <conditionalFormatting sqref="AS292">
    <cfRule type="cellIs" dxfId="2023" priority="2194" operator="equal">
      <formula>"Extremo"</formula>
    </cfRule>
    <cfRule type="cellIs" dxfId="2022" priority="2195" operator="equal">
      <formula>"Alto"</formula>
    </cfRule>
    <cfRule type="cellIs" dxfId="2021" priority="2196" operator="equal">
      <formula>"Moderado"</formula>
    </cfRule>
    <cfRule type="cellIs" dxfId="2020" priority="2197" operator="equal">
      <formula>"Bajo"</formula>
    </cfRule>
  </conditionalFormatting>
  <conditionalFormatting sqref="AO292">
    <cfRule type="cellIs" dxfId="2019" priority="2189" operator="equal">
      <formula>"Muy Alta"</formula>
    </cfRule>
    <cfRule type="cellIs" dxfId="2018" priority="2190" operator="equal">
      <formula>"Alta"</formula>
    </cfRule>
    <cfRule type="cellIs" dxfId="2017" priority="2191" operator="equal">
      <formula>"Media"</formula>
    </cfRule>
    <cfRule type="cellIs" dxfId="2016" priority="2192" operator="equal">
      <formula>"Baja"</formula>
    </cfRule>
    <cfRule type="cellIs" dxfId="2015" priority="2193" operator="equal">
      <formula>"Muy Baja"</formula>
    </cfRule>
  </conditionalFormatting>
  <conditionalFormatting sqref="AQ292">
    <cfRule type="cellIs" dxfId="2014" priority="2184" operator="equal">
      <formula>"Catastrófico"</formula>
    </cfRule>
    <cfRule type="cellIs" dxfId="2013" priority="2185" operator="equal">
      <formula>"Mayor"</formula>
    </cfRule>
    <cfRule type="cellIs" dxfId="2012" priority="2186" operator="equal">
      <formula>"Moderado"</formula>
    </cfRule>
    <cfRule type="cellIs" dxfId="2011" priority="2187" operator="equal">
      <formula>"Menor"</formula>
    </cfRule>
    <cfRule type="cellIs" dxfId="2010" priority="2188" operator="equal">
      <formula>"Leve"</formula>
    </cfRule>
  </conditionalFormatting>
  <conditionalFormatting sqref="AV291">
    <cfRule type="cellIs" dxfId="2009" priority="2180" operator="equal">
      <formula>"Extremo"</formula>
    </cfRule>
    <cfRule type="cellIs" dxfId="2008" priority="2181" operator="equal">
      <formula>"Alto"</formula>
    </cfRule>
    <cfRule type="cellIs" dxfId="2007" priority="2182" operator="equal">
      <formula>"Moderado"</formula>
    </cfRule>
    <cfRule type="cellIs" dxfId="2006" priority="2183" operator="equal">
      <formula>"Bajo"</formula>
    </cfRule>
  </conditionalFormatting>
  <conditionalFormatting sqref="AS297">
    <cfRule type="cellIs" dxfId="2005" priority="2162" operator="equal">
      <formula>"Extremo"</formula>
    </cfRule>
    <cfRule type="cellIs" dxfId="2004" priority="2163" operator="equal">
      <formula>"Alto"</formula>
    </cfRule>
    <cfRule type="cellIs" dxfId="2003" priority="2164" operator="equal">
      <formula>"Moderado"</formula>
    </cfRule>
    <cfRule type="cellIs" dxfId="2002" priority="2165" operator="equal">
      <formula>"Bajo"</formula>
    </cfRule>
  </conditionalFormatting>
  <conditionalFormatting sqref="AO297">
    <cfRule type="cellIs" dxfId="2001" priority="2157" operator="equal">
      <formula>"Muy Alta"</formula>
    </cfRule>
    <cfRule type="cellIs" dxfId="2000" priority="2158" operator="equal">
      <formula>"Alta"</formula>
    </cfRule>
    <cfRule type="cellIs" dxfId="1999" priority="2159" operator="equal">
      <formula>"Media"</formula>
    </cfRule>
    <cfRule type="cellIs" dxfId="1998" priority="2160" operator="equal">
      <formula>"Baja"</formula>
    </cfRule>
    <cfRule type="cellIs" dxfId="1997" priority="2161" operator="equal">
      <formula>"Muy Baja"</formula>
    </cfRule>
  </conditionalFormatting>
  <conditionalFormatting sqref="AQ297">
    <cfRule type="cellIs" dxfId="1996" priority="2152" operator="equal">
      <formula>"Catastrófico"</formula>
    </cfRule>
    <cfRule type="cellIs" dxfId="1995" priority="2153" operator="equal">
      <formula>"Mayor"</formula>
    </cfRule>
    <cfRule type="cellIs" dxfId="1994" priority="2154" operator="equal">
      <formula>"Moderado"</formula>
    </cfRule>
    <cfRule type="cellIs" dxfId="1993" priority="2155" operator="equal">
      <formula>"Menor"</formula>
    </cfRule>
    <cfRule type="cellIs" dxfId="1992" priority="2156" operator="equal">
      <formula>"Leve"</formula>
    </cfRule>
  </conditionalFormatting>
  <conditionalFormatting sqref="AS303">
    <cfRule type="cellIs" dxfId="1991" priority="2148" operator="equal">
      <formula>"Extremo"</formula>
    </cfRule>
    <cfRule type="cellIs" dxfId="1990" priority="2149" operator="equal">
      <formula>"Alto"</formula>
    </cfRule>
    <cfRule type="cellIs" dxfId="1989" priority="2150" operator="equal">
      <formula>"Moderado"</formula>
    </cfRule>
    <cfRule type="cellIs" dxfId="1988" priority="2151" operator="equal">
      <formula>"Bajo"</formula>
    </cfRule>
  </conditionalFormatting>
  <conditionalFormatting sqref="AO303">
    <cfRule type="cellIs" dxfId="1987" priority="2143" operator="equal">
      <formula>"Muy Alta"</formula>
    </cfRule>
    <cfRule type="cellIs" dxfId="1986" priority="2144" operator="equal">
      <formula>"Alta"</formula>
    </cfRule>
    <cfRule type="cellIs" dxfId="1985" priority="2145" operator="equal">
      <formula>"Media"</formula>
    </cfRule>
    <cfRule type="cellIs" dxfId="1984" priority="2146" operator="equal">
      <formula>"Baja"</formula>
    </cfRule>
    <cfRule type="cellIs" dxfId="1983" priority="2147" operator="equal">
      <formula>"Muy Baja"</formula>
    </cfRule>
  </conditionalFormatting>
  <conditionalFormatting sqref="AQ303">
    <cfRule type="cellIs" dxfId="1982" priority="2138" operator="equal">
      <formula>"Catastrófico"</formula>
    </cfRule>
    <cfRule type="cellIs" dxfId="1981" priority="2139" operator="equal">
      <formula>"Mayor"</formula>
    </cfRule>
    <cfRule type="cellIs" dxfId="1980" priority="2140" operator="equal">
      <formula>"Moderado"</formula>
    </cfRule>
    <cfRule type="cellIs" dxfId="1979" priority="2141" operator="equal">
      <formula>"Menor"</formula>
    </cfRule>
    <cfRule type="cellIs" dxfId="1978" priority="2142" operator="equal">
      <formula>"Leve"</formula>
    </cfRule>
  </conditionalFormatting>
  <conditionalFormatting sqref="AS304">
    <cfRule type="cellIs" dxfId="1977" priority="2134" operator="equal">
      <formula>"Extremo"</formula>
    </cfRule>
    <cfRule type="cellIs" dxfId="1976" priority="2135" operator="equal">
      <formula>"Alto"</formula>
    </cfRule>
    <cfRule type="cellIs" dxfId="1975" priority="2136" operator="equal">
      <formula>"Moderado"</formula>
    </cfRule>
    <cfRule type="cellIs" dxfId="1974" priority="2137" operator="equal">
      <formula>"Bajo"</formula>
    </cfRule>
  </conditionalFormatting>
  <conditionalFormatting sqref="AO304">
    <cfRule type="cellIs" dxfId="1973" priority="2129" operator="equal">
      <formula>"Muy Alta"</formula>
    </cfRule>
    <cfRule type="cellIs" dxfId="1972" priority="2130" operator="equal">
      <formula>"Alta"</formula>
    </cfRule>
    <cfRule type="cellIs" dxfId="1971" priority="2131" operator="equal">
      <formula>"Media"</formula>
    </cfRule>
    <cfRule type="cellIs" dxfId="1970" priority="2132" operator="equal">
      <formula>"Baja"</formula>
    </cfRule>
    <cfRule type="cellIs" dxfId="1969" priority="2133" operator="equal">
      <formula>"Muy Baja"</formula>
    </cfRule>
  </conditionalFormatting>
  <conditionalFormatting sqref="AQ304">
    <cfRule type="cellIs" dxfId="1968" priority="2124" operator="equal">
      <formula>"Catastrófico"</formula>
    </cfRule>
    <cfRule type="cellIs" dxfId="1967" priority="2125" operator="equal">
      <formula>"Mayor"</formula>
    </cfRule>
    <cfRule type="cellIs" dxfId="1966" priority="2126" operator="equal">
      <formula>"Moderado"</formula>
    </cfRule>
    <cfRule type="cellIs" dxfId="1965" priority="2127" operator="equal">
      <formula>"Menor"</formula>
    </cfRule>
    <cfRule type="cellIs" dxfId="1964" priority="2128" operator="equal">
      <formula>"Leve"</formula>
    </cfRule>
  </conditionalFormatting>
  <conditionalFormatting sqref="AV303">
    <cfRule type="cellIs" dxfId="1963" priority="2120" operator="equal">
      <formula>"Extremo"</formula>
    </cfRule>
    <cfRule type="cellIs" dxfId="1962" priority="2121" operator="equal">
      <formula>"Alto"</formula>
    </cfRule>
    <cfRule type="cellIs" dxfId="1961" priority="2122" operator="equal">
      <formula>"Moderado"</formula>
    </cfRule>
    <cfRule type="cellIs" dxfId="1960" priority="2123" operator="equal">
      <formula>"Bajo"</formula>
    </cfRule>
  </conditionalFormatting>
  <conditionalFormatting sqref="AS309">
    <cfRule type="cellIs" dxfId="1959" priority="2116" operator="equal">
      <formula>"Extremo"</formula>
    </cfRule>
    <cfRule type="cellIs" dxfId="1958" priority="2117" operator="equal">
      <formula>"Alto"</formula>
    </cfRule>
    <cfRule type="cellIs" dxfId="1957" priority="2118" operator="equal">
      <formula>"Moderado"</formula>
    </cfRule>
    <cfRule type="cellIs" dxfId="1956" priority="2119" operator="equal">
      <formula>"Bajo"</formula>
    </cfRule>
  </conditionalFormatting>
  <conditionalFormatting sqref="AO309">
    <cfRule type="cellIs" dxfId="1955" priority="2111" operator="equal">
      <formula>"Muy Alta"</formula>
    </cfRule>
    <cfRule type="cellIs" dxfId="1954" priority="2112" operator="equal">
      <formula>"Alta"</formula>
    </cfRule>
    <cfRule type="cellIs" dxfId="1953" priority="2113" operator="equal">
      <formula>"Media"</formula>
    </cfRule>
    <cfRule type="cellIs" dxfId="1952" priority="2114" operator="equal">
      <formula>"Baja"</formula>
    </cfRule>
    <cfRule type="cellIs" dxfId="1951" priority="2115" operator="equal">
      <formula>"Muy Baja"</formula>
    </cfRule>
  </conditionalFormatting>
  <conditionalFormatting sqref="AQ309">
    <cfRule type="cellIs" dxfId="1950" priority="2106" operator="equal">
      <formula>"Catastrófico"</formula>
    </cfRule>
    <cfRule type="cellIs" dxfId="1949" priority="2107" operator="equal">
      <formula>"Mayor"</formula>
    </cfRule>
    <cfRule type="cellIs" dxfId="1948" priority="2108" operator="equal">
      <formula>"Moderado"</formula>
    </cfRule>
    <cfRule type="cellIs" dxfId="1947" priority="2109" operator="equal">
      <formula>"Menor"</formula>
    </cfRule>
    <cfRule type="cellIs" dxfId="1946" priority="2110" operator="equal">
      <formula>"Leve"</formula>
    </cfRule>
  </conditionalFormatting>
  <conditionalFormatting sqref="AS310">
    <cfRule type="cellIs" dxfId="1945" priority="2102" operator="equal">
      <formula>"Extremo"</formula>
    </cfRule>
    <cfRule type="cellIs" dxfId="1944" priority="2103" operator="equal">
      <formula>"Alto"</formula>
    </cfRule>
    <cfRule type="cellIs" dxfId="1943" priority="2104" operator="equal">
      <formula>"Moderado"</formula>
    </cfRule>
    <cfRule type="cellIs" dxfId="1942" priority="2105" operator="equal">
      <formula>"Bajo"</formula>
    </cfRule>
  </conditionalFormatting>
  <conditionalFormatting sqref="AO310">
    <cfRule type="cellIs" dxfId="1941" priority="2097" operator="equal">
      <formula>"Muy Alta"</formula>
    </cfRule>
    <cfRule type="cellIs" dxfId="1940" priority="2098" operator="equal">
      <formula>"Alta"</formula>
    </cfRule>
    <cfRule type="cellIs" dxfId="1939" priority="2099" operator="equal">
      <formula>"Media"</formula>
    </cfRule>
    <cfRule type="cellIs" dxfId="1938" priority="2100" operator="equal">
      <formula>"Baja"</formula>
    </cfRule>
    <cfRule type="cellIs" dxfId="1937" priority="2101" operator="equal">
      <formula>"Muy Baja"</formula>
    </cfRule>
  </conditionalFormatting>
  <conditionalFormatting sqref="AQ310">
    <cfRule type="cellIs" dxfId="1936" priority="2092" operator="equal">
      <formula>"Catastrófico"</formula>
    </cfRule>
    <cfRule type="cellIs" dxfId="1935" priority="2093" operator="equal">
      <formula>"Mayor"</formula>
    </cfRule>
    <cfRule type="cellIs" dxfId="1934" priority="2094" operator="equal">
      <formula>"Moderado"</formula>
    </cfRule>
    <cfRule type="cellIs" dxfId="1933" priority="2095" operator="equal">
      <formula>"Menor"</formula>
    </cfRule>
    <cfRule type="cellIs" dxfId="1932" priority="2096" operator="equal">
      <formula>"Leve"</formula>
    </cfRule>
  </conditionalFormatting>
  <conditionalFormatting sqref="AV309">
    <cfRule type="cellIs" dxfId="1931" priority="2088" operator="equal">
      <formula>"Extremo"</formula>
    </cfRule>
    <cfRule type="cellIs" dxfId="1930" priority="2089" operator="equal">
      <formula>"Alto"</formula>
    </cfRule>
    <cfRule type="cellIs" dxfId="1929" priority="2090" operator="equal">
      <formula>"Moderado"</formula>
    </cfRule>
    <cfRule type="cellIs" dxfId="1928" priority="2091" operator="equal">
      <formula>"Bajo"</formula>
    </cfRule>
  </conditionalFormatting>
  <conditionalFormatting sqref="AS315">
    <cfRule type="cellIs" dxfId="1927" priority="2084" operator="equal">
      <formula>"Extremo"</formula>
    </cfRule>
    <cfRule type="cellIs" dxfId="1926" priority="2085" operator="equal">
      <formula>"Alto"</formula>
    </cfRule>
    <cfRule type="cellIs" dxfId="1925" priority="2086" operator="equal">
      <formula>"Moderado"</formula>
    </cfRule>
    <cfRule type="cellIs" dxfId="1924" priority="2087" operator="equal">
      <formula>"Bajo"</formula>
    </cfRule>
  </conditionalFormatting>
  <conditionalFormatting sqref="AO315">
    <cfRule type="cellIs" dxfId="1923" priority="2079" operator="equal">
      <formula>"Muy Alta"</formula>
    </cfRule>
    <cfRule type="cellIs" dxfId="1922" priority="2080" operator="equal">
      <formula>"Alta"</formula>
    </cfRule>
    <cfRule type="cellIs" dxfId="1921" priority="2081" operator="equal">
      <formula>"Media"</formula>
    </cfRule>
    <cfRule type="cellIs" dxfId="1920" priority="2082" operator="equal">
      <formula>"Baja"</formula>
    </cfRule>
    <cfRule type="cellIs" dxfId="1919" priority="2083" operator="equal">
      <formula>"Muy Baja"</formula>
    </cfRule>
  </conditionalFormatting>
  <conditionalFormatting sqref="AQ315">
    <cfRule type="cellIs" dxfId="1918" priority="2074" operator="equal">
      <formula>"Catastrófico"</formula>
    </cfRule>
    <cfRule type="cellIs" dxfId="1917" priority="2075" operator="equal">
      <formula>"Mayor"</formula>
    </cfRule>
    <cfRule type="cellIs" dxfId="1916" priority="2076" operator="equal">
      <formula>"Moderado"</formula>
    </cfRule>
    <cfRule type="cellIs" dxfId="1915" priority="2077" operator="equal">
      <formula>"Menor"</formula>
    </cfRule>
    <cfRule type="cellIs" dxfId="1914" priority="2078" operator="equal">
      <formula>"Leve"</formula>
    </cfRule>
  </conditionalFormatting>
  <conditionalFormatting sqref="AS321">
    <cfRule type="cellIs" dxfId="1913" priority="2070" operator="equal">
      <formula>"Extremo"</formula>
    </cfRule>
    <cfRule type="cellIs" dxfId="1912" priority="2071" operator="equal">
      <formula>"Alto"</formula>
    </cfRule>
    <cfRule type="cellIs" dxfId="1911" priority="2072" operator="equal">
      <formula>"Moderado"</formula>
    </cfRule>
    <cfRule type="cellIs" dxfId="1910" priority="2073" operator="equal">
      <formula>"Bajo"</formula>
    </cfRule>
  </conditionalFormatting>
  <conditionalFormatting sqref="AO321">
    <cfRule type="cellIs" dxfId="1909" priority="2065" operator="equal">
      <formula>"Muy Alta"</formula>
    </cfRule>
    <cfRule type="cellIs" dxfId="1908" priority="2066" operator="equal">
      <formula>"Alta"</formula>
    </cfRule>
    <cfRule type="cellIs" dxfId="1907" priority="2067" operator="equal">
      <formula>"Media"</formula>
    </cfRule>
    <cfRule type="cellIs" dxfId="1906" priority="2068" operator="equal">
      <formula>"Baja"</formula>
    </cfRule>
    <cfRule type="cellIs" dxfId="1905" priority="2069" operator="equal">
      <formula>"Muy Baja"</formula>
    </cfRule>
  </conditionalFormatting>
  <conditionalFormatting sqref="AQ321">
    <cfRule type="cellIs" dxfId="1904" priority="2060" operator="equal">
      <formula>"Catastrófico"</formula>
    </cfRule>
    <cfRule type="cellIs" dxfId="1903" priority="2061" operator="equal">
      <formula>"Mayor"</formula>
    </cfRule>
    <cfRule type="cellIs" dxfId="1902" priority="2062" operator="equal">
      <formula>"Moderado"</formula>
    </cfRule>
    <cfRule type="cellIs" dxfId="1901" priority="2063" operator="equal">
      <formula>"Menor"</formula>
    </cfRule>
    <cfRule type="cellIs" dxfId="1900" priority="2064" operator="equal">
      <formula>"Leve"</formula>
    </cfRule>
  </conditionalFormatting>
  <conditionalFormatting sqref="AS322">
    <cfRule type="cellIs" dxfId="1899" priority="2056" operator="equal">
      <formula>"Extremo"</formula>
    </cfRule>
    <cfRule type="cellIs" dxfId="1898" priority="2057" operator="equal">
      <formula>"Alto"</formula>
    </cfRule>
    <cfRule type="cellIs" dxfId="1897" priority="2058" operator="equal">
      <formula>"Moderado"</formula>
    </cfRule>
    <cfRule type="cellIs" dxfId="1896" priority="2059" operator="equal">
      <formula>"Bajo"</formula>
    </cfRule>
  </conditionalFormatting>
  <conditionalFormatting sqref="AO322">
    <cfRule type="cellIs" dxfId="1895" priority="2051" operator="equal">
      <formula>"Muy Alta"</formula>
    </cfRule>
    <cfRule type="cellIs" dxfId="1894" priority="2052" operator="equal">
      <formula>"Alta"</formula>
    </cfRule>
    <cfRule type="cellIs" dxfId="1893" priority="2053" operator="equal">
      <formula>"Media"</formula>
    </cfRule>
    <cfRule type="cellIs" dxfId="1892" priority="2054" operator="equal">
      <formula>"Baja"</formula>
    </cfRule>
    <cfRule type="cellIs" dxfId="1891" priority="2055" operator="equal">
      <formula>"Muy Baja"</formula>
    </cfRule>
  </conditionalFormatting>
  <conditionalFormatting sqref="AQ322">
    <cfRule type="cellIs" dxfId="1890" priority="2046" operator="equal">
      <formula>"Catastrófico"</formula>
    </cfRule>
    <cfRule type="cellIs" dxfId="1889" priority="2047" operator="equal">
      <formula>"Mayor"</formula>
    </cfRule>
    <cfRule type="cellIs" dxfId="1888" priority="2048" operator="equal">
      <formula>"Moderado"</formula>
    </cfRule>
    <cfRule type="cellIs" dxfId="1887" priority="2049" operator="equal">
      <formula>"Menor"</formula>
    </cfRule>
    <cfRule type="cellIs" dxfId="1886" priority="2050" operator="equal">
      <formula>"Leve"</formula>
    </cfRule>
  </conditionalFormatting>
  <conditionalFormatting sqref="AV321">
    <cfRule type="cellIs" dxfId="1885" priority="2042" operator="equal">
      <formula>"Extremo"</formula>
    </cfRule>
    <cfRule type="cellIs" dxfId="1884" priority="2043" operator="equal">
      <formula>"Alto"</formula>
    </cfRule>
    <cfRule type="cellIs" dxfId="1883" priority="2044" operator="equal">
      <formula>"Moderado"</formula>
    </cfRule>
    <cfRule type="cellIs" dxfId="1882" priority="2045" operator="equal">
      <formula>"Bajo"</formula>
    </cfRule>
  </conditionalFormatting>
  <conditionalFormatting sqref="AS327">
    <cfRule type="cellIs" dxfId="1881" priority="2038" operator="equal">
      <formula>"Extremo"</formula>
    </cfRule>
    <cfRule type="cellIs" dxfId="1880" priority="2039" operator="equal">
      <formula>"Alto"</formula>
    </cfRule>
    <cfRule type="cellIs" dxfId="1879" priority="2040" operator="equal">
      <formula>"Moderado"</formula>
    </cfRule>
    <cfRule type="cellIs" dxfId="1878" priority="2041" operator="equal">
      <formula>"Bajo"</formula>
    </cfRule>
  </conditionalFormatting>
  <conditionalFormatting sqref="AO327">
    <cfRule type="cellIs" dxfId="1877" priority="2033" operator="equal">
      <formula>"Muy Alta"</formula>
    </cfRule>
    <cfRule type="cellIs" dxfId="1876" priority="2034" operator="equal">
      <formula>"Alta"</formula>
    </cfRule>
    <cfRule type="cellIs" dxfId="1875" priority="2035" operator="equal">
      <formula>"Media"</formula>
    </cfRule>
    <cfRule type="cellIs" dxfId="1874" priority="2036" operator="equal">
      <formula>"Baja"</formula>
    </cfRule>
    <cfRule type="cellIs" dxfId="1873" priority="2037" operator="equal">
      <formula>"Muy Baja"</formula>
    </cfRule>
  </conditionalFormatting>
  <conditionalFormatting sqref="AQ327">
    <cfRule type="cellIs" dxfId="1872" priority="2028" operator="equal">
      <formula>"Catastrófico"</formula>
    </cfRule>
    <cfRule type="cellIs" dxfId="1871" priority="2029" operator="equal">
      <formula>"Mayor"</formula>
    </cfRule>
    <cfRule type="cellIs" dxfId="1870" priority="2030" operator="equal">
      <formula>"Moderado"</formula>
    </cfRule>
    <cfRule type="cellIs" dxfId="1869" priority="2031" operator="equal">
      <formula>"Menor"</formula>
    </cfRule>
    <cfRule type="cellIs" dxfId="1868" priority="2032" operator="equal">
      <formula>"Leve"</formula>
    </cfRule>
  </conditionalFormatting>
  <conditionalFormatting sqref="AS333">
    <cfRule type="cellIs" dxfId="1867" priority="2024" operator="equal">
      <formula>"Extremo"</formula>
    </cfRule>
    <cfRule type="cellIs" dxfId="1866" priority="2025" operator="equal">
      <formula>"Alto"</formula>
    </cfRule>
    <cfRule type="cellIs" dxfId="1865" priority="2026" operator="equal">
      <formula>"Moderado"</formula>
    </cfRule>
    <cfRule type="cellIs" dxfId="1864" priority="2027" operator="equal">
      <formula>"Bajo"</formula>
    </cfRule>
  </conditionalFormatting>
  <conditionalFormatting sqref="AO333">
    <cfRule type="cellIs" dxfId="1863" priority="2019" operator="equal">
      <formula>"Muy Alta"</formula>
    </cfRule>
    <cfRule type="cellIs" dxfId="1862" priority="2020" operator="equal">
      <formula>"Alta"</formula>
    </cfRule>
    <cfRule type="cellIs" dxfId="1861" priority="2021" operator="equal">
      <formula>"Media"</formula>
    </cfRule>
    <cfRule type="cellIs" dxfId="1860" priority="2022" operator="equal">
      <formula>"Baja"</formula>
    </cfRule>
    <cfRule type="cellIs" dxfId="1859" priority="2023" operator="equal">
      <formula>"Muy Baja"</formula>
    </cfRule>
  </conditionalFormatting>
  <conditionalFormatting sqref="AQ333">
    <cfRule type="cellIs" dxfId="1858" priority="2014" operator="equal">
      <formula>"Catastrófico"</formula>
    </cfRule>
    <cfRule type="cellIs" dxfId="1857" priority="2015" operator="equal">
      <formula>"Mayor"</formula>
    </cfRule>
    <cfRule type="cellIs" dxfId="1856" priority="2016" operator="equal">
      <formula>"Moderado"</formula>
    </cfRule>
    <cfRule type="cellIs" dxfId="1855" priority="2017" operator="equal">
      <formula>"Menor"</formula>
    </cfRule>
    <cfRule type="cellIs" dxfId="1854" priority="2018" operator="equal">
      <formula>"Leve"</formula>
    </cfRule>
  </conditionalFormatting>
  <conditionalFormatting sqref="AS339">
    <cfRule type="cellIs" dxfId="1853" priority="2010" operator="equal">
      <formula>"Extremo"</formula>
    </cfRule>
    <cfRule type="cellIs" dxfId="1852" priority="2011" operator="equal">
      <formula>"Alto"</formula>
    </cfRule>
    <cfRule type="cellIs" dxfId="1851" priority="2012" operator="equal">
      <formula>"Moderado"</formula>
    </cfRule>
    <cfRule type="cellIs" dxfId="1850" priority="2013" operator="equal">
      <formula>"Bajo"</formula>
    </cfRule>
  </conditionalFormatting>
  <conditionalFormatting sqref="AO339">
    <cfRule type="cellIs" dxfId="1849" priority="2005" operator="equal">
      <formula>"Muy Alta"</formula>
    </cfRule>
    <cfRule type="cellIs" dxfId="1848" priority="2006" operator="equal">
      <formula>"Alta"</formula>
    </cfRule>
    <cfRule type="cellIs" dxfId="1847" priority="2007" operator="equal">
      <formula>"Media"</formula>
    </cfRule>
    <cfRule type="cellIs" dxfId="1846" priority="2008" operator="equal">
      <formula>"Baja"</formula>
    </cfRule>
    <cfRule type="cellIs" dxfId="1845" priority="2009" operator="equal">
      <formula>"Muy Baja"</formula>
    </cfRule>
  </conditionalFormatting>
  <conditionalFormatting sqref="AQ339">
    <cfRule type="cellIs" dxfId="1844" priority="2000" operator="equal">
      <formula>"Catastrófico"</formula>
    </cfRule>
    <cfRule type="cellIs" dxfId="1843" priority="2001" operator="equal">
      <formula>"Mayor"</formula>
    </cfRule>
    <cfRule type="cellIs" dxfId="1842" priority="2002" operator="equal">
      <formula>"Moderado"</formula>
    </cfRule>
    <cfRule type="cellIs" dxfId="1841" priority="2003" operator="equal">
      <formula>"Menor"</formula>
    </cfRule>
    <cfRule type="cellIs" dxfId="1840" priority="2004" operator="equal">
      <formula>"Leve"</formula>
    </cfRule>
  </conditionalFormatting>
  <conditionalFormatting sqref="AS345">
    <cfRule type="cellIs" dxfId="1839" priority="1996" operator="equal">
      <formula>"Extremo"</formula>
    </cfRule>
    <cfRule type="cellIs" dxfId="1838" priority="1997" operator="equal">
      <formula>"Alto"</formula>
    </cfRule>
    <cfRule type="cellIs" dxfId="1837" priority="1998" operator="equal">
      <formula>"Moderado"</formula>
    </cfRule>
    <cfRule type="cellIs" dxfId="1836" priority="1999" operator="equal">
      <formula>"Bajo"</formula>
    </cfRule>
  </conditionalFormatting>
  <conditionalFormatting sqref="AO345">
    <cfRule type="cellIs" dxfId="1835" priority="1991" operator="equal">
      <formula>"Muy Alta"</formula>
    </cfRule>
    <cfRule type="cellIs" dxfId="1834" priority="1992" operator="equal">
      <formula>"Alta"</formula>
    </cfRule>
    <cfRule type="cellIs" dxfId="1833" priority="1993" operator="equal">
      <formula>"Media"</formula>
    </cfRule>
    <cfRule type="cellIs" dxfId="1832" priority="1994" operator="equal">
      <formula>"Baja"</formula>
    </cfRule>
    <cfRule type="cellIs" dxfId="1831" priority="1995" operator="equal">
      <formula>"Muy Baja"</formula>
    </cfRule>
  </conditionalFormatting>
  <conditionalFormatting sqref="AQ345">
    <cfRule type="cellIs" dxfId="1830" priority="1986" operator="equal">
      <formula>"Catastrófico"</formula>
    </cfRule>
    <cfRule type="cellIs" dxfId="1829" priority="1987" operator="equal">
      <formula>"Mayor"</formula>
    </cfRule>
    <cfRule type="cellIs" dxfId="1828" priority="1988" operator="equal">
      <formula>"Moderado"</formula>
    </cfRule>
    <cfRule type="cellIs" dxfId="1827" priority="1989" operator="equal">
      <formula>"Menor"</formula>
    </cfRule>
    <cfRule type="cellIs" dxfId="1826" priority="1990" operator="equal">
      <formula>"Leve"</formula>
    </cfRule>
  </conditionalFormatting>
  <conditionalFormatting sqref="AS346">
    <cfRule type="cellIs" dxfId="1825" priority="1982" operator="equal">
      <formula>"Extremo"</formula>
    </cfRule>
    <cfRule type="cellIs" dxfId="1824" priority="1983" operator="equal">
      <formula>"Alto"</formula>
    </cfRule>
    <cfRule type="cellIs" dxfId="1823" priority="1984" operator="equal">
      <formula>"Moderado"</formula>
    </cfRule>
    <cfRule type="cellIs" dxfId="1822" priority="1985" operator="equal">
      <formula>"Bajo"</formula>
    </cfRule>
  </conditionalFormatting>
  <conditionalFormatting sqref="AO346">
    <cfRule type="cellIs" dxfId="1821" priority="1977" operator="equal">
      <formula>"Muy Alta"</formula>
    </cfRule>
    <cfRule type="cellIs" dxfId="1820" priority="1978" operator="equal">
      <formula>"Alta"</formula>
    </cfRule>
    <cfRule type="cellIs" dxfId="1819" priority="1979" operator="equal">
      <formula>"Media"</formula>
    </cfRule>
    <cfRule type="cellIs" dxfId="1818" priority="1980" operator="equal">
      <formula>"Baja"</formula>
    </cfRule>
    <cfRule type="cellIs" dxfId="1817" priority="1981" operator="equal">
      <formula>"Muy Baja"</formula>
    </cfRule>
  </conditionalFormatting>
  <conditionalFormatting sqref="AQ346">
    <cfRule type="cellIs" dxfId="1816" priority="1972" operator="equal">
      <formula>"Catastrófico"</formula>
    </cfRule>
    <cfRule type="cellIs" dxfId="1815" priority="1973" operator="equal">
      <formula>"Mayor"</formula>
    </cfRule>
    <cfRule type="cellIs" dxfId="1814" priority="1974" operator="equal">
      <formula>"Moderado"</formula>
    </cfRule>
    <cfRule type="cellIs" dxfId="1813" priority="1975" operator="equal">
      <formula>"Menor"</formula>
    </cfRule>
    <cfRule type="cellIs" dxfId="1812" priority="1976" operator="equal">
      <formula>"Leve"</formula>
    </cfRule>
  </conditionalFormatting>
  <conditionalFormatting sqref="AV345">
    <cfRule type="cellIs" dxfId="1811" priority="1968" operator="equal">
      <formula>"Extremo"</formula>
    </cfRule>
    <cfRule type="cellIs" dxfId="1810" priority="1969" operator="equal">
      <formula>"Alto"</formula>
    </cfRule>
    <cfRule type="cellIs" dxfId="1809" priority="1970" operator="equal">
      <formula>"Moderado"</formula>
    </cfRule>
    <cfRule type="cellIs" dxfId="1808" priority="1971" operator="equal">
      <formula>"Bajo"</formula>
    </cfRule>
  </conditionalFormatting>
  <conditionalFormatting sqref="AS351">
    <cfRule type="cellIs" dxfId="1807" priority="1964" operator="equal">
      <formula>"Extremo"</formula>
    </cfRule>
    <cfRule type="cellIs" dxfId="1806" priority="1965" operator="equal">
      <formula>"Alto"</formula>
    </cfRule>
    <cfRule type="cellIs" dxfId="1805" priority="1966" operator="equal">
      <formula>"Moderado"</formula>
    </cfRule>
    <cfRule type="cellIs" dxfId="1804" priority="1967" operator="equal">
      <formula>"Bajo"</formula>
    </cfRule>
  </conditionalFormatting>
  <conditionalFormatting sqref="AO351">
    <cfRule type="cellIs" dxfId="1803" priority="1959" operator="equal">
      <formula>"Muy Alta"</formula>
    </cfRule>
    <cfRule type="cellIs" dxfId="1802" priority="1960" operator="equal">
      <formula>"Alta"</formula>
    </cfRule>
    <cfRule type="cellIs" dxfId="1801" priority="1961" operator="equal">
      <formula>"Media"</formula>
    </cfRule>
    <cfRule type="cellIs" dxfId="1800" priority="1962" operator="equal">
      <formula>"Baja"</formula>
    </cfRule>
    <cfRule type="cellIs" dxfId="1799" priority="1963" operator="equal">
      <formula>"Muy Baja"</formula>
    </cfRule>
  </conditionalFormatting>
  <conditionalFormatting sqref="AQ351">
    <cfRule type="cellIs" dxfId="1798" priority="1954" operator="equal">
      <formula>"Catastrófico"</formula>
    </cfRule>
    <cfRule type="cellIs" dxfId="1797" priority="1955" operator="equal">
      <formula>"Mayor"</formula>
    </cfRule>
    <cfRule type="cellIs" dxfId="1796" priority="1956" operator="equal">
      <formula>"Moderado"</formula>
    </cfRule>
    <cfRule type="cellIs" dxfId="1795" priority="1957" operator="equal">
      <formula>"Menor"</formula>
    </cfRule>
    <cfRule type="cellIs" dxfId="1794" priority="1958" operator="equal">
      <formula>"Leve"</formula>
    </cfRule>
  </conditionalFormatting>
  <conditionalFormatting sqref="AS352">
    <cfRule type="cellIs" dxfId="1793" priority="1922" operator="equal">
      <formula>"Extremo"</formula>
    </cfRule>
    <cfRule type="cellIs" dxfId="1792" priority="1923" operator="equal">
      <formula>"Alto"</formula>
    </cfRule>
    <cfRule type="cellIs" dxfId="1791" priority="1924" operator="equal">
      <formula>"Moderado"</formula>
    </cfRule>
    <cfRule type="cellIs" dxfId="1790" priority="1925" operator="equal">
      <formula>"Bajo"</formula>
    </cfRule>
  </conditionalFormatting>
  <conditionalFormatting sqref="AO352">
    <cfRule type="cellIs" dxfId="1789" priority="1917" operator="equal">
      <formula>"Muy Alta"</formula>
    </cfRule>
    <cfRule type="cellIs" dxfId="1788" priority="1918" operator="equal">
      <formula>"Alta"</formula>
    </cfRule>
    <cfRule type="cellIs" dxfId="1787" priority="1919" operator="equal">
      <formula>"Media"</formula>
    </cfRule>
    <cfRule type="cellIs" dxfId="1786" priority="1920" operator="equal">
      <formula>"Baja"</formula>
    </cfRule>
    <cfRule type="cellIs" dxfId="1785" priority="1921" operator="equal">
      <formula>"Muy Baja"</formula>
    </cfRule>
  </conditionalFormatting>
  <conditionalFormatting sqref="AQ352">
    <cfRule type="cellIs" dxfId="1784" priority="1912" operator="equal">
      <formula>"Catastrófico"</formula>
    </cfRule>
    <cfRule type="cellIs" dxfId="1783" priority="1913" operator="equal">
      <formula>"Mayor"</formula>
    </cfRule>
    <cfRule type="cellIs" dxfId="1782" priority="1914" operator="equal">
      <formula>"Moderado"</formula>
    </cfRule>
    <cfRule type="cellIs" dxfId="1781" priority="1915" operator="equal">
      <formula>"Menor"</formula>
    </cfRule>
    <cfRule type="cellIs" dxfId="1780" priority="1916" operator="equal">
      <formula>"Leve"</formula>
    </cfRule>
  </conditionalFormatting>
  <conditionalFormatting sqref="AS353">
    <cfRule type="cellIs" dxfId="1779" priority="1908" operator="equal">
      <formula>"Extremo"</formula>
    </cfRule>
    <cfRule type="cellIs" dxfId="1778" priority="1909" operator="equal">
      <formula>"Alto"</formula>
    </cfRule>
    <cfRule type="cellIs" dxfId="1777" priority="1910" operator="equal">
      <formula>"Moderado"</formula>
    </cfRule>
    <cfRule type="cellIs" dxfId="1776" priority="1911" operator="equal">
      <formula>"Bajo"</formula>
    </cfRule>
  </conditionalFormatting>
  <conditionalFormatting sqref="AO353">
    <cfRule type="cellIs" dxfId="1775" priority="1903" operator="equal">
      <formula>"Muy Alta"</formula>
    </cfRule>
    <cfRule type="cellIs" dxfId="1774" priority="1904" operator="equal">
      <formula>"Alta"</formula>
    </cfRule>
    <cfRule type="cellIs" dxfId="1773" priority="1905" operator="equal">
      <formula>"Media"</formula>
    </cfRule>
    <cfRule type="cellIs" dxfId="1772" priority="1906" operator="equal">
      <formula>"Baja"</formula>
    </cfRule>
    <cfRule type="cellIs" dxfId="1771" priority="1907" operator="equal">
      <formula>"Muy Baja"</formula>
    </cfRule>
  </conditionalFormatting>
  <conditionalFormatting sqref="AQ353">
    <cfRule type="cellIs" dxfId="1770" priority="1898" operator="equal">
      <formula>"Catastrófico"</formula>
    </cfRule>
    <cfRule type="cellIs" dxfId="1769" priority="1899" operator="equal">
      <formula>"Mayor"</formula>
    </cfRule>
    <cfRule type="cellIs" dxfId="1768" priority="1900" operator="equal">
      <formula>"Moderado"</formula>
    </cfRule>
    <cfRule type="cellIs" dxfId="1767" priority="1901" operator="equal">
      <formula>"Menor"</formula>
    </cfRule>
    <cfRule type="cellIs" dxfId="1766" priority="1902" operator="equal">
      <formula>"Leve"</formula>
    </cfRule>
  </conditionalFormatting>
  <conditionalFormatting sqref="AV351">
    <cfRule type="cellIs" dxfId="1765" priority="1894" operator="equal">
      <formula>"Extremo"</formula>
    </cfRule>
    <cfRule type="cellIs" dxfId="1764" priority="1895" operator="equal">
      <formula>"Alto"</formula>
    </cfRule>
    <cfRule type="cellIs" dxfId="1763" priority="1896" operator="equal">
      <formula>"Moderado"</formula>
    </cfRule>
    <cfRule type="cellIs" dxfId="1762" priority="1897" operator="equal">
      <formula>"Bajo"</formula>
    </cfRule>
  </conditionalFormatting>
  <conditionalFormatting sqref="AS357">
    <cfRule type="cellIs" dxfId="1761" priority="1890" operator="equal">
      <formula>"Extremo"</formula>
    </cfRule>
    <cfRule type="cellIs" dxfId="1760" priority="1891" operator="equal">
      <formula>"Alto"</formula>
    </cfRule>
    <cfRule type="cellIs" dxfId="1759" priority="1892" operator="equal">
      <formula>"Moderado"</formula>
    </cfRule>
    <cfRule type="cellIs" dxfId="1758" priority="1893" operator="equal">
      <formula>"Bajo"</formula>
    </cfRule>
  </conditionalFormatting>
  <conditionalFormatting sqref="AO357">
    <cfRule type="cellIs" dxfId="1757" priority="1885" operator="equal">
      <formula>"Muy Alta"</formula>
    </cfRule>
    <cfRule type="cellIs" dxfId="1756" priority="1886" operator="equal">
      <formula>"Alta"</formula>
    </cfRule>
    <cfRule type="cellIs" dxfId="1755" priority="1887" operator="equal">
      <formula>"Media"</formula>
    </cfRule>
    <cfRule type="cellIs" dxfId="1754" priority="1888" operator="equal">
      <formula>"Baja"</formula>
    </cfRule>
    <cfRule type="cellIs" dxfId="1753" priority="1889" operator="equal">
      <formula>"Muy Baja"</formula>
    </cfRule>
  </conditionalFormatting>
  <conditionalFormatting sqref="AQ357">
    <cfRule type="cellIs" dxfId="1752" priority="1880" operator="equal">
      <formula>"Catastrófico"</formula>
    </cfRule>
    <cfRule type="cellIs" dxfId="1751" priority="1881" operator="equal">
      <formula>"Mayor"</formula>
    </cfRule>
    <cfRule type="cellIs" dxfId="1750" priority="1882" operator="equal">
      <formula>"Moderado"</formula>
    </cfRule>
    <cfRule type="cellIs" dxfId="1749" priority="1883" operator="equal">
      <formula>"Menor"</formula>
    </cfRule>
    <cfRule type="cellIs" dxfId="1748" priority="1884" operator="equal">
      <formula>"Leve"</formula>
    </cfRule>
  </conditionalFormatting>
  <conditionalFormatting sqref="AS363">
    <cfRule type="cellIs" dxfId="1747" priority="1876" operator="equal">
      <formula>"Extremo"</formula>
    </cfRule>
    <cfRule type="cellIs" dxfId="1746" priority="1877" operator="equal">
      <formula>"Alto"</formula>
    </cfRule>
    <cfRule type="cellIs" dxfId="1745" priority="1878" operator="equal">
      <formula>"Moderado"</formula>
    </cfRule>
    <cfRule type="cellIs" dxfId="1744" priority="1879" operator="equal">
      <formula>"Bajo"</formula>
    </cfRule>
  </conditionalFormatting>
  <conditionalFormatting sqref="AO363">
    <cfRule type="cellIs" dxfId="1743" priority="1871" operator="equal">
      <formula>"Muy Alta"</formula>
    </cfRule>
    <cfRule type="cellIs" dxfId="1742" priority="1872" operator="equal">
      <formula>"Alta"</formula>
    </cfRule>
    <cfRule type="cellIs" dxfId="1741" priority="1873" operator="equal">
      <formula>"Media"</formula>
    </cfRule>
    <cfRule type="cellIs" dxfId="1740" priority="1874" operator="equal">
      <formula>"Baja"</formula>
    </cfRule>
    <cfRule type="cellIs" dxfId="1739" priority="1875" operator="equal">
      <formula>"Muy Baja"</formula>
    </cfRule>
  </conditionalFormatting>
  <conditionalFormatting sqref="AQ363">
    <cfRule type="cellIs" dxfId="1738" priority="1866" operator="equal">
      <formula>"Catastrófico"</formula>
    </cfRule>
    <cfRule type="cellIs" dxfId="1737" priority="1867" operator="equal">
      <formula>"Mayor"</formula>
    </cfRule>
    <cfRule type="cellIs" dxfId="1736" priority="1868" operator="equal">
      <formula>"Moderado"</formula>
    </cfRule>
    <cfRule type="cellIs" dxfId="1735" priority="1869" operator="equal">
      <formula>"Menor"</formula>
    </cfRule>
    <cfRule type="cellIs" dxfId="1734" priority="1870" operator="equal">
      <formula>"Leve"</formula>
    </cfRule>
  </conditionalFormatting>
  <conditionalFormatting sqref="AS369">
    <cfRule type="cellIs" dxfId="1733" priority="1862" operator="equal">
      <formula>"Extremo"</formula>
    </cfRule>
    <cfRule type="cellIs" dxfId="1732" priority="1863" operator="equal">
      <formula>"Alto"</formula>
    </cfRule>
    <cfRule type="cellIs" dxfId="1731" priority="1864" operator="equal">
      <formula>"Moderado"</formula>
    </cfRule>
    <cfRule type="cellIs" dxfId="1730" priority="1865" operator="equal">
      <formula>"Bajo"</formula>
    </cfRule>
  </conditionalFormatting>
  <conditionalFormatting sqref="AO369">
    <cfRule type="cellIs" dxfId="1729" priority="1857" operator="equal">
      <formula>"Muy Alta"</formula>
    </cfRule>
    <cfRule type="cellIs" dxfId="1728" priority="1858" operator="equal">
      <formula>"Alta"</formula>
    </cfRule>
    <cfRule type="cellIs" dxfId="1727" priority="1859" operator="equal">
      <formula>"Media"</formula>
    </cfRule>
    <cfRule type="cellIs" dxfId="1726" priority="1860" operator="equal">
      <formula>"Baja"</formula>
    </cfRule>
    <cfRule type="cellIs" dxfId="1725" priority="1861" operator="equal">
      <formula>"Muy Baja"</formula>
    </cfRule>
  </conditionalFormatting>
  <conditionalFormatting sqref="AQ369">
    <cfRule type="cellIs" dxfId="1724" priority="1852" operator="equal">
      <formula>"Catastrófico"</formula>
    </cfRule>
    <cfRule type="cellIs" dxfId="1723" priority="1853" operator="equal">
      <formula>"Mayor"</formula>
    </cfRule>
    <cfRule type="cellIs" dxfId="1722" priority="1854" operator="equal">
      <formula>"Moderado"</formula>
    </cfRule>
    <cfRule type="cellIs" dxfId="1721" priority="1855" operator="equal">
      <formula>"Menor"</formula>
    </cfRule>
    <cfRule type="cellIs" dxfId="1720" priority="1856" operator="equal">
      <formula>"Leve"</formula>
    </cfRule>
  </conditionalFormatting>
  <conditionalFormatting sqref="AV369">
    <cfRule type="cellIs" dxfId="1719" priority="1834" operator="equal">
      <formula>"Extremo"</formula>
    </cfRule>
    <cfRule type="cellIs" dxfId="1718" priority="1835" operator="equal">
      <formula>"Alto"</formula>
    </cfRule>
    <cfRule type="cellIs" dxfId="1717" priority="1836" operator="equal">
      <formula>"Moderado"</formula>
    </cfRule>
    <cfRule type="cellIs" dxfId="1716" priority="1837" operator="equal">
      <formula>"Bajo"</formula>
    </cfRule>
  </conditionalFormatting>
  <conditionalFormatting sqref="AU12:AU14">
    <cfRule type="cellIs" dxfId="1715" priority="1822" operator="between">
      <formula>0.81</formula>
      <formula>1</formula>
    </cfRule>
    <cfRule type="cellIs" dxfId="1714" priority="1823" operator="between">
      <formula>0.61</formula>
      <formula>0.8</formula>
    </cfRule>
    <cfRule type="cellIs" dxfId="1713" priority="1824" operator="between">
      <formula>0.41</formula>
      <formula>0.6</formula>
    </cfRule>
    <cfRule type="cellIs" dxfId="1712" priority="1825" operator="between">
      <formula>0.21</formula>
      <formula>0.4</formula>
    </cfRule>
    <cfRule type="cellIs" dxfId="1711" priority="1826" operator="between">
      <formula>0.01</formula>
      <formula>0.2</formula>
    </cfRule>
    <cfRule type="cellIs" dxfId="1710" priority="1827" operator="equal">
      <formula>0.2</formula>
    </cfRule>
    <cfRule type="cellIs" dxfId="1709" priority="1828" operator="equal">
      <formula>1</formula>
    </cfRule>
    <cfRule type="cellIs" dxfId="1708" priority="1829" operator="equal">
      <formula>0.8</formula>
    </cfRule>
    <cfRule type="cellIs" dxfId="1707" priority="1830" operator="equal">
      <formula>0.6</formula>
    </cfRule>
    <cfRule type="cellIs" dxfId="1706" priority="1831" operator="equal">
      <formula>0.4</formula>
    </cfRule>
    <cfRule type="cellIs" dxfId="1705" priority="1832" operator="equal">
      <formula>0.2</formula>
    </cfRule>
    <cfRule type="cellIs" dxfId="1704" priority="1833" operator="equal">
      <formula>0.2</formula>
    </cfRule>
  </conditionalFormatting>
  <conditionalFormatting sqref="AT12:AT14 AT388:AT397">
    <cfRule type="cellIs" dxfId="1703" priority="1810" operator="between">
      <formula>0.81</formula>
      <formula>1</formula>
    </cfRule>
    <cfRule type="cellIs" dxfId="1702" priority="1811" operator="between">
      <formula>0.61</formula>
      <formula>0.8</formula>
    </cfRule>
    <cfRule type="cellIs" dxfId="1701" priority="1812" operator="between">
      <formula>0.41</formula>
      <formula>0.6</formula>
    </cfRule>
    <cfRule type="cellIs" dxfId="1700" priority="1813" operator="between">
      <formula>0.21</formula>
      <formula>0.4</formula>
    </cfRule>
    <cfRule type="cellIs" dxfId="1699" priority="1814" operator="between">
      <formula>0.01</formula>
      <formula>0.2</formula>
    </cfRule>
    <cfRule type="cellIs" dxfId="1698" priority="1815" operator="equal">
      <formula>0.2</formula>
    </cfRule>
    <cfRule type="cellIs" dxfId="1697" priority="1816" operator="equal">
      <formula>1</formula>
    </cfRule>
    <cfRule type="cellIs" dxfId="1696" priority="1817" operator="equal">
      <formula>0.8</formula>
    </cfRule>
    <cfRule type="cellIs" dxfId="1695" priority="1818" operator="equal">
      <formula>0.6</formula>
    </cfRule>
    <cfRule type="cellIs" dxfId="1694" priority="1819" operator="equal">
      <formula>0.4</formula>
    </cfRule>
    <cfRule type="cellIs" dxfId="1693" priority="1820" operator="equal">
      <formula>0.2</formula>
    </cfRule>
    <cfRule type="cellIs" dxfId="1692" priority="1821" operator="equal">
      <formula>0.2</formula>
    </cfRule>
  </conditionalFormatting>
  <conditionalFormatting sqref="AU18:AU20">
    <cfRule type="cellIs" dxfId="1691" priority="1798" operator="between">
      <formula>0.81</formula>
      <formula>1</formula>
    </cfRule>
    <cfRule type="cellIs" dxfId="1690" priority="1799" operator="between">
      <formula>0.61</formula>
      <formula>0.8</formula>
    </cfRule>
    <cfRule type="cellIs" dxfId="1689" priority="1800" operator="between">
      <formula>0.41</formula>
      <formula>0.6</formula>
    </cfRule>
    <cfRule type="cellIs" dxfId="1688" priority="1801" operator="between">
      <formula>0.21</formula>
      <formula>0.4</formula>
    </cfRule>
    <cfRule type="cellIs" dxfId="1687" priority="1802" operator="between">
      <formula>0.01</formula>
      <formula>0.2</formula>
    </cfRule>
    <cfRule type="cellIs" dxfId="1686" priority="1803" operator="equal">
      <formula>0.2</formula>
    </cfRule>
    <cfRule type="cellIs" dxfId="1685" priority="1804" operator="equal">
      <formula>1</formula>
    </cfRule>
    <cfRule type="cellIs" dxfId="1684" priority="1805" operator="equal">
      <formula>0.8</formula>
    </cfRule>
    <cfRule type="cellIs" dxfId="1683" priority="1806" operator="equal">
      <formula>0.6</formula>
    </cfRule>
    <cfRule type="cellIs" dxfId="1682" priority="1807" operator="equal">
      <formula>0.4</formula>
    </cfRule>
    <cfRule type="cellIs" dxfId="1681" priority="1808" operator="equal">
      <formula>0.2</formula>
    </cfRule>
    <cfRule type="cellIs" dxfId="1680" priority="1809" operator="equal">
      <formula>0.2</formula>
    </cfRule>
  </conditionalFormatting>
  <conditionalFormatting sqref="AT18:AT20">
    <cfRule type="cellIs" dxfId="1679" priority="1786" operator="between">
      <formula>0.81</formula>
      <formula>1</formula>
    </cfRule>
    <cfRule type="cellIs" dxfId="1678" priority="1787" operator="between">
      <formula>0.61</formula>
      <formula>0.8</formula>
    </cfRule>
    <cfRule type="cellIs" dxfId="1677" priority="1788" operator="between">
      <formula>0.41</formula>
      <formula>0.6</formula>
    </cfRule>
    <cfRule type="cellIs" dxfId="1676" priority="1789" operator="between">
      <formula>0.21</formula>
      <formula>0.4</formula>
    </cfRule>
    <cfRule type="cellIs" dxfId="1675" priority="1790" operator="between">
      <formula>0.01</formula>
      <formula>0.2</formula>
    </cfRule>
    <cfRule type="cellIs" dxfId="1674" priority="1791" operator="equal">
      <formula>0.2</formula>
    </cfRule>
    <cfRule type="cellIs" dxfId="1673" priority="1792" operator="equal">
      <formula>1</formula>
    </cfRule>
    <cfRule type="cellIs" dxfId="1672" priority="1793" operator="equal">
      <formula>0.8</formula>
    </cfRule>
    <cfRule type="cellIs" dxfId="1671" priority="1794" operator="equal">
      <formula>0.6</formula>
    </cfRule>
    <cfRule type="cellIs" dxfId="1670" priority="1795" operator="equal">
      <formula>0.4</formula>
    </cfRule>
    <cfRule type="cellIs" dxfId="1669" priority="1796" operator="equal">
      <formula>0.2</formula>
    </cfRule>
    <cfRule type="cellIs" dxfId="1668" priority="1797" operator="equal">
      <formula>0.2</formula>
    </cfRule>
  </conditionalFormatting>
  <conditionalFormatting sqref="AU24:AU26">
    <cfRule type="cellIs" dxfId="1667" priority="1774" operator="between">
      <formula>0.81</formula>
      <formula>1</formula>
    </cfRule>
    <cfRule type="cellIs" dxfId="1666" priority="1775" operator="between">
      <formula>0.61</formula>
      <formula>0.8</formula>
    </cfRule>
    <cfRule type="cellIs" dxfId="1665" priority="1776" operator="between">
      <formula>0.41</formula>
      <formula>0.6</formula>
    </cfRule>
    <cfRule type="cellIs" dxfId="1664" priority="1777" operator="between">
      <formula>0.21</formula>
      <formula>0.4</formula>
    </cfRule>
    <cfRule type="cellIs" dxfId="1663" priority="1778" operator="between">
      <formula>0.01</formula>
      <formula>0.2</formula>
    </cfRule>
    <cfRule type="cellIs" dxfId="1662" priority="1779" operator="equal">
      <formula>0.2</formula>
    </cfRule>
    <cfRule type="cellIs" dxfId="1661" priority="1780" operator="equal">
      <formula>1</formula>
    </cfRule>
    <cfRule type="cellIs" dxfId="1660" priority="1781" operator="equal">
      <formula>0.8</formula>
    </cfRule>
    <cfRule type="cellIs" dxfId="1659" priority="1782" operator="equal">
      <formula>0.6</formula>
    </cfRule>
    <cfRule type="cellIs" dxfId="1658" priority="1783" operator="equal">
      <formula>0.4</formula>
    </cfRule>
    <cfRule type="cellIs" dxfId="1657" priority="1784" operator="equal">
      <formula>0.2</formula>
    </cfRule>
    <cfRule type="cellIs" dxfId="1656" priority="1785" operator="equal">
      <formula>0.2</formula>
    </cfRule>
  </conditionalFormatting>
  <conditionalFormatting sqref="AT24:AT26">
    <cfRule type="cellIs" dxfId="1655" priority="1762" operator="between">
      <formula>0.81</formula>
      <formula>1</formula>
    </cfRule>
    <cfRule type="cellIs" dxfId="1654" priority="1763" operator="between">
      <formula>0.61</formula>
      <formula>0.8</formula>
    </cfRule>
    <cfRule type="cellIs" dxfId="1653" priority="1764" operator="between">
      <formula>0.41</formula>
      <formula>0.6</formula>
    </cfRule>
    <cfRule type="cellIs" dxfId="1652" priority="1765" operator="between">
      <formula>0.21</formula>
      <formula>0.4</formula>
    </cfRule>
    <cfRule type="cellIs" dxfId="1651" priority="1766" operator="between">
      <formula>0.01</formula>
      <formula>0.2</formula>
    </cfRule>
    <cfRule type="cellIs" dxfId="1650" priority="1767" operator="equal">
      <formula>0.2</formula>
    </cfRule>
    <cfRule type="cellIs" dxfId="1649" priority="1768" operator="equal">
      <formula>1</formula>
    </cfRule>
    <cfRule type="cellIs" dxfId="1648" priority="1769" operator="equal">
      <formula>0.8</formula>
    </cfRule>
    <cfRule type="cellIs" dxfId="1647" priority="1770" operator="equal">
      <formula>0.6</formula>
    </cfRule>
    <cfRule type="cellIs" dxfId="1646" priority="1771" operator="equal">
      <formula>0.4</formula>
    </cfRule>
    <cfRule type="cellIs" dxfId="1645" priority="1772" operator="equal">
      <formula>0.2</formula>
    </cfRule>
    <cfRule type="cellIs" dxfId="1644" priority="1773" operator="equal">
      <formula>0.2</formula>
    </cfRule>
  </conditionalFormatting>
  <conditionalFormatting sqref="AU30">
    <cfRule type="cellIs" dxfId="1643" priority="1750" operator="between">
      <formula>0.81</formula>
      <formula>1</formula>
    </cfRule>
    <cfRule type="cellIs" dxfId="1642" priority="1751" operator="between">
      <formula>0.61</formula>
      <formula>0.8</formula>
    </cfRule>
    <cfRule type="cellIs" dxfId="1641" priority="1752" operator="between">
      <formula>0.41</formula>
      <formula>0.6</formula>
    </cfRule>
    <cfRule type="cellIs" dxfId="1640" priority="1753" operator="between">
      <formula>0.21</formula>
      <formula>0.4</formula>
    </cfRule>
    <cfRule type="cellIs" dxfId="1639" priority="1754" operator="between">
      <formula>0.01</formula>
      <formula>0.2</formula>
    </cfRule>
    <cfRule type="cellIs" dxfId="1638" priority="1755" operator="equal">
      <formula>0.2</formula>
    </cfRule>
    <cfRule type="cellIs" dxfId="1637" priority="1756" operator="equal">
      <formula>1</formula>
    </cfRule>
    <cfRule type="cellIs" dxfId="1636" priority="1757" operator="equal">
      <formula>0.8</formula>
    </cfRule>
    <cfRule type="cellIs" dxfId="1635" priority="1758" operator="equal">
      <formula>0.6</formula>
    </cfRule>
    <cfRule type="cellIs" dxfId="1634" priority="1759" operator="equal">
      <formula>0.4</formula>
    </cfRule>
    <cfRule type="cellIs" dxfId="1633" priority="1760" operator="equal">
      <formula>0.2</formula>
    </cfRule>
    <cfRule type="cellIs" dxfId="1632" priority="1761" operator="equal">
      <formula>0.2</formula>
    </cfRule>
  </conditionalFormatting>
  <conditionalFormatting sqref="AT30">
    <cfRule type="cellIs" dxfId="1631" priority="1738" operator="between">
      <formula>0.81</formula>
      <formula>1</formula>
    </cfRule>
    <cfRule type="cellIs" dxfId="1630" priority="1739" operator="between">
      <formula>0.61</formula>
      <formula>0.8</formula>
    </cfRule>
    <cfRule type="cellIs" dxfId="1629" priority="1740" operator="between">
      <formula>0.41</formula>
      <formula>0.6</formula>
    </cfRule>
    <cfRule type="cellIs" dxfId="1628" priority="1741" operator="between">
      <formula>0.21</formula>
      <formula>0.4</formula>
    </cfRule>
    <cfRule type="cellIs" dxfId="1627" priority="1742" operator="between">
      <formula>0.01</formula>
      <formula>0.2</formula>
    </cfRule>
    <cfRule type="cellIs" dxfId="1626" priority="1743" operator="equal">
      <formula>0.2</formula>
    </cfRule>
    <cfRule type="cellIs" dxfId="1625" priority="1744" operator="equal">
      <formula>1</formula>
    </cfRule>
    <cfRule type="cellIs" dxfId="1624" priority="1745" operator="equal">
      <formula>0.8</formula>
    </cfRule>
    <cfRule type="cellIs" dxfId="1623" priority="1746" operator="equal">
      <formula>0.6</formula>
    </cfRule>
    <cfRule type="cellIs" dxfId="1622" priority="1747" operator="equal">
      <formula>0.4</formula>
    </cfRule>
    <cfRule type="cellIs" dxfId="1621" priority="1748" operator="equal">
      <formula>0.2</formula>
    </cfRule>
    <cfRule type="cellIs" dxfId="1620" priority="1749" operator="equal">
      <formula>0.2</formula>
    </cfRule>
  </conditionalFormatting>
  <conditionalFormatting sqref="AU36">
    <cfRule type="cellIs" dxfId="1619" priority="1726" operator="between">
      <formula>0.81</formula>
      <formula>1</formula>
    </cfRule>
    <cfRule type="cellIs" dxfId="1618" priority="1727" operator="between">
      <formula>0.61</formula>
      <formula>0.8</formula>
    </cfRule>
    <cfRule type="cellIs" dxfId="1617" priority="1728" operator="between">
      <formula>0.41</formula>
      <formula>0.6</formula>
    </cfRule>
    <cfRule type="cellIs" dxfId="1616" priority="1729" operator="between">
      <formula>0.21</formula>
      <formula>0.4</formula>
    </cfRule>
    <cfRule type="cellIs" dxfId="1615" priority="1730" operator="between">
      <formula>0.01</formula>
      <formula>0.2</formula>
    </cfRule>
    <cfRule type="cellIs" dxfId="1614" priority="1731" operator="equal">
      <formula>0.2</formula>
    </cfRule>
    <cfRule type="cellIs" dxfId="1613" priority="1732" operator="equal">
      <formula>1</formula>
    </cfRule>
    <cfRule type="cellIs" dxfId="1612" priority="1733" operator="equal">
      <formula>0.8</formula>
    </cfRule>
    <cfRule type="cellIs" dxfId="1611" priority="1734" operator="equal">
      <formula>0.6</formula>
    </cfRule>
    <cfRule type="cellIs" dxfId="1610" priority="1735" operator="equal">
      <formula>0.4</formula>
    </cfRule>
    <cfRule type="cellIs" dxfId="1609" priority="1736" operator="equal">
      <formula>0.2</formula>
    </cfRule>
    <cfRule type="cellIs" dxfId="1608" priority="1737" operator="equal">
      <formula>0.2</formula>
    </cfRule>
  </conditionalFormatting>
  <conditionalFormatting sqref="AT36">
    <cfRule type="cellIs" dxfId="1607" priority="1714" operator="between">
      <formula>0.81</formula>
      <formula>1</formula>
    </cfRule>
    <cfRule type="cellIs" dxfId="1606" priority="1715" operator="between">
      <formula>0.61</formula>
      <formula>0.8</formula>
    </cfRule>
    <cfRule type="cellIs" dxfId="1605" priority="1716" operator="between">
      <formula>0.41</formula>
      <formula>0.6</formula>
    </cfRule>
    <cfRule type="cellIs" dxfId="1604" priority="1717" operator="between">
      <formula>0.21</formula>
      <formula>0.4</formula>
    </cfRule>
    <cfRule type="cellIs" dxfId="1603" priority="1718" operator="between">
      <formula>0.01</formula>
      <formula>0.2</formula>
    </cfRule>
    <cfRule type="cellIs" dxfId="1602" priority="1719" operator="equal">
      <formula>0.2</formula>
    </cfRule>
    <cfRule type="cellIs" dxfId="1601" priority="1720" operator="equal">
      <formula>1</formula>
    </cfRule>
    <cfRule type="cellIs" dxfId="1600" priority="1721" operator="equal">
      <formula>0.8</formula>
    </cfRule>
    <cfRule type="cellIs" dxfId="1599" priority="1722" operator="equal">
      <formula>0.6</formula>
    </cfRule>
    <cfRule type="cellIs" dxfId="1598" priority="1723" operator="equal">
      <formula>0.4</formula>
    </cfRule>
    <cfRule type="cellIs" dxfId="1597" priority="1724" operator="equal">
      <formula>0.2</formula>
    </cfRule>
    <cfRule type="cellIs" dxfId="1596" priority="1725" operator="equal">
      <formula>0.2</formula>
    </cfRule>
  </conditionalFormatting>
  <conditionalFormatting sqref="AU42">
    <cfRule type="cellIs" dxfId="1595" priority="1702" operator="between">
      <formula>0.81</formula>
      <formula>1</formula>
    </cfRule>
    <cfRule type="cellIs" dxfId="1594" priority="1703" operator="between">
      <formula>0.61</formula>
      <formula>0.8</formula>
    </cfRule>
    <cfRule type="cellIs" dxfId="1593" priority="1704" operator="between">
      <formula>0.41</formula>
      <formula>0.6</formula>
    </cfRule>
    <cfRule type="cellIs" dxfId="1592" priority="1705" operator="between">
      <formula>0.21</formula>
      <formula>0.4</formula>
    </cfRule>
    <cfRule type="cellIs" dxfId="1591" priority="1706" operator="between">
      <formula>0.01</formula>
      <formula>0.2</formula>
    </cfRule>
    <cfRule type="cellIs" dxfId="1590" priority="1707" operator="equal">
      <formula>0.2</formula>
    </cfRule>
    <cfRule type="cellIs" dxfId="1589" priority="1708" operator="equal">
      <formula>1</formula>
    </cfRule>
    <cfRule type="cellIs" dxfId="1588" priority="1709" operator="equal">
      <formula>0.8</formula>
    </cfRule>
    <cfRule type="cellIs" dxfId="1587" priority="1710" operator="equal">
      <formula>0.6</formula>
    </cfRule>
    <cfRule type="cellIs" dxfId="1586" priority="1711" operator="equal">
      <formula>0.4</formula>
    </cfRule>
    <cfRule type="cellIs" dxfId="1585" priority="1712" operator="equal">
      <formula>0.2</formula>
    </cfRule>
    <cfRule type="cellIs" dxfId="1584" priority="1713" operator="equal">
      <formula>0.2</formula>
    </cfRule>
  </conditionalFormatting>
  <conditionalFormatting sqref="AT42">
    <cfRule type="cellIs" dxfId="1583" priority="1690" operator="between">
      <formula>0.81</formula>
      <formula>1</formula>
    </cfRule>
    <cfRule type="cellIs" dxfId="1582" priority="1691" operator="between">
      <formula>0.61</formula>
      <formula>0.8</formula>
    </cfRule>
    <cfRule type="cellIs" dxfId="1581" priority="1692" operator="between">
      <formula>0.41</formula>
      <formula>0.6</formula>
    </cfRule>
    <cfRule type="cellIs" dxfId="1580" priority="1693" operator="between">
      <formula>0.21</formula>
      <formula>0.4</formula>
    </cfRule>
    <cfRule type="cellIs" dxfId="1579" priority="1694" operator="between">
      <formula>0.01</formula>
      <formula>0.2</formula>
    </cfRule>
    <cfRule type="cellIs" dxfId="1578" priority="1695" operator="equal">
      <formula>0.2</formula>
    </cfRule>
    <cfRule type="cellIs" dxfId="1577" priority="1696" operator="equal">
      <formula>1</formula>
    </cfRule>
    <cfRule type="cellIs" dxfId="1576" priority="1697" operator="equal">
      <formula>0.8</formula>
    </cfRule>
    <cfRule type="cellIs" dxfId="1575" priority="1698" operator="equal">
      <formula>0.6</formula>
    </cfRule>
    <cfRule type="cellIs" dxfId="1574" priority="1699" operator="equal">
      <formula>0.4</formula>
    </cfRule>
    <cfRule type="cellIs" dxfId="1573" priority="1700" operator="equal">
      <formula>0.2</formula>
    </cfRule>
    <cfRule type="cellIs" dxfId="1572" priority="1701" operator="equal">
      <formula>0.2</formula>
    </cfRule>
  </conditionalFormatting>
  <conditionalFormatting sqref="AU48">
    <cfRule type="cellIs" dxfId="1571" priority="1678" operator="between">
      <formula>0.81</formula>
      <formula>1</formula>
    </cfRule>
    <cfRule type="cellIs" dxfId="1570" priority="1679" operator="between">
      <formula>0.61</formula>
      <formula>0.8</formula>
    </cfRule>
    <cfRule type="cellIs" dxfId="1569" priority="1680" operator="between">
      <formula>0.41</formula>
      <formula>0.6</formula>
    </cfRule>
    <cfRule type="cellIs" dxfId="1568" priority="1681" operator="between">
      <formula>0.21</formula>
      <formula>0.4</formula>
    </cfRule>
    <cfRule type="cellIs" dxfId="1567" priority="1682" operator="between">
      <formula>0.01</formula>
      <formula>0.2</formula>
    </cfRule>
    <cfRule type="cellIs" dxfId="1566" priority="1683" operator="equal">
      <formula>0.2</formula>
    </cfRule>
    <cfRule type="cellIs" dxfId="1565" priority="1684" operator="equal">
      <formula>1</formula>
    </cfRule>
    <cfRule type="cellIs" dxfId="1564" priority="1685" operator="equal">
      <formula>0.8</formula>
    </cfRule>
    <cfRule type="cellIs" dxfId="1563" priority="1686" operator="equal">
      <formula>0.6</formula>
    </cfRule>
    <cfRule type="cellIs" dxfId="1562" priority="1687" operator="equal">
      <formula>0.4</formula>
    </cfRule>
    <cfRule type="cellIs" dxfId="1561" priority="1688" operator="equal">
      <formula>0.2</formula>
    </cfRule>
    <cfRule type="cellIs" dxfId="1560" priority="1689" operator="equal">
      <formula>0.2</formula>
    </cfRule>
  </conditionalFormatting>
  <conditionalFormatting sqref="AT48">
    <cfRule type="cellIs" dxfId="1559" priority="1666" operator="between">
      <formula>0.81</formula>
      <formula>1</formula>
    </cfRule>
    <cfRule type="cellIs" dxfId="1558" priority="1667" operator="between">
      <formula>0.61</formula>
      <formula>0.8</formula>
    </cfRule>
    <cfRule type="cellIs" dxfId="1557" priority="1668" operator="between">
      <formula>0.41</formula>
      <formula>0.6</formula>
    </cfRule>
    <cfRule type="cellIs" dxfId="1556" priority="1669" operator="between">
      <formula>0.21</formula>
      <formula>0.4</formula>
    </cfRule>
    <cfRule type="cellIs" dxfId="1555" priority="1670" operator="between">
      <formula>0.01</formula>
      <formula>0.2</formula>
    </cfRule>
    <cfRule type="cellIs" dxfId="1554" priority="1671" operator="equal">
      <formula>0.2</formula>
    </cfRule>
    <cfRule type="cellIs" dxfId="1553" priority="1672" operator="equal">
      <formula>1</formula>
    </cfRule>
    <cfRule type="cellIs" dxfId="1552" priority="1673" operator="equal">
      <formula>0.8</formula>
    </cfRule>
    <cfRule type="cellIs" dxfId="1551" priority="1674" operator="equal">
      <formula>0.6</formula>
    </cfRule>
    <cfRule type="cellIs" dxfId="1550" priority="1675" operator="equal">
      <formula>0.4</formula>
    </cfRule>
    <cfRule type="cellIs" dxfId="1549" priority="1676" operator="equal">
      <formula>0.2</formula>
    </cfRule>
    <cfRule type="cellIs" dxfId="1548" priority="1677" operator="equal">
      <formula>0.2</formula>
    </cfRule>
  </conditionalFormatting>
  <conditionalFormatting sqref="AU54">
    <cfRule type="cellIs" dxfId="1547" priority="1654" operator="between">
      <formula>0.81</formula>
      <formula>1</formula>
    </cfRule>
    <cfRule type="cellIs" dxfId="1546" priority="1655" operator="between">
      <formula>0.61</formula>
      <formula>0.8</formula>
    </cfRule>
    <cfRule type="cellIs" dxfId="1545" priority="1656" operator="between">
      <formula>0.41</formula>
      <formula>0.6</formula>
    </cfRule>
    <cfRule type="cellIs" dxfId="1544" priority="1657" operator="between">
      <formula>0.21</formula>
      <formula>0.4</formula>
    </cfRule>
    <cfRule type="cellIs" dxfId="1543" priority="1658" operator="between">
      <formula>0.01</formula>
      <formula>0.2</formula>
    </cfRule>
    <cfRule type="cellIs" dxfId="1542" priority="1659" operator="equal">
      <formula>0.2</formula>
    </cfRule>
    <cfRule type="cellIs" dxfId="1541" priority="1660" operator="equal">
      <formula>1</formula>
    </cfRule>
    <cfRule type="cellIs" dxfId="1540" priority="1661" operator="equal">
      <formula>0.8</formula>
    </cfRule>
    <cfRule type="cellIs" dxfId="1539" priority="1662" operator="equal">
      <formula>0.6</formula>
    </cfRule>
    <cfRule type="cellIs" dxfId="1538" priority="1663" operator="equal">
      <formula>0.4</formula>
    </cfRule>
    <cfRule type="cellIs" dxfId="1537" priority="1664" operator="equal">
      <formula>0.2</formula>
    </cfRule>
    <cfRule type="cellIs" dxfId="1536" priority="1665" operator="equal">
      <formula>0.2</formula>
    </cfRule>
  </conditionalFormatting>
  <conditionalFormatting sqref="AT54">
    <cfRule type="cellIs" dxfId="1535" priority="1642" operator="between">
      <formula>0.81</formula>
      <formula>1</formula>
    </cfRule>
    <cfRule type="cellIs" dxfId="1534" priority="1643" operator="between">
      <formula>0.61</formula>
      <formula>0.8</formula>
    </cfRule>
    <cfRule type="cellIs" dxfId="1533" priority="1644" operator="between">
      <formula>0.41</formula>
      <formula>0.6</formula>
    </cfRule>
    <cfRule type="cellIs" dxfId="1532" priority="1645" operator="between">
      <formula>0.21</formula>
      <formula>0.4</formula>
    </cfRule>
    <cfRule type="cellIs" dxfId="1531" priority="1646" operator="between">
      <formula>0.01</formula>
      <formula>0.2</formula>
    </cfRule>
    <cfRule type="cellIs" dxfId="1530" priority="1647" operator="equal">
      <formula>0.2</formula>
    </cfRule>
    <cfRule type="cellIs" dxfId="1529" priority="1648" operator="equal">
      <formula>1</formula>
    </cfRule>
    <cfRule type="cellIs" dxfId="1528" priority="1649" operator="equal">
      <formula>0.8</formula>
    </cfRule>
    <cfRule type="cellIs" dxfId="1527" priority="1650" operator="equal">
      <formula>0.6</formula>
    </cfRule>
    <cfRule type="cellIs" dxfId="1526" priority="1651" operator="equal">
      <formula>0.4</formula>
    </cfRule>
    <cfRule type="cellIs" dxfId="1525" priority="1652" operator="equal">
      <formula>0.2</formula>
    </cfRule>
    <cfRule type="cellIs" dxfId="1524" priority="1653" operator="equal">
      <formula>0.2</formula>
    </cfRule>
  </conditionalFormatting>
  <conditionalFormatting sqref="AU60">
    <cfRule type="cellIs" dxfId="1523" priority="1630" operator="between">
      <formula>0.81</formula>
      <formula>1</formula>
    </cfRule>
    <cfRule type="cellIs" dxfId="1522" priority="1631" operator="between">
      <formula>0.61</formula>
      <formula>0.8</formula>
    </cfRule>
    <cfRule type="cellIs" dxfId="1521" priority="1632" operator="between">
      <formula>0.41</formula>
      <formula>0.6</formula>
    </cfRule>
    <cfRule type="cellIs" dxfId="1520" priority="1633" operator="between">
      <formula>0.21</formula>
      <formula>0.4</formula>
    </cfRule>
    <cfRule type="cellIs" dxfId="1519" priority="1634" operator="between">
      <formula>0.01</formula>
      <formula>0.2</formula>
    </cfRule>
    <cfRule type="cellIs" dxfId="1518" priority="1635" operator="equal">
      <formula>0.2</formula>
    </cfRule>
    <cfRule type="cellIs" dxfId="1517" priority="1636" operator="equal">
      <formula>1</formula>
    </cfRule>
    <cfRule type="cellIs" dxfId="1516" priority="1637" operator="equal">
      <formula>0.8</formula>
    </cfRule>
    <cfRule type="cellIs" dxfId="1515" priority="1638" operator="equal">
      <formula>0.6</formula>
    </cfRule>
    <cfRule type="cellIs" dxfId="1514" priority="1639" operator="equal">
      <formula>0.4</formula>
    </cfRule>
    <cfRule type="cellIs" dxfId="1513" priority="1640" operator="equal">
      <formula>0.2</formula>
    </cfRule>
    <cfRule type="cellIs" dxfId="1512" priority="1641" operator="equal">
      <formula>0.2</formula>
    </cfRule>
  </conditionalFormatting>
  <conditionalFormatting sqref="AT60">
    <cfRule type="cellIs" dxfId="1511" priority="1618" operator="between">
      <formula>0.81</formula>
      <formula>1</formula>
    </cfRule>
    <cfRule type="cellIs" dxfId="1510" priority="1619" operator="between">
      <formula>0.61</formula>
      <formula>0.8</formula>
    </cfRule>
    <cfRule type="cellIs" dxfId="1509" priority="1620" operator="between">
      <formula>0.41</formula>
      <formula>0.6</formula>
    </cfRule>
    <cfRule type="cellIs" dxfId="1508" priority="1621" operator="between">
      <formula>0.21</formula>
      <formula>0.4</formula>
    </cfRule>
    <cfRule type="cellIs" dxfId="1507" priority="1622" operator="between">
      <formula>0.01</formula>
      <formula>0.2</formula>
    </cfRule>
    <cfRule type="cellIs" dxfId="1506" priority="1623" operator="equal">
      <formula>0.2</formula>
    </cfRule>
    <cfRule type="cellIs" dxfId="1505" priority="1624" operator="equal">
      <formula>1</formula>
    </cfRule>
    <cfRule type="cellIs" dxfId="1504" priority="1625" operator="equal">
      <formula>0.8</formula>
    </cfRule>
    <cfRule type="cellIs" dxfId="1503" priority="1626" operator="equal">
      <formula>0.6</formula>
    </cfRule>
    <cfRule type="cellIs" dxfId="1502" priority="1627" operator="equal">
      <formula>0.4</formula>
    </cfRule>
    <cfRule type="cellIs" dxfId="1501" priority="1628" operator="equal">
      <formula>0.2</formula>
    </cfRule>
    <cfRule type="cellIs" dxfId="1500" priority="1629" operator="equal">
      <formula>0.2</formula>
    </cfRule>
  </conditionalFormatting>
  <conditionalFormatting sqref="AU66">
    <cfRule type="cellIs" dxfId="1499" priority="1606" operator="between">
      <formula>0.81</formula>
      <formula>1</formula>
    </cfRule>
    <cfRule type="cellIs" dxfId="1498" priority="1607" operator="between">
      <formula>0.61</formula>
      <formula>0.8</formula>
    </cfRule>
    <cfRule type="cellIs" dxfId="1497" priority="1608" operator="between">
      <formula>0.41</formula>
      <formula>0.6</formula>
    </cfRule>
    <cfRule type="cellIs" dxfId="1496" priority="1609" operator="between">
      <formula>0.21</formula>
      <formula>0.4</formula>
    </cfRule>
    <cfRule type="cellIs" dxfId="1495" priority="1610" operator="between">
      <formula>0.01</formula>
      <formula>0.2</formula>
    </cfRule>
    <cfRule type="cellIs" dxfId="1494" priority="1611" operator="equal">
      <formula>0.2</formula>
    </cfRule>
    <cfRule type="cellIs" dxfId="1493" priority="1612" operator="equal">
      <formula>1</formula>
    </cfRule>
    <cfRule type="cellIs" dxfId="1492" priority="1613" operator="equal">
      <formula>0.8</formula>
    </cfRule>
    <cfRule type="cellIs" dxfId="1491" priority="1614" operator="equal">
      <formula>0.6</formula>
    </cfRule>
    <cfRule type="cellIs" dxfId="1490" priority="1615" operator="equal">
      <formula>0.4</formula>
    </cfRule>
    <cfRule type="cellIs" dxfId="1489" priority="1616" operator="equal">
      <formula>0.2</formula>
    </cfRule>
    <cfRule type="cellIs" dxfId="1488" priority="1617" operator="equal">
      <formula>0.2</formula>
    </cfRule>
  </conditionalFormatting>
  <conditionalFormatting sqref="AT66">
    <cfRule type="cellIs" dxfId="1487" priority="1594" operator="between">
      <formula>0.81</formula>
      <formula>1</formula>
    </cfRule>
    <cfRule type="cellIs" dxfId="1486" priority="1595" operator="between">
      <formula>0.61</formula>
      <formula>0.8</formula>
    </cfRule>
    <cfRule type="cellIs" dxfId="1485" priority="1596" operator="between">
      <formula>0.41</formula>
      <formula>0.6</formula>
    </cfRule>
    <cfRule type="cellIs" dxfId="1484" priority="1597" operator="between">
      <formula>0.21</formula>
      <formula>0.4</formula>
    </cfRule>
    <cfRule type="cellIs" dxfId="1483" priority="1598" operator="between">
      <formula>0.01</formula>
      <formula>0.2</formula>
    </cfRule>
    <cfRule type="cellIs" dxfId="1482" priority="1599" operator="equal">
      <formula>0.2</formula>
    </cfRule>
    <cfRule type="cellIs" dxfId="1481" priority="1600" operator="equal">
      <formula>1</formula>
    </cfRule>
    <cfRule type="cellIs" dxfId="1480" priority="1601" operator="equal">
      <formula>0.8</formula>
    </cfRule>
    <cfRule type="cellIs" dxfId="1479" priority="1602" operator="equal">
      <formula>0.6</formula>
    </cfRule>
    <cfRule type="cellIs" dxfId="1478" priority="1603" operator="equal">
      <formula>0.4</formula>
    </cfRule>
    <cfRule type="cellIs" dxfId="1477" priority="1604" operator="equal">
      <formula>0.2</formula>
    </cfRule>
    <cfRule type="cellIs" dxfId="1476" priority="1605" operator="equal">
      <formula>0.2</formula>
    </cfRule>
  </conditionalFormatting>
  <conditionalFormatting sqref="AU72">
    <cfRule type="cellIs" dxfId="1475" priority="1582" operator="between">
      <formula>0.81</formula>
      <formula>1</formula>
    </cfRule>
    <cfRule type="cellIs" dxfId="1474" priority="1583" operator="between">
      <formula>0.61</formula>
      <formula>0.8</formula>
    </cfRule>
    <cfRule type="cellIs" dxfId="1473" priority="1584" operator="between">
      <formula>0.41</formula>
      <formula>0.6</formula>
    </cfRule>
    <cfRule type="cellIs" dxfId="1472" priority="1585" operator="between">
      <formula>0.21</formula>
      <formula>0.4</formula>
    </cfRule>
    <cfRule type="cellIs" dxfId="1471" priority="1586" operator="between">
      <formula>0.01</formula>
      <formula>0.2</formula>
    </cfRule>
    <cfRule type="cellIs" dxfId="1470" priority="1587" operator="equal">
      <formula>0.2</formula>
    </cfRule>
    <cfRule type="cellIs" dxfId="1469" priority="1588" operator="equal">
      <formula>1</formula>
    </cfRule>
    <cfRule type="cellIs" dxfId="1468" priority="1589" operator="equal">
      <formula>0.8</formula>
    </cfRule>
    <cfRule type="cellIs" dxfId="1467" priority="1590" operator="equal">
      <formula>0.6</formula>
    </cfRule>
    <cfRule type="cellIs" dxfId="1466" priority="1591" operator="equal">
      <formula>0.4</formula>
    </cfRule>
    <cfRule type="cellIs" dxfId="1465" priority="1592" operator="equal">
      <formula>0.2</formula>
    </cfRule>
    <cfRule type="cellIs" dxfId="1464" priority="1593" operator="equal">
      <formula>0.2</formula>
    </cfRule>
  </conditionalFormatting>
  <conditionalFormatting sqref="AT72">
    <cfRule type="cellIs" dxfId="1463" priority="1570" operator="between">
      <formula>0.81</formula>
      <formula>1</formula>
    </cfRule>
    <cfRule type="cellIs" dxfId="1462" priority="1571" operator="between">
      <formula>0.61</formula>
      <formula>0.8</formula>
    </cfRule>
    <cfRule type="cellIs" dxfId="1461" priority="1572" operator="between">
      <formula>0.41</formula>
      <formula>0.6</formula>
    </cfRule>
    <cfRule type="cellIs" dxfId="1460" priority="1573" operator="between">
      <formula>0.21</formula>
      <formula>0.4</formula>
    </cfRule>
    <cfRule type="cellIs" dxfId="1459" priority="1574" operator="between">
      <formula>0.01</formula>
      <formula>0.2</formula>
    </cfRule>
    <cfRule type="cellIs" dxfId="1458" priority="1575" operator="equal">
      <formula>0.2</formula>
    </cfRule>
    <cfRule type="cellIs" dxfId="1457" priority="1576" operator="equal">
      <formula>1</formula>
    </cfRule>
    <cfRule type="cellIs" dxfId="1456" priority="1577" operator="equal">
      <formula>0.8</formula>
    </cfRule>
    <cfRule type="cellIs" dxfId="1455" priority="1578" operator="equal">
      <formula>0.6</formula>
    </cfRule>
    <cfRule type="cellIs" dxfId="1454" priority="1579" operator="equal">
      <formula>0.4</formula>
    </cfRule>
    <cfRule type="cellIs" dxfId="1453" priority="1580" operator="equal">
      <formula>0.2</formula>
    </cfRule>
    <cfRule type="cellIs" dxfId="1452" priority="1581" operator="equal">
      <formula>0.2</formula>
    </cfRule>
  </conditionalFormatting>
  <conditionalFormatting sqref="AU78">
    <cfRule type="cellIs" dxfId="1451" priority="1558" operator="between">
      <formula>0.81</formula>
      <formula>1</formula>
    </cfRule>
    <cfRule type="cellIs" dxfId="1450" priority="1559" operator="between">
      <formula>0.61</formula>
      <formula>0.8</formula>
    </cfRule>
    <cfRule type="cellIs" dxfId="1449" priority="1560" operator="between">
      <formula>0.41</formula>
      <formula>0.6</formula>
    </cfRule>
    <cfRule type="cellIs" dxfId="1448" priority="1561" operator="between">
      <formula>0.21</formula>
      <formula>0.4</formula>
    </cfRule>
    <cfRule type="cellIs" dxfId="1447" priority="1562" operator="between">
      <formula>0.01</formula>
      <formula>0.2</formula>
    </cfRule>
    <cfRule type="cellIs" dxfId="1446" priority="1563" operator="equal">
      <formula>0.2</formula>
    </cfRule>
    <cfRule type="cellIs" dxfId="1445" priority="1564" operator="equal">
      <formula>1</formula>
    </cfRule>
    <cfRule type="cellIs" dxfId="1444" priority="1565" operator="equal">
      <formula>0.8</formula>
    </cfRule>
    <cfRule type="cellIs" dxfId="1443" priority="1566" operator="equal">
      <formula>0.6</formula>
    </cfRule>
    <cfRule type="cellIs" dxfId="1442" priority="1567" operator="equal">
      <formula>0.4</formula>
    </cfRule>
    <cfRule type="cellIs" dxfId="1441" priority="1568" operator="equal">
      <formula>0.2</formula>
    </cfRule>
    <cfRule type="cellIs" dxfId="1440" priority="1569" operator="equal">
      <formula>0.2</formula>
    </cfRule>
  </conditionalFormatting>
  <conditionalFormatting sqref="AT78">
    <cfRule type="cellIs" dxfId="1439" priority="1546" operator="between">
      <formula>0.81</formula>
      <formula>1</formula>
    </cfRule>
    <cfRule type="cellIs" dxfId="1438" priority="1547" operator="between">
      <formula>0.61</formula>
      <formula>0.8</formula>
    </cfRule>
    <cfRule type="cellIs" dxfId="1437" priority="1548" operator="between">
      <formula>0.41</formula>
      <formula>0.6</formula>
    </cfRule>
    <cfRule type="cellIs" dxfId="1436" priority="1549" operator="between">
      <formula>0.21</formula>
      <formula>0.4</formula>
    </cfRule>
    <cfRule type="cellIs" dxfId="1435" priority="1550" operator="between">
      <formula>0.01</formula>
      <formula>0.2</formula>
    </cfRule>
    <cfRule type="cellIs" dxfId="1434" priority="1551" operator="equal">
      <formula>0.2</formula>
    </cfRule>
    <cfRule type="cellIs" dxfId="1433" priority="1552" operator="equal">
      <formula>1</formula>
    </cfRule>
    <cfRule type="cellIs" dxfId="1432" priority="1553" operator="equal">
      <formula>0.8</formula>
    </cfRule>
    <cfRule type="cellIs" dxfId="1431" priority="1554" operator="equal">
      <formula>0.6</formula>
    </cfRule>
    <cfRule type="cellIs" dxfId="1430" priority="1555" operator="equal">
      <formula>0.4</formula>
    </cfRule>
    <cfRule type="cellIs" dxfId="1429" priority="1556" operator="equal">
      <formula>0.2</formula>
    </cfRule>
    <cfRule type="cellIs" dxfId="1428" priority="1557" operator="equal">
      <formula>0.2</formula>
    </cfRule>
  </conditionalFormatting>
  <conditionalFormatting sqref="AU84">
    <cfRule type="cellIs" dxfId="1427" priority="1534" operator="between">
      <formula>0.81</formula>
      <formula>1</formula>
    </cfRule>
    <cfRule type="cellIs" dxfId="1426" priority="1535" operator="between">
      <formula>0.61</formula>
      <formula>0.8</formula>
    </cfRule>
    <cfRule type="cellIs" dxfId="1425" priority="1536" operator="between">
      <formula>0.41</formula>
      <formula>0.6</formula>
    </cfRule>
    <cfRule type="cellIs" dxfId="1424" priority="1537" operator="between">
      <formula>0.21</formula>
      <formula>0.4</formula>
    </cfRule>
    <cfRule type="cellIs" dxfId="1423" priority="1538" operator="between">
      <formula>0.01</formula>
      <formula>0.2</formula>
    </cfRule>
    <cfRule type="cellIs" dxfId="1422" priority="1539" operator="equal">
      <formula>0.2</formula>
    </cfRule>
    <cfRule type="cellIs" dxfId="1421" priority="1540" operator="equal">
      <formula>1</formula>
    </cfRule>
    <cfRule type="cellIs" dxfId="1420" priority="1541" operator="equal">
      <formula>0.8</formula>
    </cfRule>
    <cfRule type="cellIs" dxfId="1419" priority="1542" operator="equal">
      <formula>0.6</formula>
    </cfRule>
    <cfRule type="cellIs" dxfId="1418" priority="1543" operator="equal">
      <formula>0.4</formula>
    </cfRule>
    <cfRule type="cellIs" dxfId="1417" priority="1544" operator="equal">
      <formula>0.2</formula>
    </cfRule>
    <cfRule type="cellIs" dxfId="1416" priority="1545" operator="equal">
      <formula>0.2</formula>
    </cfRule>
  </conditionalFormatting>
  <conditionalFormatting sqref="AT84">
    <cfRule type="cellIs" dxfId="1415" priority="1522" operator="between">
      <formula>0.81</formula>
      <formula>1</formula>
    </cfRule>
    <cfRule type="cellIs" dxfId="1414" priority="1523" operator="between">
      <formula>0.61</formula>
      <formula>0.8</formula>
    </cfRule>
    <cfRule type="cellIs" dxfId="1413" priority="1524" operator="between">
      <formula>0.41</formula>
      <formula>0.6</formula>
    </cfRule>
    <cfRule type="cellIs" dxfId="1412" priority="1525" operator="between">
      <formula>0.21</formula>
      <formula>0.4</formula>
    </cfRule>
    <cfRule type="cellIs" dxfId="1411" priority="1526" operator="between">
      <formula>0.01</formula>
      <formula>0.2</formula>
    </cfRule>
    <cfRule type="cellIs" dxfId="1410" priority="1527" operator="equal">
      <formula>0.2</formula>
    </cfRule>
    <cfRule type="cellIs" dxfId="1409" priority="1528" operator="equal">
      <formula>1</formula>
    </cfRule>
    <cfRule type="cellIs" dxfId="1408" priority="1529" operator="equal">
      <formula>0.8</formula>
    </cfRule>
    <cfRule type="cellIs" dxfId="1407" priority="1530" operator="equal">
      <formula>0.6</formula>
    </cfRule>
    <cfRule type="cellIs" dxfId="1406" priority="1531" operator="equal">
      <formula>0.4</formula>
    </cfRule>
    <cfRule type="cellIs" dxfId="1405" priority="1532" operator="equal">
      <formula>0.2</formula>
    </cfRule>
    <cfRule type="cellIs" dxfId="1404" priority="1533" operator="equal">
      <formula>0.2</formula>
    </cfRule>
  </conditionalFormatting>
  <conditionalFormatting sqref="AU90">
    <cfRule type="cellIs" dxfId="1403" priority="1510" operator="between">
      <formula>0.81</formula>
      <formula>1</formula>
    </cfRule>
    <cfRule type="cellIs" dxfId="1402" priority="1511" operator="between">
      <formula>0.61</formula>
      <formula>0.8</formula>
    </cfRule>
    <cfRule type="cellIs" dxfId="1401" priority="1512" operator="between">
      <formula>0.41</formula>
      <formula>0.6</formula>
    </cfRule>
    <cfRule type="cellIs" dxfId="1400" priority="1513" operator="between">
      <formula>0.21</formula>
      <formula>0.4</formula>
    </cfRule>
    <cfRule type="cellIs" dxfId="1399" priority="1514" operator="between">
      <formula>0.01</formula>
      <formula>0.2</formula>
    </cfRule>
    <cfRule type="cellIs" dxfId="1398" priority="1515" operator="equal">
      <formula>0.2</formula>
    </cfRule>
    <cfRule type="cellIs" dxfId="1397" priority="1516" operator="equal">
      <formula>1</formula>
    </cfRule>
    <cfRule type="cellIs" dxfId="1396" priority="1517" operator="equal">
      <formula>0.8</formula>
    </cfRule>
    <cfRule type="cellIs" dxfId="1395" priority="1518" operator="equal">
      <formula>0.6</formula>
    </cfRule>
    <cfRule type="cellIs" dxfId="1394" priority="1519" operator="equal">
      <formula>0.4</formula>
    </cfRule>
    <cfRule type="cellIs" dxfId="1393" priority="1520" operator="equal">
      <formula>0.2</formula>
    </cfRule>
    <cfRule type="cellIs" dxfId="1392" priority="1521" operator="equal">
      <formula>0.2</formula>
    </cfRule>
  </conditionalFormatting>
  <conditionalFormatting sqref="AT90">
    <cfRule type="cellIs" dxfId="1391" priority="1498" operator="between">
      <formula>0.81</formula>
      <formula>1</formula>
    </cfRule>
    <cfRule type="cellIs" dxfId="1390" priority="1499" operator="between">
      <formula>0.61</formula>
      <formula>0.8</formula>
    </cfRule>
    <cfRule type="cellIs" dxfId="1389" priority="1500" operator="between">
      <formula>0.41</formula>
      <formula>0.6</formula>
    </cfRule>
    <cfRule type="cellIs" dxfId="1388" priority="1501" operator="between">
      <formula>0.21</formula>
      <formula>0.4</formula>
    </cfRule>
    <cfRule type="cellIs" dxfId="1387" priority="1502" operator="between">
      <formula>0.01</formula>
      <formula>0.2</formula>
    </cfRule>
    <cfRule type="cellIs" dxfId="1386" priority="1503" operator="equal">
      <formula>0.2</formula>
    </cfRule>
    <cfRule type="cellIs" dxfId="1385" priority="1504" operator="equal">
      <formula>1</formula>
    </cfRule>
    <cfRule type="cellIs" dxfId="1384" priority="1505" operator="equal">
      <formula>0.8</formula>
    </cfRule>
    <cfRule type="cellIs" dxfId="1383" priority="1506" operator="equal">
      <formula>0.6</formula>
    </cfRule>
    <cfRule type="cellIs" dxfId="1382" priority="1507" operator="equal">
      <formula>0.4</formula>
    </cfRule>
    <cfRule type="cellIs" dxfId="1381" priority="1508" operator="equal">
      <formula>0.2</formula>
    </cfRule>
    <cfRule type="cellIs" dxfId="1380" priority="1509" operator="equal">
      <formula>0.2</formula>
    </cfRule>
  </conditionalFormatting>
  <conditionalFormatting sqref="AU96">
    <cfRule type="cellIs" dxfId="1379" priority="1486" operator="between">
      <formula>0.81</formula>
      <formula>1</formula>
    </cfRule>
    <cfRule type="cellIs" dxfId="1378" priority="1487" operator="between">
      <formula>0.61</formula>
      <formula>0.8</formula>
    </cfRule>
    <cfRule type="cellIs" dxfId="1377" priority="1488" operator="between">
      <formula>0.41</formula>
      <formula>0.6</formula>
    </cfRule>
    <cfRule type="cellIs" dxfId="1376" priority="1489" operator="between">
      <formula>0.21</formula>
      <formula>0.4</formula>
    </cfRule>
    <cfRule type="cellIs" dxfId="1375" priority="1490" operator="between">
      <formula>0.01</formula>
      <formula>0.2</formula>
    </cfRule>
    <cfRule type="cellIs" dxfId="1374" priority="1491" operator="equal">
      <formula>0.2</formula>
    </cfRule>
    <cfRule type="cellIs" dxfId="1373" priority="1492" operator="equal">
      <formula>1</formula>
    </cfRule>
    <cfRule type="cellIs" dxfId="1372" priority="1493" operator="equal">
      <formula>0.8</formula>
    </cfRule>
    <cfRule type="cellIs" dxfId="1371" priority="1494" operator="equal">
      <formula>0.6</formula>
    </cfRule>
    <cfRule type="cellIs" dxfId="1370" priority="1495" operator="equal">
      <formula>0.4</formula>
    </cfRule>
    <cfRule type="cellIs" dxfId="1369" priority="1496" operator="equal">
      <formula>0.2</formula>
    </cfRule>
    <cfRule type="cellIs" dxfId="1368" priority="1497" operator="equal">
      <formula>0.2</formula>
    </cfRule>
  </conditionalFormatting>
  <conditionalFormatting sqref="AT96">
    <cfRule type="cellIs" dxfId="1367" priority="1474" operator="between">
      <formula>0.81</formula>
      <formula>1</formula>
    </cfRule>
    <cfRule type="cellIs" dxfId="1366" priority="1475" operator="between">
      <formula>0.61</formula>
      <formula>0.8</formula>
    </cfRule>
    <cfRule type="cellIs" dxfId="1365" priority="1476" operator="between">
      <formula>0.41</formula>
      <formula>0.6</formula>
    </cfRule>
    <cfRule type="cellIs" dxfId="1364" priority="1477" operator="between">
      <formula>0.21</formula>
      <formula>0.4</formula>
    </cfRule>
    <cfRule type="cellIs" dxfId="1363" priority="1478" operator="between">
      <formula>0.01</formula>
      <formula>0.2</formula>
    </cfRule>
    <cfRule type="cellIs" dxfId="1362" priority="1479" operator="equal">
      <formula>0.2</formula>
    </cfRule>
    <cfRule type="cellIs" dxfId="1361" priority="1480" operator="equal">
      <formula>1</formula>
    </cfRule>
    <cfRule type="cellIs" dxfId="1360" priority="1481" operator="equal">
      <formula>0.8</formula>
    </cfRule>
    <cfRule type="cellIs" dxfId="1359" priority="1482" operator="equal">
      <formula>0.6</formula>
    </cfRule>
    <cfRule type="cellIs" dxfId="1358" priority="1483" operator="equal">
      <formula>0.4</formula>
    </cfRule>
    <cfRule type="cellIs" dxfId="1357" priority="1484" operator="equal">
      <formula>0.2</formula>
    </cfRule>
    <cfRule type="cellIs" dxfId="1356" priority="1485" operator="equal">
      <formula>0.2</formula>
    </cfRule>
  </conditionalFormatting>
  <conditionalFormatting sqref="AU102">
    <cfRule type="cellIs" dxfId="1355" priority="1462" operator="between">
      <formula>0.81</formula>
      <formula>1</formula>
    </cfRule>
    <cfRule type="cellIs" dxfId="1354" priority="1463" operator="between">
      <formula>0.61</formula>
      <formula>0.8</formula>
    </cfRule>
    <cfRule type="cellIs" dxfId="1353" priority="1464" operator="between">
      <formula>0.41</formula>
      <formula>0.6</formula>
    </cfRule>
    <cfRule type="cellIs" dxfId="1352" priority="1465" operator="between">
      <formula>0.21</formula>
      <formula>0.4</formula>
    </cfRule>
    <cfRule type="cellIs" dxfId="1351" priority="1466" operator="between">
      <formula>0.01</formula>
      <formula>0.2</formula>
    </cfRule>
    <cfRule type="cellIs" dxfId="1350" priority="1467" operator="equal">
      <formula>0.2</formula>
    </cfRule>
    <cfRule type="cellIs" dxfId="1349" priority="1468" operator="equal">
      <formula>1</formula>
    </cfRule>
    <cfRule type="cellIs" dxfId="1348" priority="1469" operator="equal">
      <formula>0.8</formula>
    </cfRule>
    <cfRule type="cellIs" dxfId="1347" priority="1470" operator="equal">
      <formula>0.6</formula>
    </cfRule>
    <cfRule type="cellIs" dxfId="1346" priority="1471" operator="equal">
      <formula>0.4</formula>
    </cfRule>
    <cfRule type="cellIs" dxfId="1345" priority="1472" operator="equal">
      <formula>0.2</formula>
    </cfRule>
    <cfRule type="cellIs" dxfId="1344" priority="1473" operator="equal">
      <formula>0.2</formula>
    </cfRule>
  </conditionalFormatting>
  <conditionalFormatting sqref="AT102">
    <cfRule type="cellIs" dxfId="1343" priority="1450" operator="between">
      <formula>0.81</formula>
      <formula>1</formula>
    </cfRule>
    <cfRule type="cellIs" dxfId="1342" priority="1451" operator="between">
      <formula>0.61</formula>
      <formula>0.8</formula>
    </cfRule>
    <cfRule type="cellIs" dxfId="1341" priority="1452" operator="between">
      <formula>0.41</formula>
      <formula>0.6</formula>
    </cfRule>
    <cfRule type="cellIs" dxfId="1340" priority="1453" operator="between">
      <formula>0.21</formula>
      <formula>0.4</formula>
    </cfRule>
    <cfRule type="cellIs" dxfId="1339" priority="1454" operator="between">
      <formula>0.01</formula>
      <formula>0.2</formula>
    </cfRule>
    <cfRule type="cellIs" dxfId="1338" priority="1455" operator="equal">
      <formula>0.2</formula>
    </cfRule>
    <cfRule type="cellIs" dxfId="1337" priority="1456" operator="equal">
      <formula>1</formula>
    </cfRule>
    <cfRule type="cellIs" dxfId="1336" priority="1457" operator="equal">
      <formula>0.8</formula>
    </cfRule>
    <cfRule type="cellIs" dxfId="1335" priority="1458" operator="equal">
      <formula>0.6</formula>
    </cfRule>
    <cfRule type="cellIs" dxfId="1334" priority="1459" operator="equal">
      <formula>0.4</formula>
    </cfRule>
    <cfRule type="cellIs" dxfId="1333" priority="1460" operator="equal">
      <formula>0.2</formula>
    </cfRule>
    <cfRule type="cellIs" dxfId="1332" priority="1461" operator="equal">
      <formula>0.2</formula>
    </cfRule>
  </conditionalFormatting>
  <conditionalFormatting sqref="AU108">
    <cfRule type="cellIs" dxfId="1331" priority="1438" operator="between">
      <formula>0.81</formula>
      <formula>1</formula>
    </cfRule>
    <cfRule type="cellIs" dxfId="1330" priority="1439" operator="between">
      <formula>0.61</formula>
      <formula>0.8</formula>
    </cfRule>
    <cfRule type="cellIs" dxfId="1329" priority="1440" operator="between">
      <formula>0.41</formula>
      <formula>0.6</formula>
    </cfRule>
    <cfRule type="cellIs" dxfId="1328" priority="1441" operator="between">
      <formula>0.21</formula>
      <formula>0.4</formula>
    </cfRule>
    <cfRule type="cellIs" dxfId="1327" priority="1442" operator="between">
      <formula>0.01</formula>
      <formula>0.2</formula>
    </cfRule>
    <cfRule type="cellIs" dxfId="1326" priority="1443" operator="equal">
      <formula>0.2</formula>
    </cfRule>
    <cfRule type="cellIs" dxfId="1325" priority="1444" operator="equal">
      <formula>1</formula>
    </cfRule>
    <cfRule type="cellIs" dxfId="1324" priority="1445" operator="equal">
      <formula>0.8</formula>
    </cfRule>
    <cfRule type="cellIs" dxfId="1323" priority="1446" operator="equal">
      <formula>0.6</formula>
    </cfRule>
    <cfRule type="cellIs" dxfId="1322" priority="1447" operator="equal">
      <formula>0.4</formula>
    </cfRule>
    <cfRule type="cellIs" dxfId="1321" priority="1448" operator="equal">
      <formula>0.2</formula>
    </cfRule>
    <cfRule type="cellIs" dxfId="1320" priority="1449" operator="equal">
      <formula>0.2</formula>
    </cfRule>
  </conditionalFormatting>
  <conditionalFormatting sqref="AT108">
    <cfRule type="cellIs" dxfId="1319" priority="1426" operator="between">
      <formula>0.81</formula>
      <formula>1</formula>
    </cfRule>
    <cfRule type="cellIs" dxfId="1318" priority="1427" operator="between">
      <formula>0.61</formula>
      <formula>0.8</formula>
    </cfRule>
    <cfRule type="cellIs" dxfId="1317" priority="1428" operator="between">
      <formula>0.41</formula>
      <formula>0.6</formula>
    </cfRule>
    <cfRule type="cellIs" dxfId="1316" priority="1429" operator="between">
      <formula>0.21</formula>
      <formula>0.4</formula>
    </cfRule>
    <cfRule type="cellIs" dxfId="1315" priority="1430" operator="between">
      <formula>0.01</formula>
      <formula>0.2</formula>
    </cfRule>
    <cfRule type="cellIs" dxfId="1314" priority="1431" operator="equal">
      <formula>0.2</formula>
    </cfRule>
    <cfRule type="cellIs" dxfId="1313" priority="1432" operator="equal">
      <formula>1</formula>
    </cfRule>
    <cfRule type="cellIs" dxfId="1312" priority="1433" operator="equal">
      <formula>0.8</formula>
    </cfRule>
    <cfRule type="cellIs" dxfId="1311" priority="1434" operator="equal">
      <formula>0.6</formula>
    </cfRule>
    <cfRule type="cellIs" dxfId="1310" priority="1435" operator="equal">
      <formula>0.4</formula>
    </cfRule>
    <cfRule type="cellIs" dxfId="1309" priority="1436" operator="equal">
      <formula>0.2</formula>
    </cfRule>
    <cfRule type="cellIs" dxfId="1308" priority="1437" operator="equal">
      <formula>0.2</formula>
    </cfRule>
  </conditionalFormatting>
  <conditionalFormatting sqref="AU114">
    <cfRule type="cellIs" dxfId="1307" priority="1414" operator="between">
      <formula>0.81</formula>
      <formula>1</formula>
    </cfRule>
    <cfRule type="cellIs" dxfId="1306" priority="1415" operator="between">
      <formula>0.61</formula>
      <formula>0.8</formula>
    </cfRule>
    <cfRule type="cellIs" dxfId="1305" priority="1416" operator="between">
      <formula>0.41</formula>
      <formula>0.6</formula>
    </cfRule>
    <cfRule type="cellIs" dxfId="1304" priority="1417" operator="between">
      <formula>0.21</formula>
      <formula>0.4</formula>
    </cfRule>
    <cfRule type="cellIs" dxfId="1303" priority="1418" operator="between">
      <formula>0.01</formula>
      <formula>0.2</formula>
    </cfRule>
    <cfRule type="cellIs" dxfId="1302" priority="1419" operator="equal">
      <formula>0.2</formula>
    </cfRule>
    <cfRule type="cellIs" dxfId="1301" priority="1420" operator="equal">
      <formula>1</formula>
    </cfRule>
    <cfRule type="cellIs" dxfId="1300" priority="1421" operator="equal">
      <formula>0.8</formula>
    </cfRule>
    <cfRule type="cellIs" dxfId="1299" priority="1422" operator="equal">
      <formula>0.6</formula>
    </cfRule>
    <cfRule type="cellIs" dxfId="1298" priority="1423" operator="equal">
      <formula>0.4</formula>
    </cfRule>
    <cfRule type="cellIs" dxfId="1297" priority="1424" operator="equal">
      <formula>0.2</formula>
    </cfRule>
    <cfRule type="cellIs" dxfId="1296" priority="1425" operator="equal">
      <formula>0.2</formula>
    </cfRule>
  </conditionalFormatting>
  <conditionalFormatting sqref="AT114">
    <cfRule type="cellIs" dxfId="1295" priority="1402" operator="between">
      <formula>0.81</formula>
      <formula>1</formula>
    </cfRule>
    <cfRule type="cellIs" dxfId="1294" priority="1403" operator="between">
      <formula>0.61</formula>
      <formula>0.8</formula>
    </cfRule>
    <cfRule type="cellIs" dxfId="1293" priority="1404" operator="between">
      <formula>0.41</formula>
      <formula>0.6</formula>
    </cfRule>
    <cfRule type="cellIs" dxfId="1292" priority="1405" operator="between">
      <formula>0.21</formula>
      <formula>0.4</formula>
    </cfRule>
    <cfRule type="cellIs" dxfId="1291" priority="1406" operator="between">
      <formula>0.01</formula>
      <formula>0.2</formula>
    </cfRule>
    <cfRule type="cellIs" dxfId="1290" priority="1407" operator="equal">
      <formula>0.2</formula>
    </cfRule>
    <cfRule type="cellIs" dxfId="1289" priority="1408" operator="equal">
      <formula>1</formula>
    </cfRule>
    <cfRule type="cellIs" dxfId="1288" priority="1409" operator="equal">
      <formula>0.8</formula>
    </cfRule>
    <cfRule type="cellIs" dxfId="1287" priority="1410" operator="equal">
      <formula>0.6</formula>
    </cfRule>
    <cfRule type="cellIs" dxfId="1286" priority="1411" operator="equal">
      <formula>0.4</formula>
    </cfRule>
    <cfRule type="cellIs" dxfId="1285" priority="1412" operator="equal">
      <formula>0.2</formula>
    </cfRule>
    <cfRule type="cellIs" dxfId="1284" priority="1413" operator="equal">
      <formula>0.2</formula>
    </cfRule>
  </conditionalFormatting>
  <conditionalFormatting sqref="AU120">
    <cfRule type="cellIs" dxfId="1283" priority="1390" operator="between">
      <formula>0.81</formula>
      <formula>1</formula>
    </cfRule>
    <cfRule type="cellIs" dxfId="1282" priority="1391" operator="between">
      <formula>0.61</formula>
      <formula>0.8</formula>
    </cfRule>
    <cfRule type="cellIs" dxfId="1281" priority="1392" operator="between">
      <formula>0.41</formula>
      <formula>0.6</formula>
    </cfRule>
    <cfRule type="cellIs" dxfId="1280" priority="1393" operator="between">
      <formula>0.21</formula>
      <formula>0.4</formula>
    </cfRule>
    <cfRule type="cellIs" dxfId="1279" priority="1394" operator="between">
      <formula>0.01</formula>
      <formula>0.2</formula>
    </cfRule>
    <cfRule type="cellIs" dxfId="1278" priority="1395" operator="equal">
      <formula>0.2</formula>
    </cfRule>
    <cfRule type="cellIs" dxfId="1277" priority="1396" operator="equal">
      <formula>1</formula>
    </cfRule>
    <cfRule type="cellIs" dxfId="1276" priority="1397" operator="equal">
      <formula>0.8</formula>
    </cfRule>
    <cfRule type="cellIs" dxfId="1275" priority="1398" operator="equal">
      <formula>0.6</formula>
    </cfRule>
    <cfRule type="cellIs" dxfId="1274" priority="1399" operator="equal">
      <formula>0.4</formula>
    </cfRule>
    <cfRule type="cellIs" dxfId="1273" priority="1400" operator="equal">
      <formula>0.2</formula>
    </cfRule>
    <cfRule type="cellIs" dxfId="1272" priority="1401" operator="equal">
      <formula>0.2</formula>
    </cfRule>
  </conditionalFormatting>
  <conditionalFormatting sqref="AT120">
    <cfRule type="cellIs" dxfId="1271" priority="1378" operator="between">
      <formula>0.81</formula>
      <formula>1</formula>
    </cfRule>
    <cfRule type="cellIs" dxfId="1270" priority="1379" operator="between">
      <formula>0.61</formula>
      <formula>0.8</formula>
    </cfRule>
    <cfRule type="cellIs" dxfId="1269" priority="1380" operator="between">
      <formula>0.41</formula>
      <formula>0.6</formula>
    </cfRule>
    <cfRule type="cellIs" dxfId="1268" priority="1381" operator="between">
      <formula>0.21</formula>
      <formula>0.4</formula>
    </cfRule>
    <cfRule type="cellIs" dxfId="1267" priority="1382" operator="between">
      <formula>0.01</formula>
      <formula>0.2</formula>
    </cfRule>
    <cfRule type="cellIs" dxfId="1266" priority="1383" operator="equal">
      <formula>0.2</formula>
    </cfRule>
    <cfRule type="cellIs" dxfId="1265" priority="1384" operator="equal">
      <formula>1</formula>
    </cfRule>
    <cfRule type="cellIs" dxfId="1264" priority="1385" operator="equal">
      <formula>0.8</formula>
    </cfRule>
    <cfRule type="cellIs" dxfId="1263" priority="1386" operator="equal">
      <formula>0.6</formula>
    </cfRule>
    <cfRule type="cellIs" dxfId="1262" priority="1387" operator="equal">
      <formula>0.4</formula>
    </cfRule>
    <cfRule type="cellIs" dxfId="1261" priority="1388" operator="equal">
      <formula>0.2</formula>
    </cfRule>
    <cfRule type="cellIs" dxfId="1260" priority="1389" operator="equal">
      <formula>0.2</formula>
    </cfRule>
  </conditionalFormatting>
  <conditionalFormatting sqref="AU126">
    <cfRule type="cellIs" dxfId="1259" priority="1366" operator="between">
      <formula>0.81</formula>
      <formula>1</formula>
    </cfRule>
    <cfRule type="cellIs" dxfId="1258" priority="1367" operator="between">
      <formula>0.61</formula>
      <formula>0.8</formula>
    </cfRule>
    <cfRule type="cellIs" dxfId="1257" priority="1368" operator="between">
      <formula>0.41</formula>
      <formula>0.6</formula>
    </cfRule>
    <cfRule type="cellIs" dxfId="1256" priority="1369" operator="between">
      <formula>0.21</formula>
      <formula>0.4</formula>
    </cfRule>
    <cfRule type="cellIs" dxfId="1255" priority="1370" operator="between">
      <formula>0.01</formula>
      <formula>0.2</formula>
    </cfRule>
    <cfRule type="cellIs" dxfId="1254" priority="1371" operator="equal">
      <formula>0.2</formula>
    </cfRule>
    <cfRule type="cellIs" dxfId="1253" priority="1372" operator="equal">
      <formula>1</formula>
    </cfRule>
    <cfRule type="cellIs" dxfId="1252" priority="1373" operator="equal">
      <formula>0.8</formula>
    </cfRule>
    <cfRule type="cellIs" dxfId="1251" priority="1374" operator="equal">
      <formula>0.6</formula>
    </cfRule>
    <cfRule type="cellIs" dxfId="1250" priority="1375" operator="equal">
      <formula>0.4</formula>
    </cfRule>
    <cfRule type="cellIs" dxfId="1249" priority="1376" operator="equal">
      <formula>0.2</formula>
    </cfRule>
    <cfRule type="cellIs" dxfId="1248" priority="1377" operator="equal">
      <formula>0.2</formula>
    </cfRule>
  </conditionalFormatting>
  <conditionalFormatting sqref="AT126">
    <cfRule type="cellIs" dxfId="1247" priority="1354" operator="between">
      <formula>0.81</formula>
      <formula>1</formula>
    </cfRule>
    <cfRule type="cellIs" dxfId="1246" priority="1355" operator="between">
      <formula>0.61</formula>
      <formula>0.8</formula>
    </cfRule>
    <cfRule type="cellIs" dxfId="1245" priority="1356" operator="between">
      <formula>0.41</formula>
      <formula>0.6</formula>
    </cfRule>
    <cfRule type="cellIs" dxfId="1244" priority="1357" operator="between">
      <formula>0.21</formula>
      <formula>0.4</formula>
    </cfRule>
    <cfRule type="cellIs" dxfId="1243" priority="1358" operator="between">
      <formula>0.01</formula>
      <formula>0.2</formula>
    </cfRule>
    <cfRule type="cellIs" dxfId="1242" priority="1359" operator="equal">
      <formula>0.2</formula>
    </cfRule>
    <cfRule type="cellIs" dxfId="1241" priority="1360" operator="equal">
      <formula>1</formula>
    </cfRule>
    <cfRule type="cellIs" dxfId="1240" priority="1361" operator="equal">
      <formula>0.8</formula>
    </cfRule>
    <cfRule type="cellIs" dxfId="1239" priority="1362" operator="equal">
      <formula>0.6</formula>
    </cfRule>
    <cfRule type="cellIs" dxfId="1238" priority="1363" operator="equal">
      <formula>0.4</formula>
    </cfRule>
    <cfRule type="cellIs" dxfId="1237" priority="1364" operator="equal">
      <formula>0.2</formula>
    </cfRule>
    <cfRule type="cellIs" dxfId="1236" priority="1365" operator="equal">
      <formula>0.2</formula>
    </cfRule>
  </conditionalFormatting>
  <conditionalFormatting sqref="AU132">
    <cfRule type="cellIs" dxfId="1235" priority="1342" operator="between">
      <formula>0.81</formula>
      <formula>1</formula>
    </cfRule>
    <cfRule type="cellIs" dxfId="1234" priority="1343" operator="between">
      <formula>0.61</formula>
      <formula>0.8</formula>
    </cfRule>
    <cfRule type="cellIs" dxfId="1233" priority="1344" operator="between">
      <formula>0.41</formula>
      <formula>0.6</formula>
    </cfRule>
    <cfRule type="cellIs" dxfId="1232" priority="1345" operator="between">
      <formula>0.21</formula>
      <formula>0.4</formula>
    </cfRule>
    <cfRule type="cellIs" dxfId="1231" priority="1346" operator="between">
      <formula>0.01</formula>
      <formula>0.2</formula>
    </cfRule>
    <cfRule type="cellIs" dxfId="1230" priority="1347" operator="equal">
      <formula>0.2</formula>
    </cfRule>
    <cfRule type="cellIs" dxfId="1229" priority="1348" operator="equal">
      <formula>1</formula>
    </cfRule>
    <cfRule type="cellIs" dxfId="1228" priority="1349" operator="equal">
      <formula>0.8</formula>
    </cfRule>
    <cfRule type="cellIs" dxfId="1227" priority="1350" operator="equal">
      <formula>0.6</formula>
    </cfRule>
    <cfRule type="cellIs" dxfId="1226" priority="1351" operator="equal">
      <formula>0.4</formula>
    </cfRule>
    <cfRule type="cellIs" dxfId="1225" priority="1352" operator="equal">
      <formula>0.2</formula>
    </cfRule>
    <cfRule type="cellIs" dxfId="1224" priority="1353" operator="equal">
      <formula>0.2</formula>
    </cfRule>
  </conditionalFormatting>
  <conditionalFormatting sqref="AT132">
    <cfRule type="cellIs" dxfId="1223" priority="1330" operator="between">
      <formula>0.81</formula>
      <formula>1</formula>
    </cfRule>
    <cfRule type="cellIs" dxfId="1222" priority="1331" operator="between">
      <formula>0.61</formula>
      <formula>0.8</formula>
    </cfRule>
    <cfRule type="cellIs" dxfId="1221" priority="1332" operator="between">
      <formula>0.41</formula>
      <formula>0.6</formula>
    </cfRule>
    <cfRule type="cellIs" dxfId="1220" priority="1333" operator="between">
      <formula>0.21</formula>
      <formula>0.4</formula>
    </cfRule>
    <cfRule type="cellIs" dxfId="1219" priority="1334" operator="between">
      <formula>0.01</formula>
      <formula>0.2</formula>
    </cfRule>
    <cfRule type="cellIs" dxfId="1218" priority="1335" operator="equal">
      <formula>0.2</formula>
    </cfRule>
    <cfRule type="cellIs" dxfId="1217" priority="1336" operator="equal">
      <formula>1</formula>
    </cfRule>
    <cfRule type="cellIs" dxfId="1216" priority="1337" operator="equal">
      <formula>0.8</formula>
    </cfRule>
    <cfRule type="cellIs" dxfId="1215" priority="1338" operator="equal">
      <formula>0.6</formula>
    </cfRule>
    <cfRule type="cellIs" dxfId="1214" priority="1339" operator="equal">
      <formula>0.4</formula>
    </cfRule>
    <cfRule type="cellIs" dxfId="1213" priority="1340" operator="equal">
      <formula>0.2</formula>
    </cfRule>
    <cfRule type="cellIs" dxfId="1212" priority="1341" operator="equal">
      <formula>0.2</formula>
    </cfRule>
  </conditionalFormatting>
  <conditionalFormatting sqref="AU138">
    <cfRule type="cellIs" dxfId="1211" priority="1318" operator="between">
      <formula>0.81</formula>
      <formula>1</formula>
    </cfRule>
    <cfRule type="cellIs" dxfId="1210" priority="1319" operator="between">
      <formula>0.61</formula>
      <formula>0.8</formula>
    </cfRule>
    <cfRule type="cellIs" dxfId="1209" priority="1320" operator="between">
      <formula>0.41</formula>
      <formula>0.6</formula>
    </cfRule>
    <cfRule type="cellIs" dxfId="1208" priority="1321" operator="between">
      <formula>0.21</formula>
      <formula>0.4</formula>
    </cfRule>
    <cfRule type="cellIs" dxfId="1207" priority="1322" operator="between">
      <formula>0.01</formula>
      <formula>0.2</formula>
    </cfRule>
    <cfRule type="cellIs" dxfId="1206" priority="1323" operator="equal">
      <formula>0.2</formula>
    </cfRule>
    <cfRule type="cellIs" dxfId="1205" priority="1324" operator="equal">
      <formula>1</formula>
    </cfRule>
    <cfRule type="cellIs" dxfId="1204" priority="1325" operator="equal">
      <formula>0.8</formula>
    </cfRule>
    <cfRule type="cellIs" dxfId="1203" priority="1326" operator="equal">
      <formula>0.6</formula>
    </cfRule>
    <cfRule type="cellIs" dxfId="1202" priority="1327" operator="equal">
      <formula>0.4</formula>
    </cfRule>
    <cfRule type="cellIs" dxfId="1201" priority="1328" operator="equal">
      <formula>0.2</formula>
    </cfRule>
    <cfRule type="cellIs" dxfId="1200" priority="1329" operator="equal">
      <formula>0.2</formula>
    </cfRule>
  </conditionalFormatting>
  <conditionalFormatting sqref="AT138">
    <cfRule type="cellIs" dxfId="1199" priority="1306" operator="between">
      <formula>0.81</formula>
      <formula>1</formula>
    </cfRule>
    <cfRule type="cellIs" dxfId="1198" priority="1307" operator="between">
      <formula>0.61</formula>
      <formula>0.8</formula>
    </cfRule>
    <cfRule type="cellIs" dxfId="1197" priority="1308" operator="between">
      <formula>0.41</formula>
      <formula>0.6</formula>
    </cfRule>
    <cfRule type="cellIs" dxfId="1196" priority="1309" operator="between">
      <formula>0.21</formula>
      <formula>0.4</formula>
    </cfRule>
    <cfRule type="cellIs" dxfId="1195" priority="1310" operator="between">
      <formula>0.01</formula>
      <formula>0.2</formula>
    </cfRule>
    <cfRule type="cellIs" dxfId="1194" priority="1311" operator="equal">
      <formula>0.2</formula>
    </cfRule>
    <cfRule type="cellIs" dxfId="1193" priority="1312" operator="equal">
      <formula>1</formula>
    </cfRule>
    <cfRule type="cellIs" dxfId="1192" priority="1313" operator="equal">
      <formula>0.8</formula>
    </cfRule>
    <cfRule type="cellIs" dxfId="1191" priority="1314" operator="equal">
      <formula>0.6</formula>
    </cfRule>
    <cfRule type="cellIs" dxfId="1190" priority="1315" operator="equal">
      <formula>0.4</formula>
    </cfRule>
    <cfRule type="cellIs" dxfId="1189" priority="1316" operator="equal">
      <formula>0.2</formula>
    </cfRule>
    <cfRule type="cellIs" dxfId="1188" priority="1317" operator="equal">
      <formula>0.2</formula>
    </cfRule>
  </conditionalFormatting>
  <conditionalFormatting sqref="AU144">
    <cfRule type="cellIs" dxfId="1187" priority="1294" operator="between">
      <formula>0.81</formula>
      <formula>1</formula>
    </cfRule>
    <cfRule type="cellIs" dxfId="1186" priority="1295" operator="between">
      <formula>0.61</formula>
      <formula>0.8</formula>
    </cfRule>
    <cfRule type="cellIs" dxfId="1185" priority="1296" operator="between">
      <formula>0.41</formula>
      <formula>0.6</formula>
    </cfRule>
    <cfRule type="cellIs" dxfId="1184" priority="1297" operator="between">
      <formula>0.21</formula>
      <formula>0.4</formula>
    </cfRule>
    <cfRule type="cellIs" dxfId="1183" priority="1298" operator="between">
      <formula>0.01</formula>
      <formula>0.2</formula>
    </cfRule>
    <cfRule type="cellIs" dxfId="1182" priority="1299" operator="equal">
      <formula>0.2</formula>
    </cfRule>
    <cfRule type="cellIs" dxfId="1181" priority="1300" operator="equal">
      <formula>1</formula>
    </cfRule>
    <cfRule type="cellIs" dxfId="1180" priority="1301" operator="equal">
      <formula>0.8</formula>
    </cfRule>
    <cfRule type="cellIs" dxfId="1179" priority="1302" operator="equal">
      <formula>0.6</formula>
    </cfRule>
    <cfRule type="cellIs" dxfId="1178" priority="1303" operator="equal">
      <formula>0.4</formula>
    </cfRule>
    <cfRule type="cellIs" dxfId="1177" priority="1304" operator="equal">
      <formula>0.2</formula>
    </cfRule>
    <cfRule type="cellIs" dxfId="1176" priority="1305" operator="equal">
      <formula>0.2</formula>
    </cfRule>
  </conditionalFormatting>
  <conditionalFormatting sqref="AT144">
    <cfRule type="cellIs" dxfId="1175" priority="1282" operator="between">
      <formula>0.81</formula>
      <formula>1</formula>
    </cfRule>
    <cfRule type="cellIs" dxfId="1174" priority="1283" operator="between">
      <formula>0.61</formula>
      <formula>0.8</formula>
    </cfRule>
    <cfRule type="cellIs" dxfId="1173" priority="1284" operator="between">
      <formula>0.41</formula>
      <formula>0.6</formula>
    </cfRule>
    <cfRule type="cellIs" dxfId="1172" priority="1285" operator="between">
      <formula>0.21</formula>
      <formula>0.4</formula>
    </cfRule>
    <cfRule type="cellIs" dxfId="1171" priority="1286" operator="between">
      <formula>0.01</formula>
      <formula>0.2</formula>
    </cfRule>
    <cfRule type="cellIs" dxfId="1170" priority="1287" operator="equal">
      <formula>0.2</formula>
    </cfRule>
    <cfRule type="cellIs" dxfId="1169" priority="1288" operator="equal">
      <formula>1</formula>
    </cfRule>
    <cfRule type="cellIs" dxfId="1168" priority="1289" operator="equal">
      <formula>0.8</formula>
    </cfRule>
    <cfRule type="cellIs" dxfId="1167" priority="1290" operator="equal">
      <formula>0.6</formula>
    </cfRule>
    <cfRule type="cellIs" dxfId="1166" priority="1291" operator="equal">
      <formula>0.4</formula>
    </cfRule>
    <cfRule type="cellIs" dxfId="1165" priority="1292" operator="equal">
      <formula>0.2</formula>
    </cfRule>
    <cfRule type="cellIs" dxfId="1164" priority="1293" operator="equal">
      <formula>0.2</formula>
    </cfRule>
  </conditionalFormatting>
  <conditionalFormatting sqref="AU150">
    <cfRule type="cellIs" dxfId="1163" priority="1270" operator="between">
      <formula>0.81</formula>
      <formula>1</formula>
    </cfRule>
    <cfRule type="cellIs" dxfId="1162" priority="1271" operator="between">
      <formula>0.61</formula>
      <formula>0.8</formula>
    </cfRule>
    <cfRule type="cellIs" dxfId="1161" priority="1272" operator="between">
      <formula>0.41</formula>
      <formula>0.6</formula>
    </cfRule>
    <cfRule type="cellIs" dxfId="1160" priority="1273" operator="between">
      <formula>0.21</formula>
      <formula>0.4</formula>
    </cfRule>
    <cfRule type="cellIs" dxfId="1159" priority="1274" operator="between">
      <formula>0.01</formula>
      <formula>0.2</formula>
    </cfRule>
    <cfRule type="cellIs" dxfId="1158" priority="1275" operator="equal">
      <formula>0.2</formula>
    </cfRule>
    <cfRule type="cellIs" dxfId="1157" priority="1276" operator="equal">
      <formula>1</formula>
    </cfRule>
    <cfRule type="cellIs" dxfId="1156" priority="1277" operator="equal">
      <formula>0.8</formula>
    </cfRule>
    <cfRule type="cellIs" dxfId="1155" priority="1278" operator="equal">
      <formula>0.6</formula>
    </cfRule>
    <cfRule type="cellIs" dxfId="1154" priority="1279" operator="equal">
      <formula>0.4</formula>
    </cfRule>
    <cfRule type="cellIs" dxfId="1153" priority="1280" operator="equal">
      <formula>0.2</formula>
    </cfRule>
    <cfRule type="cellIs" dxfId="1152" priority="1281" operator="equal">
      <formula>0.2</formula>
    </cfRule>
  </conditionalFormatting>
  <conditionalFormatting sqref="AT150">
    <cfRule type="cellIs" dxfId="1151" priority="1258" operator="between">
      <formula>0.81</formula>
      <formula>1</formula>
    </cfRule>
    <cfRule type="cellIs" dxfId="1150" priority="1259" operator="between">
      <formula>0.61</formula>
      <formula>0.8</formula>
    </cfRule>
    <cfRule type="cellIs" dxfId="1149" priority="1260" operator="between">
      <formula>0.41</formula>
      <formula>0.6</formula>
    </cfRule>
    <cfRule type="cellIs" dxfId="1148" priority="1261" operator="between">
      <formula>0.21</formula>
      <formula>0.4</formula>
    </cfRule>
    <cfRule type="cellIs" dxfId="1147" priority="1262" operator="between">
      <formula>0.01</formula>
      <formula>0.2</formula>
    </cfRule>
    <cfRule type="cellIs" dxfId="1146" priority="1263" operator="equal">
      <formula>0.2</formula>
    </cfRule>
    <cfRule type="cellIs" dxfId="1145" priority="1264" operator="equal">
      <formula>1</formula>
    </cfRule>
    <cfRule type="cellIs" dxfId="1144" priority="1265" operator="equal">
      <formula>0.8</formula>
    </cfRule>
    <cfRule type="cellIs" dxfId="1143" priority="1266" operator="equal">
      <formula>0.6</formula>
    </cfRule>
    <cfRule type="cellIs" dxfId="1142" priority="1267" operator="equal">
      <formula>0.4</formula>
    </cfRule>
    <cfRule type="cellIs" dxfId="1141" priority="1268" operator="equal">
      <formula>0.2</formula>
    </cfRule>
    <cfRule type="cellIs" dxfId="1140" priority="1269" operator="equal">
      <formula>0.2</formula>
    </cfRule>
  </conditionalFormatting>
  <conditionalFormatting sqref="AU156">
    <cfRule type="cellIs" dxfId="1139" priority="1246" operator="between">
      <formula>0.81</formula>
      <formula>1</formula>
    </cfRule>
    <cfRule type="cellIs" dxfId="1138" priority="1247" operator="between">
      <formula>0.61</formula>
      <formula>0.8</formula>
    </cfRule>
    <cfRule type="cellIs" dxfId="1137" priority="1248" operator="between">
      <formula>0.41</formula>
      <formula>0.6</formula>
    </cfRule>
    <cfRule type="cellIs" dxfId="1136" priority="1249" operator="between">
      <formula>0.21</formula>
      <formula>0.4</formula>
    </cfRule>
    <cfRule type="cellIs" dxfId="1135" priority="1250" operator="between">
      <formula>0.01</formula>
      <formula>0.2</formula>
    </cfRule>
    <cfRule type="cellIs" dxfId="1134" priority="1251" operator="equal">
      <formula>0.2</formula>
    </cfRule>
    <cfRule type="cellIs" dxfId="1133" priority="1252" operator="equal">
      <formula>1</formula>
    </cfRule>
    <cfRule type="cellIs" dxfId="1132" priority="1253" operator="equal">
      <formula>0.8</formula>
    </cfRule>
    <cfRule type="cellIs" dxfId="1131" priority="1254" operator="equal">
      <formula>0.6</formula>
    </cfRule>
    <cfRule type="cellIs" dxfId="1130" priority="1255" operator="equal">
      <formula>0.4</formula>
    </cfRule>
    <cfRule type="cellIs" dxfId="1129" priority="1256" operator="equal">
      <formula>0.2</formula>
    </cfRule>
    <cfRule type="cellIs" dxfId="1128" priority="1257" operator="equal">
      <formula>0.2</formula>
    </cfRule>
  </conditionalFormatting>
  <conditionalFormatting sqref="AT156">
    <cfRule type="cellIs" dxfId="1127" priority="1234" operator="between">
      <formula>0.81</formula>
      <formula>1</formula>
    </cfRule>
    <cfRule type="cellIs" dxfId="1126" priority="1235" operator="between">
      <formula>0.61</formula>
      <formula>0.8</formula>
    </cfRule>
    <cfRule type="cellIs" dxfId="1125" priority="1236" operator="between">
      <formula>0.41</formula>
      <formula>0.6</formula>
    </cfRule>
    <cfRule type="cellIs" dxfId="1124" priority="1237" operator="between">
      <formula>0.21</formula>
      <formula>0.4</formula>
    </cfRule>
    <cfRule type="cellIs" dxfId="1123" priority="1238" operator="between">
      <formula>0.01</formula>
      <formula>0.2</formula>
    </cfRule>
    <cfRule type="cellIs" dxfId="1122" priority="1239" operator="equal">
      <formula>0.2</formula>
    </cfRule>
    <cfRule type="cellIs" dxfId="1121" priority="1240" operator="equal">
      <formula>1</formula>
    </cfRule>
    <cfRule type="cellIs" dxfId="1120" priority="1241" operator="equal">
      <formula>0.8</formula>
    </cfRule>
    <cfRule type="cellIs" dxfId="1119" priority="1242" operator="equal">
      <formula>0.6</formula>
    </cfRule>
    <cfRule type="cellIs" dxfId="1118" priority="1243" operator="equal">
      <formula>0.4</formula>
    </cfRule>
    <cfRule type="cellIs" dxfId="1117" priority="1244" operator="equal">
      <formula>0.2</formula>
    </cfRule>
    <cfRule type="cellIs" dxfId="1116" priority="1245" operator="equal">
      <formula>0.2</formula>
    </cfRule>
  </conditionalFormatting>
  <conditionalFormatting sqref="AU162">
    <cfRule type="cellIs" dxfId="1115" priority="1222" operator="between">
      <formula>0.81</formula>
      <formula>1</formula>
    </cfRule>
    <cfRule type="cellIs" dxfId="1114" priority="1223" operator="between">
      <formula>0.61</formula>
      <formula>0.8</formula>
    </cfRule>
    <cfRule type="cellIs" dxfId="1113" priority="1224" operator="between">
      <formula>0.41</formula>
      <formula>0.6</formula>
    </cfRule>
    <cfRule type="cellIs" dxfId="1112" priority="1225" operator="between">
      <formula>0.21</formula>
      <formula>0.4</formula>
    </cfRule>
    <cfRule type="cellIs" dxfId="1111" priority="1226" operator="between">
      <formula>0.01</formula>
      <formula>0.2</formula>
    </cfRule>
    <cfRule type="cellIs" dxfId="1110" priority="1227" operator="equal">
      <formula>0.2</formula>
    </cfRule>
    <cfRule type="cellIs" dxfId="1109" priority="1228" operator="equal">
      <formula>1</formula>
    </cfRule>
    <cfRule type="cellIs" dxfId="1108" priority="1229" operator="equal">
      <formula>0.8</formula>
    </cfRule>
    <cfRule type="cellIs" dxfId="1107" priority="1230" operator="equal">
      <formula>0.6</formula>
    </cfRule>
    <cfRule type="cellIs" dxfId="1106" priority="1231" operator="equal">
      <formula>0.4</formula>
    </cfRule>
    <cfRule type="cellIs" dxfId="1105" priority="1232" operator="equal">
      <formula>0.2</formula>
    </cfRule>
    <cfRule type="cellIs" dxfId="1104" priority="1233" operator="equal">
      <formula>0.2</formula>
    </cfRule>
  </conditionalFormatting>
  <conditionalFormatting sqref="AT162">
    <cfRule type="cellIs" dxfId="1103" priority="1210" operator="between">
      <formula>0.81</formula>
      <formula>1</formula>
    </cfRule>
    <cfRule type="cellIs" dxfId="1102" priority="1211" operator="between">
      <formula>0.61</formula>
      <formula>0.8</formula>
    </cfRule>
    <cfRule type="cellIs" dxfId="1101" priority="1212" operator="between">
      <formula>0.41</formula>
      <formula>0.6</formula>
    </cfRule>
    <cfRule type="cellIs" dxfId="1100" priority="1213" operator="between">
      <formula>0.21</formula>
      <formula>0.4</formula>
    </cfRule>
    <cfRule type="cellIs" dxfId="1099" priority="1214" operator="between">
      <formula>0.01</formula>
      <formula>0.2</formula>
    </cfRule>
    <cfRule type="cellIs" dxfId="1098" priority="1215" operator="equal">
      <formula>0.2</formula>
    </cfRule>
    <cfRule type="cellIs" dxfId="1097" priority="1216" operator="equal">
      <formula>1</formula>
    </cfRule>
    <cfRule type="cellIs" dxfId="1096" priority="1217" operator="equal">
      <formula>0.8</formula>
    </cfRule>
    <cfRule type="cellIs" dxfId="1095" priority="1218" operator="equal">
      <formula>0.6</formula>
    </cfRule>
    <cfRule type="cellIs" dxfId="1094" priority="1219" operator="equal">
      <formula>0.4</formula>
    </cfRule>
    <cfRule type="cellIs" dxfId="1093" priority="1220" operator="equal">
      <formula>0.2</formula>
    </cfRule>
    <cfRule type="cellIs" dxfId="1092" priority="1221" operator="equal">
      <formula>0.2</formula>
    </cfRule>
  </conditionalFormatting>
  <conditionalFormatting sqref="AU168">
    <cfRule type="cellIs" dxfId="1091" priority="1198" operator="between">
      <formula>0.81</formula>
      <formula>1</formula>
    </cfRule>
    <cfRule type="cellIs" dxfId="1090" priority="1199" operator="between">
      <formula>0.61</formula>
      <formula>0.8</formula>
    </cfRule>
    <cfRule type="cellIs" dxfId="1089" priority="1200" operator="between">
      <formula>0.41</formula>
      <formula>0.6</formula>
    </cfRule>
    <cfRule type="cellIs" dxfId="1088" priority="1201" operator="between">
      <formula>0.21</formula>
      <formula>0.4</formula>
    </cfRule>
    <cfRule type="cellIs" dxfId="1087" priority="1202" operator="between">
      <formula>0.01</formula>
      <formula>0.2</formula>
    </cfRule>
    <cfRule type="cellIs" dxfId="1086" priority="1203" operator="equal">
      <formula>0.2</formula>
    </cfRule>
    <cfRule type="cellIs" dxfId="1085" priority="1204" operator="equal">
      <formula>1</formula>
    </cfRule>
    <cfRule type="cellIs" dxfId="1084" priority="1205" operator="equal">
      <formula>0.8</formula>
    </cfRule>
    <cfRule type="cellIs" dxfId="1083" priority="1206" operator="equal">
      <formula>0.6</formula>
    </cfRule>
    <cfRule type="cellIs" dxfId="1082" priority="1207" operator="equal">
      <formula>0.4</formula>
    </cfRule>
    <cfRule type="cellIs" dxfId="1081" priority="1208" operator="equal">
      <formula>0.2</formula>
    </cfRule>
    <cfRule type="cellIs" dxfId="1080" priority="1209" operator="equal">
      <formula>0.2</formula>
    </cfRule>
  </conditionalFormatting>
  <conditionalFormatting sqref="AT168">
    <cfRule type="cellIs" dxfId="1079" priority="1186" operator="between">
      <formula>0.81</formula>
      <formula>1</formula>
    </cfRule>
    <cfRule type="cellIs" dxfId="1078" priority="1187" operator="between">
      <formula>0.61</formula>
      <formula>0.8</formula>
    </cfRule>
    <cfRule type="cellIs" dxfId="1077" priority="1188" operator="between">
      <formula>0.41</formula>
      <formula>0.6</formula>
    </cfRule>
    <cfRule type="cellIs" dxfId="1076" priority="1189" operator="between">
      <formula>0.21</formula>
      <formula>0.4</formula>
    </cfRule>
    <cfRule type="cellIs" dxfId="1075" priority="1190" operator="between">
      <formula>0.01</formula>
      <formula>0.2</formula>
    </cfRule>
    <cfRule type="cellIs" dxfId="1074" priority="1191" operator="equal">
      <formula>0.2</formula>
    </cfRule>
    <cfRule type="cellIs" dxfId="1073" priority="1192" operator="equal">
      <formula>1</formula>
    </cfRule>
    <cfRule type="cellIs" dxfId="1072" priority="1193" operator="equal">
      <formula>0.8</formula>
    </cfRule>
    <cfRule type="cellIs" dxfId="1071" priority="1194" operator="equal">
      <formula>0.6</formula>
    </cfRule>
    <cfRule type="cellIs" dxfId="1070" priority="1195" operator="equal">
      <formula>0.4</formula>
    </cfRule>
    <cfRule type="cellIs" dxfId="1069" priority="1196" operator="equal">
      <formula>0.2</formula>
    </cfRule>
    <cfRule type="cellIs" dxfId="1068" priority="1197" operator="equal">
      <formula>0.2</formula>
    </cfRule>
  </conditionalFormatting>
  <conditionalFormatting sqref="AU174">
    <cfRule type="cellIs" dxfId="1067" priority="1174" operator="between">
      <formula>0.81</formula>
      <formula>1</formula>
    </cfRule>
    <cfRule type="cellIs" dxfId="1066" priority="1175" operator="between">
      <formula>0.61</formula>
      <formula>0.8</formula>
    </cfRule>
    <cfRule type="cellIs" dxfId="1065" priority="1176" operator="between">
      <formula>0.41</formula>
      <formula>0.6</formula>
    </cfRule>
    <cfRule type="cellIs" dxfId="1064" priority="1177" operator="between">
      <formula>0.21</formula>
      <formula>0.4</formula>
    </cfRule>
    <cfRule type="cellIs" dxfId="1063" priority="1178" operator="between">
      <formula>0.01</formula>
      <formula>0.2</formula>
    </cfRule>
    <cfRule type="cellIs" dxfId="1062" priority="1179" operator="equal">
      <formula>0.2</formula>
    </cfRule>
    <cfRule type="cellIs" dxfId="1061" priority="1180" operator="equal">
      <formula>1</formula>
    </cfRule>
    <cfRule type="cellIs" dxfId="1060" priority="1181" operator="equal">
      <formula>0.8</formula>
    </cfRule>
    <cfRule type="cellIs" dxfId="1059" priority="1182" operator="equal">
      <formula>0.6</formula>
    </cfRule>
    <cfRule type="cellIs" dxfId="1058" priority="1183" operator="equal">
      <formula>0.4</formula>
    </cfRule>
    <cfRule type="cellIs" dxfId="1057" priority="1184" operator="equal">
      <formula>0.2</formula>
    </cfRule>
    <cfRule type="cellIs" dxfId="1056" priority="1185" operator="equal">
      <formula>0.2</formula>
    </cfRule>
  </conditionalFormatting>
  <conditionalFormatting sqref="AT174">
    <cfRule type="cellIs" dxfId="1055" priority="1162" operator="between">
      <formula>0.81</formula>
      <formula>1</formula>
    </cfRule>
    <cfRule type="cellIs" dxfId="1054" priority="1163" operator="between">
      <formula>0.61</formula>
      <formula>0.8</formula>
    </cfRule>
    <cfRule type="cellIs" dxfId="1053" priority="1164" operator="between">
      <formula>0.41</formula>
      <formula>0.6</formula>
    </cfRule>
    <cfRule type="cellIs" dxfId="1052" priority="1165" operator="between">
      <formula>0.21</formula>
      <formula>0.4</formula>
    </cfRule>
    <cfRule type="cellIs" dxfId="1051" priority="1166" operator="between">
      <formula>0.01</formula>
      <formula>0.2</formula>
    </cfRule>
    <cfRule type="cellIs" dxfId="1050" priority="1167" operator="equal">
      <formula>0.2</formula>
    </cfRule>
    <cfRule type="cellIs" dxfId="1049" priority="1168" operator="equal">
      <formula>1</formula>
    </cfRule>
    <cfRule type="cellIs" dxfId="1048" priority="1169" operator="equal">
      <formula>0.8</formula>
    </cfRule>
    <cfRule type="cellIs" dxfId="1047" priority="1170" operator="equal">
      <formula>0.6</formula>
    </cfRule>
    <cfRule type="cellIs" dxfId="1046" priority="1171" operator="equal">
      <formula>0.4</formula>
    </cfRule>
    <cfRule type="cellIs" dxfId="1045" priority="1172" operator="equal">
      <formula>0.2</formula>
    </cfRule>
    <cfRule type="cellIs" dxfId="1044" priority="1173" operator="equal">
      <formula>0.2</formula>
    </cfRule>
  </conditionalFormatting>
  <conditionalFormatting sqref="AU180">
    <cfRule type="cellIs" dxfId="1043" priority="1150" operator="between">
      <formula>0.81</formula>
      <formula>1</formula>
    </cfRule>
    <cfRule type="cellIs" dxfId="1042" priority="1151" operator="between">
      <formula>0.61</formula>
      <formula>0.8</formula>
    </cfRule>
    <cfRule type="cellIs" dxfId="1041" priority="1152" operator="between">
      <formula>0.41</formula>
      <formula>0.6</formula>
    </cfRule>
    <cfRule type="cellIs" dxfId="1040" priority="1153" operator="between">
      <formula>0.21</formula>
      <formula>0.4</formula>
    </cfRule>
    <cfRule type="cellIs" dxfId="1039" priority="1154" operator="between">
      <formula>0.01</formula>
      <formula>0.2</formula>
    </cfRule>
    <cfRule type="cellIs" dxfId="1038" priority="1155" operator="equal">
      <formula>0.2</formula>
    </cfRule>
    <cfRule type="cellIs" dxfId="1037" priority="1156" operator="equal">
      <formula>1</formula>
    </cfRule>
    <cfRule type="cellIs" dxfId="1036" priority="1157" operator="equal">
      <formula>0.8</formula>
    </cfRule>
    <cfRule type="cellIs" dxfId="1035" priority="1158" operator="equal">
      <formula>0.6</formula>
    </cfRule>
    <cfRule type="cellIs" dxfId="1034" priority="1159" operator="equal">
      <formula>0.4</formula>
    </cfRule>
    <cfRule type="cellIs" dxfId="1033" priority="1160" operator="equal">
      <formula>0.2</formula>
    </cfRule>
    <cfRule type="cellIs" dxfId="1032" priority="1161" operator="equal">
      <formula>0.2</formula>
    </cfRule>
  </conditionalFormatting>
  <conditionalFormatting sqref="AT180">
    <cfRule type="cellIs" dxfId="1031" priority="1138" operator="between">
      <formula>0.81</formula>
      <formula>1</formula>
    </cfRule>
    <cfRule type="cellIs" dxfId="1030" priority="1139" operator="between">
      <formula>0.61</formula>
      <formula>0.8</formula>
    </cfRule>
    <cfRule type="cellIs" dxfId="1029" priority="1140" operator="between">
      <formula>0.41</formula>
      <formula>0.6</formula>
    </cfRule>
    <cfRule type="cellIs" dxfId="1028" priority="1141" operator="between">
      <formula>0.21</formula>
      <formula>0.4</formula>
    </cfRule>
    <cfRule type="cellIs" dxfId="1027" priority="1142" operator="between">
      <formula>0.01</formula>
      <formula>0.2</formula>
    </cfRule>
    <cfRule type="cellIs" dxfId="1026" priority="1143" operator="equal">
      <formula>0.2</formula>
    </cfRule>
    <cfRule type="cellIs" dxfId="1025" priority="1144" operator="equal">
      <formula>1</formula>
    </cfRule>
    <cfRule type="cellIs" dxfId="1024" priority="1145" operator="equal">
      <formula>0.8</formula>
    </cfRule>
    <cfRule type="cellIs" dxfId="1023" priority="1146" operator="equal">
      <formula>0.6</formula>
    </cfRule>
    <cfRule type="cellIs" dxfId="1022" priority="1147" operator="equal">
      <formula>0.4</formula>
    </cfRule>
    <cfRule type="cellIs" dxfId="1021" priority="1148" operator="equal">
      <formula>0.2</formula>
    </cfRule>
    <cfRule type="cellIs" dxfId="1020" priority="1149" operator="equal">
      <formula>0.2</formula>
    </cfRule>
  </conditionalFormatting>
  <conditionalFormatting sqref="AU186">
    <cfRule type="cellIs" dxfId="1019" priority="1126" operator="between">
      <formula>0.81</formula>
      <formula>1</formula>
    </cfRule>
    <cfRule type="cellIs" dxfId="1018" priority="1127" operator="between">
      <formula>0.61</formula>
      <formula>0.8</formula>
    </cfRule>
    <cfRule type="cellIs" dxfId="1017" priority="1128" operator="between">
      <formula>0.41</formula>
      <formula>0.6</formula>
    </cfRule>
    <cfRule type="cellIs" dxfId="1016" priority="1129" operator="between">
      <formula>0.21</formula>
      <formula>0.4</formula>
    </cfRule>
    <cfRule type="cellIs" dxfId="1015" priority="1130" operator="between">
      <formula>0.01</formula>
      <formula>0.2</formula>
    </cfRule>
    <cfRule type="cellIs" dxfId="1014" priority="1131" operator="equal">
      <formula>0.2</formula>
    </cfRule>
    <cfRule type="cellIs" dxfId="1013" priority="1132" operator="equal">
      <formula>1</formula>
    </cfRule>
    <cfRule type="cellIs" dxfId="1012" priority="1133" operator="equal">
      <formula>0.8</formula>
    </cfRule>
    <cfRule type="cellIs" dxfId="1011" priority="1134" operator="equal">
      <formula>0.6</formula>
    </cfRule>
    <cfRule type="cellIs" dxfId="1010" priority="1135" operator="equal">
      <formula>0.4</formula>
    </cfRule>
    <cfRule type="cellIs" dxfId="1009" priority="1136" operator="equal">
      <formula>0.2</formula>
    </cfRule>
    <cfRule type="cellIs" dxfId="1008" priority="1137" operator="equal">
      <formula>0.2</formula>
    </cfRule>
  </conditionalFormatting>
  <conditionalFormatting sqref="AT186">
    <cfRule type="cellIs" dxfId="1007" priority="1114" operator="between">
      <formula>0.81</formula>
      <formula>1</formula>
    </cfRule>
    <cfRule type="cellIs" dxfId="1006" priority="1115" operator="between">
      <formula>0.61</formula>
      <formula>0.8</formula>
    </cfRule>
    <cfRule type="cellIs" dxfId="1005" priority="1116" operator="between">
      <formula>0.41</formula>
      <formula>0.6</formula>
    </cfRule>
    <cfRule type="cellIs" dxfId="1004" priority="1117" operator="between">
      <formula>0.21</formula>
      <formula>0.4</formula>
    </cfRule>
    <cfRule type="cellIs" dxfId="1003" priority="1118" operator="between">
      <formula>0.01</formula>
      <formula>0.2</formula>
    </cfRule>
    <cfRule type="cellIs" dxfId="1002" priority="1119" operator="equal">
      <formula>0.2</formula>
    </cfRule>
    <cfRule type="cellIs" dxfId="1001" priority="1120" operator="equal">
      <formula>1</formula>
    </cfRule>
    <cfRule type="cellIs" dxfId="1000" priority="1121" operator="equal">
      <formula>0.8</formula>
    </cfRule>
    <cfRule type="cellIs" dxfId="999" priority="1122" operator="equal">
      <formula>0.6</formula>
    </cfRule>
    <cfRule type="cellIs" dxfId="998" priority="1123" operator="equal">
      <formula>0.4</formula>
    </cfRule>
    <cfRule type="cellIs" dxfId="997" priority="1124" operator="equal">
      <formula>0.2</formula>
    </cfRule>
    <cfRule type="cellIs" dxfId="996" priority="1125" operator="equal">
      <formula>0.2</formula>
    </cfRule>
  </conditionalFormatting>
  <conditionalFormatting sqref="AU192">
    <cfRule type="cellIs" dxfId="995" priority="1102" operator="between">
      <formula>0.81</formula>
      <formula>1</formula>
    </cfRule>
    <cfRule type="cellIs" dxfId="994" priority="1103" operator="between">
      <formula>0.61</formula>
      <formula>0.8</formula>
    </cfRule>
    <cfRule type="cellIs" dxfId="993" priority="1104" operator="between">
      <formula>0.41</formula>
      <formula>0.6</formula>
    </cfRule>
    <cfRule type="cellIs" dxfId="992" priority="1105" operator="between">
      <formula>0.21</formula>
      <formula>0.4</formula>
    </cfRule>
    <cfRule type="cellIs" dxfId="991" priority="1106" operator="between">
      <formula>0.01</formula>
      <formula>0.2</formula>
    </cfRule>
    <cfRule type="cellIs" dxfId="990" priority="1107" operator="equal">
      <formula>0.2</formula>
    </cfRule>
    <cfRule type="cellIs" dxfId="989" priority="1108" operator="equal">
      <formula>1</formula>
    </cfRule>
    <cfRule type="cellIs" dxfId="988" priority="1109" operator="equal">
      <formula>0.8</formula>
    </cfRule>
    <cfRule type="cellIs" dxfId="987" priority="1110" operator="equal">
      <formula>0.6</formula>
    </cfRule>
    <cfRule type="cellIs" dxfId="986" priority="1111" operator="equal">
      <formula>0.4</formula>
    </cfRule>
    <cfRule type="cellIs" dxfId="985" priority="1112" operator="equal">
      <formula>0.2</formula>
    </cfRule>
    <cfRule type="cellIs" dxfId="984" priority="1113" operator="equal">
      <formula>0.2</formula>
    </cfRule>
  </conditionalFormatting>
  <conditionalFormatting sqref="AT192">
    <cfRule type="cellIs" dxfId="983" priority="1090" operator="between">
      <formula>0.81</formula>
      <formula>1</formula>
    </cfRule>
    <cfRule type="cellIs" dxfId="982" priority="1091" operator="between">
      <formula>0.61</formula>
      <formula>0.8</formula>
    </cfRule>
    <cfRule type="cellIs" dxfId="981" priority="1092" operator="between">
      <formula>0.41</formula>
      <formula>0.6</formula>
    </cfRule>
    <cfRule type="cellIs" dxfId="980" priority="1093" operator="between">
      <formula>0.21</formula>
      <formula>0.4</formula>
    </cfRule>
    <cfRule type="cellIs" dxfId="979" priority="1094" operator="between">
      <formula>0.01</formula>
      <formula>0.2</formula>
    </cfRule>
    <cfRule type="cellIs" dxfId="978" priority="1095" operator="equal">
      <formula>0.2</formula>
    </cfRule>
    <cfRule type="cellIs" dxfId="977" priority="1096" operator="equal">
      <formula>1</formula>
    </cfRule>
    <cfRule type="cellIs" dxfId="976" priority="1097" operator="equal">
      <formula>0.8</formula>
    </cfRule>
    <cfRule type="cellIs" dxfId="975" priority="1098" operator="equal">
      <formula>0.6</formula>
    </cfRule>
    <cfRule type="cellIs" dxfId="974" priority="1099" operator="equal">
      <formula>0.4</formula>
    </cfRule>
    <cfRule type="cellIs" dxfId="973" priority="1100" operator="equal">
      <formula>0.2</formula>
    </cfRule>
    <cfRule type="cellIs" dxfId="972" priority="1101" operator="equal">
      <formula>0.2</formula>
    </cfRule>
  </conditionalFormatting>
  <conditionalFormatting sqref="AU198">
    <cfRule type="cellIs" dxfId="971" priority="1078" operator="between">
      <formula>0.81</formula>
      <formula>1</formula>
    </cfRule>
    <cfRule type="cellIs" dxfId="970" priority="1079" operator="between">
      <formula>0.61</formula>
      <formula>0.8</formula>
    </cfRule>
    <cfRule type="cellIs" dxfId="969" priority="1080" operator="between">
      <formula>0.41</formula>
      <formula>0.6</formula>
    </cfRule>
    <cfRule type="cellIs" dxfId="968" priority="1081" operator="between">
      <formula>0.21</formula>
      <formula>0.4</formula>
    </cfRule>
    <cfRule type="cellIs" dxfId="967" priority="1082" operator="between">
      <formula>0.01</formula>
      <formula>0.2</formula>
    </cfRule>
    <cfRule type="cellIs" dxfId="966" priority="1083" operator="equal">
      <formula>0.2</formula>
    </cfRule>
    <cfRule type="cellIs" dxfId="965" priority="1084" operator="equal">
      <formula>1</formula>
    </cfRule>
    <cfRule type="cellIs" dxfId="964" priority="1085" operator="equal">
      <formula>0.8</formula>
    </cfRule>
    <cfRule type="cellIs" dxfId="963" priority="1086" operator="equal">
      <formula>0.6</formula>
    </cfRule>
    <cfRule type="cellIs" dxfId="962" priority="1087" operator="equal">
      <formula>0.4</formula>
    </cfRule>
    <cfRule type="cellIs" dxfId="961" priority="1088" operator="equal">
      <formula>0.2</formula>
    </cfRule>
    <cfRule type="cellIs" dxfId="960" priority="1089" operator="equal">
      <formula>0.2</formula>
    </cfRule>
  </conditionalFormatting>
  <conditionalFormatting sqref="AT198">
    <cfRule type="cellIs" dxfId="959" priority="1066" operator="between">
      <formula>0.81</formula>
      <formula>1</formula>
    </cfRule>
    <cfRule type="cellIs" dxfId="958" priority="1067" operator="between">
      <formula>0.61</formula>
      <formula>0.8</formula>
    </cfRule>
    <cfRule type="cellIs" dxfId="957" priority="1068" operator="between">
      <formula>0.41</formula>
      <formula>0.6</formula>
    </cfRule>
    <cfRule type="cellIs" dxfId="956" priority="1069" operator="between">
      <formula>0.21</formula>
      <formula>0.4</formula>
    </cfRule>
    <cfRule type="cellIs" dxfId="955" priority="1070" operator="between">
      <formula>0.01</formula>
      <formula>0.2</formula>
    </cfRule>
    <cfRule type="cellIs" dxfId="954" priority="1071" operator="equal">
      <formula>0.2</formula>
    </cfRule>
    <cfRule type="cellIs" dxfId="953" priority="1072" operator="equal">
      <formula>1</formula>
    </cfRule>
    <cfRule type="cellIs" dxfId="952" priority="1073" operator="equal">
      <formula>0.8</formula>
    </cfRule>
    <cfRule type="cellIs" dxfId="951" priority="1074" operator="equal">
      <formula>0.6</formula>
    </cfRule>
    <cfRule type="cellIs" dxfId="950" priority="1075" operator="equal">
      <formula>0.4</formula>
    </cfRule>
    <cfRule type="cellIs" dxfId="949" priority="1076" operator="equal">
      <formula>0.2</formula>
    </cfRule>
    <cfRule type="cellIs" dxfId="948" priority="1077" operator="equal">
      <formula>0.2</formula>
    </cfRule>
  </conditionalFormatting>
  <conditionalFormatting sqref="AU204">
    <cfRule type="cellIs" dxfId="947" priority="1054" operator="between">
      <formula>0.81</formula>
      <formula>1</formula>
    </cfRule>
    <cfRule type="cellIs" dxfId="946" priority="1055" operator="between">
      <formula>0.61</formula>
      <formula>0.8</formula>
    </cfRule>
    <cfRule type="cellIs" dxfId="945" priority="1056" operator="between">
      <formula>0.41</formula>
      <formula>0.6</formula>
    </cfRule>
    <cfRule type="cellIs" dxfId="944" priority="1057" operator="between">
      <formula>0.21</formula>
      <formula>0.4</formula>
    </cfRule>
    <cfRule type="cellIs" dxfId="943" priority="1058" operator="between">
      <formula>0.01</formula>
      <formula>0.2</formula>
    </cfRule>
    <cfRule type="cellIs" dxfId="942" priority="1059" operator="equal">
      <formula>0.2</formula>
    </cfRule>
    <cfRule type="cellIs" dxfId="941" priority="1060" operator="equal">
      <formula>1</formula>
    </cfRule>
    <cfRule type="cellIs" dxfId="940" priority="1061" operator="equal">
      <formula>0.8</formula>
    </cfRule>
    <cfRule type="cellIs" dxfId="939" priority="1062" operator="equal">
      <formula>0.6</formula>
    </cfRule>
    <cfRule type="cellIs" dxfId="938" priority="1063" operator="equal">
      <formula>0.4</formula>
    </cfRule>
    <cfRule type="cellIs" dxfId="937" priority="1064" operator="equal">
      <formula>0.2</formula>
    </cfRule>
    <cfRule type="cellIs" dxfId="936" priority="1065" operator="equal">
      <formula>0.2</formula>
    </cfRule>
  </conditionalFormatting>
  <conditionalFormatting sqref="AT204">
    <cfRule type="cellIs" dxfId="935" priority="1042" operator="between">
      <formula>0.81</formula>
      <formula>1</formula>
    </cfRule>
    <cfRule type="cellIs" dxfId="934" priority="1043" operator="between">
      <formula>0.61</formula>
      <formula>0.8</formula>
    </cfRule>
    <cfRule type="cellIs" dxfId="933" priority="1044" operator="between">
      <formula>0.41</formula>
      <formula>0.6</formula>
    </cfRule>
    <cfRule type="cellIs" dxfId="932" priority="1045" operator="between">
      <formula>0.21</formula>
      <formula>0.4</formula>
    </cfRule>
    <cfRule type="cellIs" dxfId="931" priority="1046" operator="between">
      <formula>0.01</formula>
      <formula>0.2</formula>
    </cfRule>
    <cfRule type="cellIs" dxfId="930" priority="1047" operator="equal">
      <formula>0.2</formula>
    </cfRule>
    <cfRule type="cellIs" dxfId="929" priority="1048" operator="equal">
      <formula>1</formula>
    </cfRule>
    <cfRule type="cellIs" dxfId="928" priority="1049" operator="equal">
      <formula>0.8</formula>
    </cfRule>
    <cfRule type="cellIs" dxfId="927" priority="1050" operator="equal">
      <formula>0.6</formula>
    </cfRule>
    <cfRule type="cellIs" dxfId="926" priority="1051" operator="equal">
      <formula>0.4</formula>
    </cfRule>
    <cfRule type="cellIs" dxfId="925" priority="1052" operator="equal">
      <formula>0.2</formula>
    </cfRule>
    <cfRule type="cellIs" dxfId="924" priority="1053" operator="equal">
      <formula>0.2</formula>
    </cfRule>
  </conditionalFormatting>
  <conditionalFormatting sqref="AU210">
    <cfRule type="cellIs" dxfId="923" priority="1030" operator="between">
      <formula>0.81</formula>
      <formula>1</formula>
    </cfRule>
    <cfRule type="cellIs" dxfId="922" priority="1031" operator="between">
      <formula>0.61</formula>
      <formula>0.8</formula>
    </cfRule>
    <cfRule type="cellIs" dxfId="921" priority="1032" operator="between">
      <formula>0.41</formula>
      <formula>0.6</formula>
    </cfRule>
    <cfRule type="cellIs" dxfId="920" priority="1033" operator="between">
      <formula>0.21</formula>
      <formula>0.4</formula>
    </cfRule>
    <cfRule type="cellIs" dxfId="919" priority="1034" operator="between">
      <formula>0.01</formula>
      <formula>0.2</formula>
    </cfRule>
    <cfRule type="cellIs" dxfId="918" priority="1035" operator="equal">
      <formula>0.2</formula>
    </cfRule>
    <cfRule type="cellIs" dxfId="917" priority="1036" operator="equal">
      <formula>1</formula>
    </cfRule>
    <cfRule type="cellIs" dxfId="916" priority="1037" operator="equal">
      <formula>0.8</formula>
    </cfRule>
    <cfRule type="cellIs" dxfId="915" priority="1038" operator="equal">
      <formula>0.6</formula>
    </cfRule>
    <cfRule type="cellIs" dxfId="914" priority="1039" operator="equal">
      <formula>0.4</formula>
    </cfRule>
    <cfRule type="cellIs" dxfId="913" priority="1040" operator="equal">
      <formula>0.2</formula>
    </cfRule>
    <cfRule type="cellIs" dxfId="912" priority="1041" operator="equal">
      <formula>0.2</formula>
    </cfRule>
  </conditionalFormatting>
  <conditionalFormatting sqref="AT210">
    <cfRule type="cellIs" dxfId="911" priority="1018" operator="between">
      <formula>0.81</formula>
      <formula>1</formula>
    </cfRule>
    <cfRule type="cellIs" dxfId="910" priority="1019" operator="between">
      <formula>0.61</formula>
      <formula>0.8</formula>
    </cfRule>
    <cfRule type="cellIs" dxfId="909" priority="1020" operator="between">
      <formula>0.41</formula>
      <formula>0.6</formula>
    </cfRule>
    <cfRule type="cellIs" dxfId="908" priority="1021" operator="between">
      <formula>0.21</formula>
      <formula>0.4</formula>
    </cfRule>
    <cfRule type="cellIs" dxfId="907" priority="1022" operator="between">
      <formula>0.01</formula>
      <formula>0.2</formula>
    </cfRule>
    <cfRule type="cellIs" dxfId="906" priority="1023" operator="equal">
      <formula>0.2</formula>
    </cfRule>
    <cfRule type="cellIs" dxfId="905" priority="1024" operator="equal">
      <formula>1</formula>
    </cfRule>
    <cfRule type="cellIs" dxfId="904" priority="1025" operator="equal">
      <formula>0.8</formula>
    </cfRule>
    <cfRule type="cellIs" dxfId="903" priority="1026" operator="equal">
      <formula>0.6</formula>
    </cfRule>
    <cfRule type="cellIs" dxfId="902" priority="1027" operator="equal">
      <formula>0.4</formula>
    </cfRule>
    <cfRule type="cellIs" dxfId="901" priority="1028" operator="equal">
      <formula>0.2</formula>
    </cfRule>
    <cfRule type="cellIs" dxfId="900" priority="1029" operator="equal">
      <formula>0.2</formula>
    </cfRule>
  </conditionalFormatting>
  <conditionalFormatting sqref="AU216">
    <cfRule type="cellIs" dxfId="899" priority="1006" operator="between">
      <formula>0.81</formula>
      <formula>1</formula>
    </cfRule>
    <cfRule type="cellIs" dxfId="898" priority="1007" operator="between">
      <formula>0.61</formula>
      <formula>0.8</formula>
    </cfRule>
    <cfRule type="cellIs" dxfId="897" priority="1008" operator="between">
      <formula>0.41</formula>
      <formula>0.6</formula>
    </cfRule>
    <cfRule type="cellIs" dxfId="896" priority="1009" operator="between">
      <formula>0.21</formula>
      <formula>0.4</formula>
    </cfRule>
    <cfRule type="cellIs" dxfId="895" priority="1010" operator="between">
      <formula>0.01</formula>
      <formula>0.2</formula>
    </cfRule>
    <cfRule type="cellIs" dxfId="894" priority="1011" operator="equal">
      <formula>0.2</formula>
    </cfRule>
    <cfRule type="cellIs" dxfId="893" priority="1012" operator="equal">
      <formula>1</formula>
    </cfRule>
    <cfRule type="cellIs" dxfId="892" priority="1013" operator="equal">
      <formula>0.8</formula>
    </cfRule>
    <cfRule type="cellIs" dxfId="891" priority="1014" operator="equal">
      <formula>0.6</formula>
    </cfRule>
    <cfRule type="cellIs" dxfId="890" priority="1015" operator="equal">
      <formula>0.4</formula>
    </cfRule>
    <cfRule type="cellIs" dxfId="889" priority="1016" operator="equal">
      <formula>0.2</formula>
    </cfRule>
    <cfRule type="cellIs" dxfId="888" priority="1017" operator="equal">
      <formula>0.2</formula>
    </cfRule>
  </conditionalFormatting>
  <conditionalFormatting sqref="AT216">
    <cfRule type="cellIs" dxfId="887" priority="994" operator="between">
      <formula>0.81</formula>
      <formula>1</formula>
    </cfRule>
    <cfRule type="cellIs" dxfId="886" priority="995" operator="between">
      <formula>0.61</formula>
      <formula>0.8</formula>
    </cfRule>
    <cfRule type="cellIs" dxfId="885" priority="996" operator="between">
      <formula>0.41</formula>
      <formula>0.6</formula>
    </cfRule>
    <cfRule type="cellIs" dxfId="884" priority="997" operator="between">
      <formula>0.21</formula>
      <formula>0.4</formula>
    </cfRule>
    <cfRule type="cellIs" dxfId="883" priority="998" operator="between">
      <formula>0.01</formula>
      <formula>0.2</formula>
    </cfRule>
    <cfRule type="cellIs" dxfId="882" priority="999" operator="equal">
      <formula>0.2</formula>
    </cfRule>
    <cfRule type="cellIs" dxfId="881" priority="1000" operator="equal">
      <formula>1</formula>
    </cfRule>
    <cfRule type="cellIs" dxfId="880" priority="1001" operator="equal">
      <formula>0.8</formula>
    </cfRule>
    <cfRule type="cellIs" dxfId="879" priority="1002" operator="equal">
      <formula>0.6</formula>
    </cfRule>
    <cfRule type="cellIs" dxfId="878" priority="1003" operator="equal">
      <formula>0.4</formula>
    </cfRule>
    <cfRule type="cellIs" dxfId="877" priority="1004" operator="equal">
      <formula>0.2</formula>
    </cfRule>
    <cfRule type="cellIs" dxfId="876" priority="1005" operator="equal">
      <formula>0.2</formula>
    </cfRule>
  </conditionalFormatting>
  <conditionalFormatting sqref="AU222 AU388:AU397">
    <cfRule type="cellIs" dxfId="875" priority="982" operator="between">
      <formula>0.81</formula>
      <formula>1</formula>
    </cfRule>
    <cfRule type="cellIs" dxfId="874" priority="983" operator="between">
      <formula>0.61</formula>
      <formula>0.8</formula>
    </cfRule>
    <cfRule type="cellIs" dxfId="873" priority="984" operator="between">
      <formula>0.41</formula>
      <formula>0.6</formula>
    </cfRule>
    <cfRule type="cellIs" dxfId="872" priority="985" operator="between">
      <formula>0.21</formula>
      <formula>0.4</formula>
    </cfRule>
    <cfRule type="cellIs" dxfId="871" priority="986" operator="between">
      <formula>0.01</formula>
      <formula>0.2</formula>
    </cfRule>
    <cfRule type="cellIs" dxfId="870" priority="987" operator="equal">
      <formula>0.2</formula>
    </cfRule>
    <cfRule type="cellIs" dxfId="869" priority="988" operator="equal">
      <formula>1</formula>
    </cfRule>
    <cfRule type="cellIs" dxfId="868" priority="989" operator="equal">
      <formula>0.8</formula>
    </cfRule>
    <cfRule type="cellIs" dxfId="867" priority="990" operator="equal">
      <formula>0.6</formula>
    </cfRule>
    <cfRule type="cellIs" dxfId="866" priority="991" operator="equal">
      <formula>0.4</formula>
    </cfRule>
    <cfRule type="cellIs" dxfId="865" priority="992" operator="equal">
      <formula>0.2</formula>
    </cfRule>
    <cfRule type="cellIs" dxfId="864" priority="993" operator="equal">
      <formula>0.2</formula>
    </cfRule>
  </conditionalFormatting>
  <conditionalFormatting sqref="AT222">
    <cfRule type="cellIs" dxfId="863" priority="970" operator="between">
      <formula>0.81</formula>
      <formula>1</formula>
    </cfRule>
    <cfRule type="cellIs" dxfId="862" priority="971" operator="between">
      <formula>0.61</formula>
      <formula>0.8</formula>
    </cfRule>
    <cfRule type="cellIs" dxfId="861" priority="972" operator="between">
      <formula>0.41</formula>
      <formula>0.6</formula>
    </cfRule>
    <cfRule type="cellIs" dxfId="860" priority="973" operator="between">
      <formula>0.21</formula>
      <formula>0.4</formula>
    </cfRule>
    <cfRule type="cellIs" dxfId="859" priority="974" operator="between">
      <formula>0.01</formula>
      <formula>0.2</formula>
    </cfRule>
    <cfRule type="cellIs" dxfId="858" priority="975" operator="equal">
      <formula>0.2</formula>
    </cfRule>
    <cfRule type="cellIs" dxfId="857" priority="976" operator="equal">
      <formula>1</formula>
    </cfRule>
    <cfRule type="cellIs" dxfId="856" priority="977" operator="equal">
      <formula>0.8</formula>
    </cfRule>
    <cfRule type="cellIs" dxfId="855" priority="978" operator="equal">
      <formula>0.6</formula>
    </cfRule>
    <cfRule type="cellIs" dxfId="854" priority="979" operator="equal">
      <formula>0.4</formula>
    </cfRule>
    <cfRule type="cellIs" dxfId="853" priority="980" operator="equal">
      <formula>0.2</formula>
    </cfRule>
    <cfRule type="cellIs" dxfId="852" priority="981" operator="equal">
      <formula>0.2</formula>
    </cfRule>
  </conditionalFormatting>
  <conditionalFormatting sqref="AU228">
    <cfRule type="cellIs" dxfId="851" priority="958" operator="between">
      <formula>0.81</formula>
      <formula>1</formula>
    </cfRule>
    <cfRule type="cellIs" dxfId="850" priority="959" operator="between">
      <formula>0.61</formula>
      <formula>0.8</formula>
    </cfRule>
    <cfRule type="cellIs" dxfId="849" priority="960" operator="between">
      <formula>0.41</formula>
      <formula>0.6</formula>
    </cfRule>
    <cfRule type="cellIs" dxfId="848" priority="961" operator="between">
      <formula>0.21</formula>
      <formula>0.4</formula>
    </cfRule>
    <cfRule type="cellIs" dxfId="847" priority="962" operator="between">
      <formula>0.01</formula>
      <formula>0.2</formula>
    </cfRule>
    <cfRule type="cellIs" dxfId="846" priority="963" operator="equal">
      <formula>0.2</formula>
    </cfRule>
    <cfRule type="cellIs" dxfId="845" priority="964" operator="equal">
      <formula>1</formula>
    </cfRule>
    <cfRule type="cellIs" dxfId="844" priority="965" operator="equal">
      <formula>0.8</formula>
    </cfRule>
    <cfRule type="cellIs" dxfId="843" priority="966" operator="equal">
      <formula>0.6</formula>
    </cfRule>
    <cfRule type="cellIs" dxfId="842" priority="967" operator="equal">
      <formula>0.4</formula>
    </cfRule>
    <cfRule type="cellIs" dxfId="841" priority="968" operator="equal">
      <formula>0.2</formula>
    </cfRule>
    <cfRule type="cellIs" dxfId="840" priority="969" operator="equal">
      <formula>0.2</formula>
    </cfRule>
  </conditionalFormatting>
  <conditionalFormatting sqref="AT228">
    <cfRule type="cellIs" dxfId="839" priority="946" operator="between">
      <formula>0.81</formula>
      <formula>1</formula>
    </cfRule>
    <cfRule type="cellIs" dxfId="838" priority="947" operator="between">
      <formula>0.61</formula>
      <formula>0.8</formula>
    </cfRule>
    <cfRule type="cellIs" dxfId="837" priority="948" operator="between">
      <formula>0.41</formula>
      <formula>0.6</formula>
    </cfRule>
    <cfRule type="cellIs" dxfId="836" priority="949" operator="between">
      <formula>0.21</formula>
      <formula>0.4</formula>
    </cfRule>
    <cfRule type="cellIs" dxfId="835" priority="950" operator="between">
      <formula>0.01</formula>
      <formula>0.2</formula>
    </cfRule>
    <cfRule type="cellIs" dxfId="834" priority="951" operator="equal">
      <formula>0.2</formula>
    </cfRule>
    <cfRule type="cellIs" dxfId="833" priority="952" operator="equal">
      <formula>1</formula>
    </cfRule>
    <cfRule type="cellIs" dxfId="832" priority="953" operator="equal">
      <formula>0.8</formula>
    </cfRule>
    <cfRule type="cellIs" dxfId="831" priority="954" operator="equal">
      <formula>0.6</formula>
    </cfRule>
    <cfRule type="cellIs" dxfId="830" priority="955" operator="equal">
      <formula>0.4</formula>
    </cfRule>
    <cfRule type="cellIs" dxfId="829" priority="956" operator="equal">
      <formula>0.2</formula>
    </cfRule>
    <cfRule type="cellIs" dxfId="828" priority="957" operator="equal">
      <formula>0.2</formula>
    </cfRule>
  </conditionalFormatting>
  <conditionalFormatting sqref="AU234">
    <cfRule type="cellIs" dxfId="827" priority="934" operator="between">
      <formula>0.81</formula>
      <formula>1</formula>
    </cfRule>
    <cfRule type="cellIs" dxfId="826" priority="935" operator="between">
      <formula>0.61</formula>
      <formula>0.8</formula>
    </cfRule>
    <cfRule type="cellIs" dxfId="825" priority="936" operator="between">
      <formula>0.41</formula>
      <formula>0.6</formula>
    </cfRule>
    <cfRule type="cellIs" dxfId="824" priority="937" operator="between">
      <formula>0.21</formula>
      <formula>0.4</formula>
    </cfRule>
    <cfRule type="cellIs" dxfId="823" priority="938" operator="between">
      <formula>0.01</formula>
      <formula>0.2</formula>
    </cfRule>
    <cfRule type="cellIs" dxfId="822" priority="939" operator="equal">
      <formula>0.2</formula>
    </cfRule>
    <cfRule type="cellIs" dxfId="821" priority="940" operator="equal">
      <formula>1</formula>
    </cfRule>
    <cfRule type="cellIs" dxfId="820" priority="941" operator="equal">
      <formula>0.8</formula>
    </cfRule>
    <cfRule type="cellIs" dxfId="819" priority="942" operator="equal">
      <formula>0.6</formula>
    </cfRule>
    <cfRule type="cellIs" dxfId="818" priority="943" operator="equal">
      <formula>0.4</formula>
    </cfRule>
    <cfRule type="cellIs" dxfId="817" priority="944" operator="equal">
      <formula>0.2</formula>
    </cfRule>
    <cfRule type="cellIs" dxfId="816" priority="945" operator="equal">
      <formula>0.2</formula>
    </cfRule>
  </conditionalFormatting>
  <conditionalFormatting sqref="AT234">
    <cfRule type="cellIs" dxfId="815" priority="922" operator="between">
      <formula>0.81</formula>
      <formula>1</formula>
    </cfRule>
    <cfRule type="cellIs" dxfId="814" priority="923" operator="between">
      <formula>0.61</formula>
      <formula>0.8</formula>
    </cfRule>
    <cfRule type="cellIs" dxfId="813" priority="924" operator="between">
      <formula>0.41</formula>
      <formula>0.6</formula>
    </cfRule>
    <cfRule type="cellIs" dxfId="812" priority="925" operator="between">
      <formula>0.21</formula>
      <formula>0.4</formula>
    </cfRule>
    <cfRule type="cellIs" dxfId="811" priority="926" operator="between">
      <formula>0.01</formula>
      <formula>0.2</formula>
    </cfRule>
    <cfRule type="cellIs" dxfId="810" priority="927" operator="equal">
      <formula>0.2</formula>
    </cfRule>
    <cfRule type="cellIs" dxfId="809" priority="928" operator="equal">
      <formula>1</formula>
    </cfRule>
    <cfRule type="cellIs" dxfId="808" priority="929" operator="equal">
      <formula>0.8</formula>
    </cfRule>
    <cfRule type="cellIs" dxfId="807" priority="930" operator="equal">
      <formula>0.6</formula>
    </cfRule>
    <cfRule type="cellIs" dxfId="806" priority="931" operator="equal">
      <formula>0.4</formula>
    </cfRule>
    <cfRule type="cellIs" dxfId="805" priority="932" operator="equal">
      <formula>0.2</formula>
    </cfRule>
    <cfRule type="cellIs" dxfId="804" priority="933" operator="equal">
      <formula>0.2</formula>
    </cfRule>
  </conditionalFormatting>
  <conditionalFormatting sqref="AU240:AU242">
    <cfRule type="cellIs" dxfId="803" priority="910" operator="between">
      <formula>0.81</formula>
      <formula>1</formula>
    </cfRule>
    <cfRule type="cellIs" dxfId="802" priority="911" operator="between">
      <formula>0.61</formula>
      <formula>0.8</formula>
    </cfRule>
    <cfRule type="cellIs" dxfId="801" priority="912" operator="between">
      <formula>0.41</formula>
      <formula>0.6</formula>
    </cfRule>
    <cfRule type="cellIs" dxfId="800" priority="913" operator="between">
      <formula>0.21</formula>
      <formula>0.4</formula>
    </cfRule>
    <cfRule type="cellIs" dxfId="799" priority="914" operator="between">
      <formula>0.01</formula>
      <formula>0.2</formula>
    </cfRule>
    <cfRule type="cellIs" dxfId="798" priority="915" operator="equal">
      <formula>0.2</formula>
    </cfRule>
    <cfRule type="cellIs" dxfId="797" priority="916" operator="equal">
      <formula>1</formula>
    </cfRule>
    <cfRule type="cellIs" dxfId="796" priority="917" operator="equal">
      <formula>0.8</formula>
    </cfRule>
    <cfRule type="cellIs" dxfId="795" priority="918" operator="equal">
      <formula>0.6</formula>
    </cfRule>
    <cfRule type="cellIs" dxfId="794" priority="919" operator="equal">
      <formula>0.4</formula>
    </cfRule>
    <cfRule type="cellIs" dxfId="793" priority="920" operator="equal">
      <formula>0.2</formula>
    </cfRule>
    <cfRule type="cellIs" dxfId="792" priority="921" operator="equal">
      <formula>0.2</formula>
    </cfRule>
  </conditionalFormatting>
  <conditionalFormatting sqref="AT240:AT242">
    <cfRule type="cellIs" dxfId="791" priority="898" operator="between">
      <formula>0.81</formula>
      <formula>1</formula>
    </cfRule>
    <cfRule type="cellIs" dxfId="790" priority="899" operator="between">
      <formula>0.61</formula>
      <formula>0.8</formula>
    </cfRule>
    <cfRule type="cellIs" dxfId="789" priority="900" operator="between">
      <formula>0.41</formula>
      <formula>0.6</formula>
    </cfRule>
    <cfRule type="cellIs" dxfId="788" priority="901" operator="between">
      <formula>0.21</formula>
      <formula>0.4</formula>
    </cfRule>
    <cfRule type="cellIs" dxfId="787" priority="902" operator="between">
      <formula>0.01</formula>
      <formula>0.2</formula>
    </cfRule>
    <cfRule type="cellIs" dxfId="786" priority="903" operator="equal">
      <formula>0.2</formula>
    </cfRule>
    <cfRule type="cellIs" dxfId="785" priority="904" operator="equal">
      <formula>1</formula>
    </cfRule>
    <cfRule type="cellIs" dxfId="784" priority="905" operator="equal">
      <formula>0.8</formula>
    </cfRule>
    <cfRule type="cellIs" dxfId="783" priority="906" operator="equal">
      <formula>0.6</formula>
    </cfRule>
    <cfRule type="cellIs" dxfId="782" priority="907" operator="equal">
      <formula>0.4</formula>
    </cfRule>
    <cfRule type="cellIs" dxfId="781" priority="908" operator="equal">
      <formula>0.2</formula>
    </cfRule>
    <cfRule type="cellIs" dxfId="780" priority="909" operator="equal">
      <formula>0.2</formula>
    </cfRule>
  </conditionalFormatting>
  <conditionalFormatting sqref="AU243">
    <cfRule type="cellIs" dxfId="779" priority="886" operator="between">
      <formula>0.81</formula>
      <formula>1</formula>
    </cfRule>
    <cfRule type="cellIs" dxfId="778" priority="887" operator="between">
      <formula>0.61</formula>
      <formula>0.8</formula>
    </cfRule>
    <cfRule type="cellIs" dxfId="777" priority="888" operator="between">
      <formula>0.41</formula>
      <formula>0.6</formula>
    </cfRule>
    <cfRule type="cellIs" dxfId="776" priority="889" operator="between">
      <formula>0.21</formula>
      <formula>0.4</formula>
    </cfRule>
    <cfRule type="cellIs" dxfId="775" priority="890" operator="between">
      <formula>0.01</formula>
      <formula>0.2</formula>
    </cfRule>
    <cfRule type="cellIs" dxfId="774" priority="891" operator="equal">
      <formula>0.2</formula>
    </cfRule>
    <cfRule type="cellIs" dxfId="773" priority="892" operator="equal">
      <formula>1</formula>
    </cfRule>
    <cfRule type="cellIs" dxfId="772" priority="893" operator="equal">
      <formula>0.8</formula>
    </cfRule>
    <cfRule type="cellIs" dxfId="771" priority="894" operator="equal">
      <formula>0.6</formula>
    </cfRule>
    <cfRule type="cellIs" dxfId="770" priority="895" operator="equal">
      <formula>0.4</formula>
    </cfRule>
    <cfRule type="cellIs" dxfId="769" priority="896" operator="equal">
      <formula>0.2</formula>
    </cfRule>
    <cfRule type="cellIs" dxfId="768" priority="897" operator="equal">
      <formula>0.2</formula>
    </cfRule>
  </conditionalFormatting>
  <conditionalFormatting sqref="AT243">
    <cfRule type="cellIs" dxfId="767" priority="874" operator="between">
      <formula>0.81</formula>
      <formula>1</formula>
    </cfRule>
    <cfRule type="cellIs" dxfId="766" priority="875" operator="between">
      <formula>0.61</formula>
      <formula>0.8</formula>
    </cfRule>
    <cfRule type="cellIs" dxfId="765" priority="876" operator="between">
      <formula>0.41</formula>
      <formula>0.6</formula>
    </cfRule>
    <cfRule type="cellIs" dxfId="764" priority="877" operator="between">
      <formula>0.21</formula>
      <formula>0.4</formula>
    </cfRule>
    <cfRule type="cellIs" dxfId="763" priority="878" operator="between">
      <formula>0.01</formula>
      <formula>0.2</formula>
    </cfRule>
    <cfRule type="cellIs" dxfId="762" priority="879" operator="equal">
      <formula>0.2</formula>
    </cfRule>
    <cfRule type="cellIs" dxfId="761" priority="880" operator="equal">
      <formula>1</formula>
    </cfRule>
    <cfRule type="cellIs" dxfId="760" priority="881" operator="equal">
      <formula>0.8</formula>
    </cfRule>
    <cfRule type="cellIs" dxfId="759" priority="882" operator="equal">
      <formula>0.6</formula>
    </cfRule>
    <cfRule type="cellIs" dxfId="758" priority="883" operator="equal">
      <formula>0.4</formula>
    </cfRule>
    <cfRule type="cellIs" dxfId="757" priority="884" operator="equal">
      <formula>0.2</formula>
    </cfRule>
    <cfRule type="cellIs" dxfId="756" priority="885" operator="equal">
      <formula>0.2</formula>
    </cfRule>
  </conditionalFormatting>
  <conditionalFormatting sqref="AU249">
    <cfRule type="cellIs" dxfId="755" priority="850" operator="between">
      <formula>0.81</formula>
      <formula>1</formula>
    </cfRule>
    <cfRule type="cellIs" dxfId="754" priority="851" operator="between">
      <formula>0.61</formula>
      <formula>0.8</formula>
    </cfRule>
    <cfRule type="cellIs" dxfId="753" priority="852" operator="between">
      <formula>0.41</formula>
      <formula>0.6</formula>
    </cfRule>
    <cfRule type="cellIs" dxfId="752" priority="853" operator="between">
      <formula>0.21</formula>
      <formula>0.4</formula>
    </cfRule>
    <cfRule type="cellIs" dxfId="751" priority="854" operator="between">
      <formula>0.01</formula>
      <formula>0.2</formula>
    </cfRule>
    <cfRule type="cellIs" dxfId="750" priority="855" operator="equal">
      <formula>0.2</formula>
    </cfRule>
    <cfRule type="cellIs" dxfId="749" priority="856" operator="equal">
      <formula>1</formula>
    </cfRule>
    <cfRule type="cellIs" dxfId="748" priority="857" operator="equal">
      <formula>0.8</formula>
    </cfRule>
    <cfRule type="cellIs" dxfId="747" priority="858" operator="equal">
      <formula>0.6</formula>
    </cfRule>
    <cfRule type="cellIs" dxfId="746" priority="859" operator="equal">
      <formula>0.4</formula>
    </cfRule>
    <cfRule type="cellIs" dxfId="745" priority="860" operator="equal">
      <formula>0.2</formula>
    </cfRule>
    <cfRule type="cellIs" dxfId="744" priority="861" operator="equal">
      <formula>0.2</formula>
    </cfRule>
  </conditionalFormatting>
  <conditionalFormatting sqref="AT249">
    <cfRule type="cellIs" dxfId="743" priority="838" operator="between">
      <formula>0.81</formula>
      <formula>1</formula>
    </cfRule>
    <cfRule type="cellIs" dxfId="742" priority="839" operator="between">
      <formula>0.61</formula>
      <formula>0.8</formula>
    </cfRule>
    <cfRule type="cellIs" dxfId="741" priority="840" operator="between">
      <formula>0.41</formula>
      <formula>0.6</formula>
    </cfRule>
    <cfRule type="cellIs" dxfId="740" priority="841" operator="between">
      <formula>0.21</formula>
      <formula>0.4</formula>
    </cfRule>
    <cfRule type="cellIs" dxfId="739" priority="842" operator="between">
      <formula>0.01</formula>
      <formula>0.2</formula>
    </cfRule>
    <cfRule type="cellIs" dxfId="738" priority="843" operator="equal">
      <formula>0.2</formula>
    </cfRule>
    <cfRule type="cellIs" dxfId="737" priority="844" operator="equal">
      <formula>1</formula>
    </cfRule>
    <cfRule type="cellIs" dxfId="736" priority="845" operator="equal">
      <formula>0.8</formula>
    </cfRule>
    <cfRule type="cellIs" dxfId="735" priority="846" operator="equal">
      <formula>0.6</formula>
    </cfRule>
    <cfRule type="cellIs" dxfId="734" priority="847" operator="equal">
      <formula>0.4</formula>
    </cfRule>
    <cfRule type="cellIs" dxfId="733" priority="848" operator="equal">
      <formula>0.2</formula>
    </cfRule>
    <cfRule type="cellIs" dxfId="732" priority="849" operator="equal">
      <formula>0.2</formula>
    </cfRule>
  </conditionalFormatting>
  <conditionalFormatting sqref="AU255">
    <cfRule type="cellIs" dxfId="731" priority="826" operator="between">
      <formula>0.81</formula>
      <formula>1</formula>
    </cfRule>
    <cfRule type="cellIs" dxfId="730" priority="827" operator="between">
      <formula>0.61</formula>
      <formula>0.8</formula>
    </cfRule>
    <cfRule type="cellIs" dxfId="729" priority="828" operator="between">
      <formula>0.41</formula>
      <formula>0.6</formula>
    </cfRule>
    <cfRule type="cellIs" dxfId="728" priority="829" operator="between">
      <formula>0.21</formula>
      <formula>0.4</formula>
    </cfRule>
    <cfRule type="cellIs" dxfId="727" priority="830" operator="between">
      <formula>0.01</formula>
      <formula>0.2</formula>
    </cfRule>
    <cfRule type="cellIs" dxfId="726" priority="831" operator="equal">
      <formula>0.2</formula>
    </cfRule>
    <cfRule type="cellIs" dxfId="725" priority="832" operator="equal">
      <formula>1</formula>
    </cfRule>
    <cfRule type="cellIs" dxfId="724" priority="833" operator="equal">
      <formula>0.8</formula>
    </cfRule>
    <cfRule type="cellIs" dxfId="723" priority="834" operator="equal">
      <formula>0.6</formula>
    </cfRule>
    <cfRule type="cellIs" dxfId="722" priority="835" operator="equal">
      <formula>0.4</formula>
    </cfRule>
    <cfRule type="cellIs" dxfId="721" priority="836" operator="equal">
      <formula>0.2</formula>
    </cfRule>
    <cfRule type="cellIs" dxfId="720" priority="837" operator="equal">
      <formula>0.2</formula>
    </cfRule>
  </conditionalFormatting>
  <conditionalFormatting sqref="AT255">
    <cfRule type="cellIs" dxfId="719" priority="814" operator="between">
      <formula>0.81</formula>
      <formula>1</formula>
    </cfRule>
    <cfRule type="cellIs" dxfId="718" priority="815" operator="between">
      <formula>0.61</formula>
      <formula>0.8</formula>
    </cfRule>
    <cfRule type="cellIs" dxfId="717" priority="816" operator="between">
      <formula>0.41</formula>
      <formula>0.6</formula>
    </cfRule>
    <cfRule type="cellIs" dxfId="716" priority="817" operator="between">
      <formula>0.21</formula>
      <formula>0.4</formula>
    </cfRule>
    <cfRule type="cellIs" dxfId="715" priority="818" operator="between">
      <formula>0.01</formula>
      <formula>0.2</formula>
    </cfRule>
    <cfRule type="cellIs" dxfId="714" priority="819" operator="equal">
      <formula>0.2</formula>
    </cfRule>
    <cfRule type="cellIs" dxfId="713" priority="820" operator="equal">
      <formula>1</formula>
    </cfRule>
    <cfRule type="cellIs" dxfId="712" priority="821" operator="equal">
      <formula>0.8</formula>
    </cfRule>
    <cfRule type="cellIs" dxfId="711" priority="822" operator="equal">
      <formula>0.6</formula>
    </cfRule>
    <cfRule type="cellIs" dxfId="710" priority="823" operator="equal">
      <formula>0.4</formula>
    </cfRule>
    <cfRule type="cellIs" dxfId="709" priority="824" operator="equal">
      <formula>0.2</formula>
    </cfRule>
    <cfRule type="cellIs" dxfId="708" priority="825" operator="equal">
      <formula>0.2</formula>
    </cfRule>
  </conditionalFormatting>
  <conditionalFormatting sqref="AU261">
    <cfRule type="cellIs" dxfId="707" priority="802" operator="between">
      <formula>0.81</formula>
      <formula>1</formula>
    </cfRule>
    <cfRule type="cellIs" dxfId="706" priority="803" operator="between">
      <formula>0.61</formula>
      <formula>0.8</formula>
    </cfRule>
    <cfRule type="cellIs" dxfId="705" priority="804" operator="between">
      <formula>0.41</formula>
      <formula>0.6</formula>
    </cfRule>
    <cfRule type="cellIs" dxfId="704" priority="805" operator="between">
      <formula>0.21</formula>
      <formula>0.4</formula>
    </cfRule>
    <cfRule type="cellIs" dxfId="703" priority="806" operator="between">
      <formula>0.01</formula>
      <formula>0.2</formula>
    </cfRule>
    <cfRule type="cellIs" dxfId="702" priority="807" operator="equal">
      <formula>0.2</formula>
    </cfRule>
    <cfRule type="cellIs" dxfId="701" priority="808" operator="equal">
      <formula>1</formula>
    </cfRule>
    <cfRule type="cellIs" dxfId="700" priority="809" operator="equal">
      <formula>0.8</formula>
    </cfRule>
    <cfRule type="cellIs" dxfId="699" priority="810" operator="equal">
      <formula>0.6</formula>
    </cfRule>
    <cfRule type="cellIs" dxfId="698" priority="811" operator="equal">
      <formula>0.4</formula>
    </cfRule>
    <cfRule type="cellIs" dxfId="697" priority="812" operator="equal">
      <formula>0.2</formula>
    </cfRule>
    <cfRule type="cellIs" dxfId="696" priority="813" operator="equal">
      <formula>0.2</formula>
    </cfRule>
  </conditionalFormatting>
  <conditionalFormatting sqref="AT261">
    <cfRule type="cellIs" dxfId="695" priority="790" operator="between">
      <formula>0.81</formula>
      <formula>1</formula>
    </cfRule>
    <cfRule type="cellIs" dxfId="694" priority="791" operator="between">
      <formula>0.61</formula>
      <formula>0.8</formula>
    </cfRule>
    <cfRule type="cellIs" dxfId="693" priority="792" operator="between">
      <formula>0.41</formula>
      <formula>0.6</formula>
    </cfRule>
    <cfRule type="cellIs" dxfId="692" priority="793" operator="between">
      <formula>0.21</formula>
      <formula>0.4</formula>
    </cfRule>
    <cfRule type="cellIs" dxfId="691" priority="794" operator="between">
      <formula>0.01</formula>
      <formula>0.2</formula>
    </cfRule>
    <cfRule type="cellIs" dxfId="690" priority="795" operator="equal">
      <formula>0.2</formula>
    </cfRule>
    <cfRule type="cellIs" dxfId="689" priority="796" operator="equal">
      <formula>1</formula>
    </cfRule>
    <cfRule type="cellIs" dxfId="688" priority="797" operator="equal">
      <formula>0.8</formula>
    </cfRule>
    <cfRule type="cellIs" dxfId="687" priority="798" operator="equal">
      <formula>0.6</formula>
    </cfRule>
    <cfRule type="cellIs" dxfId="686" priority="799" operator="equal">
      <formula>0.4</formula>
    </cfRule>
    <cfRule type="cellIs" dxfId="685" priority="800" operator="equal">
      <formula>0.2</formula>
    </cfRule>
    <cfRule type="cellIs" dxfId="684" priority="801" operator="equal">
      <formula>0.2</formula>
    </cfRule>
  </conditionalFormatting>
  <conditionalFormatting sqref="AU267">
    <cfRule type="cellIs" dxfId="683" priority="778" operator="between">
      <formula>0.81</formula>
      <formula>1</formula>
    </cfRule>
    <cfRule type="cellIs" dxfId="682" priority="779" operator="between">
      <formula>0.61</formula>
      <formula>0.8</formula>
    </cfRule>
    <cfRule type="cellIs" dxfId="681" priority="780" operator="between">
      <formula>0.41</formula>
      <formula>0.6</formula>
    </cfRule>
    <cfRule type="cellIs" dxfId="680" priority="781" operator="between">
      <formula>0.21</formula>
      <formula>0.4</formula>
    </cfRule>
    <cfRule type="cellIs" dxfId="679" priority="782" operator="between">
      <formula>0.01</formula>
      <formula>0.2</formula>
    </cfRule>
    <cfRule type="cellIs" dxfId="678" priority="783" operator="equal">
      <formula>0.2</formula>
    </cfRule>
    <cfRule type="cellIs" dxfId="677" priority="784" operator="equal">
      <formula>1</formula>
    </cfRule>
    <cfRule type="cellIs" dxfId="676" priority="785" operator="equal">
      <formula>0.8</formula>
    </cfRule>
    <cfRule type="cellIs" dxfId="675" priority="786" operator="equal">
      <formula>0.6</formula>
    </cfRule>
    <cfRule type="cellIs" dxfId="674" priority="787" operator="equal">
      <formula>0.4</formula>
    </cfRule>
    <cfRule type="cellIs" dxfId="673" priority="788" operator="equal">
      <formula>0.2</formula>
    </cfRule>
    <cfRule type="cellIs" dxfId="672" priority="789" operator="equal">
      <formula>0.2</formula>
    </cfRule>
  </conditionalFormatting>
  <conditionalFormatting sqref="AT267">
    <cfRule type="cellIs" dxfId="671" priority="766" operator="between">
      <formula>0.81</formula>
      <formula>1</formula>
    </cfRule>
    <cfRule type="cellIs" dxfId="670" priority="767" operator="between">
      <formula>0.61</formula>
      <formula>0.8</formula>
    </cfRule>
    <cfRule type="cellIs" dxfId="669" priority="768" operator="between">
      <formula>0.41</formula>
      <formula>0.6</formula>
    </cfRule>
    <cfRule type="cellIs" dxfId="668" priority="769" operator="between">
      <formula>0.21</formula>
      <formula>0.4</formula>
    </cfRule>
    <cfRule type="cellIs" dxfId="667" priority="770" operator="between">
      <formula>0.01</formula>
      <formula>0.2</formula>
    </cfRule>
    <cfRule type="cellIs" dxfId="666" priority="771" operator="equal">
      <formula>0.2</formula>
    </cfRule>
    <cfRule type="cellIs" dxfId="665" priority="772" operator="equal">
      <formula>1</formula>
    </cfRule>
    <cfRule type="cellIs" dxfId="664" priority="773" operator="equal">
      <formula>0.8</formula>
    </cfRule>
    <cfRule type="cellIs" dxfId="663" priority="774" operator="equal">
      <formula>0.6</formula>
    </cfRule>
    <cfRule type="cellIs" dxfId="662" priority="775" operator="equal">
      <formula>0.4</formula>
    </cfRule>
    <cfRule type="cellIs" dxfId="661" priority="776" operator="equal">
      <formula>0.2</formula>
    </cfRule>
    <cfRule type="cellIs" dxfId="660" priority="777" operator="equal">
      <formula>0.2</formula>
    </cfRule>
  </conditionalFormatting>
  <conditionalFormatting sqref="AU273">
    <cfRule type="cellIs" dxfId="659" priority="754" operator="between">
      <formula>0.81</formula>
      <formula>1</formula>
    </cfRule>
    <cfRule type="cellIs" dxfId="658" priority="755" operator="between">
      <formula>0.61</formula>
      <formula>0.8</formula>
    </cfRule>
    <cfRule type="cellIs" dxfId="657" priority="756" operator="between">
      <formula>0.41</formula>
      <formula>0.6</formula>
    </cfRule>
    <cfRule type="cellIs" dxfId="656" priority="757" operator="between">
      <formula>0.21</formula>
      <formula>0.4</formula>
    </cfRule>
    <cfRule type="cellIs" dxfId="655" priority="758" operator="between">
      <formula>0.01</formula>
      <formula>0.2</formula>
    </cfRule>
    <cfRule type="cellIs" dxfId="654" priority="759" operator="equal">
      <formula>0.2</formula>
    </cfRule>
    <cfRule type="cellIs" dxfId="653" priority="760" operator="equal">
      <formula>1</formula>
    </cfRule>
    <cfRule type="cellIs" dxfId="652" priority="761" operator="equal">
      <formula>0.8</formula>
    </cfRule>
    <cfRule type="cellIs" dxfId="651" priority="762" operator="equal">
      <formula>0.6</formula>
    </cfRule>
    <cfRule type="cellIs" dxfId="650" priority="763" operator="equal">
      <formula>0.4</formula>
    </cfRule>
    <cfRule type="cellIs" dxfId="649" priority="764" operator="equal">
      <formula>0.2</formula>
    </cfRule>
    <cfRule type="cellIs" dxfId="648" priority="765" operator="equal">
      <formula>0.2</formula>
    </cfRule>
  </conditionalFormatting>
  <conditionalFormatting sqref="AT273">
    <cfRule type="cellIs" dxfId="647" priority="742" operator="between">
      <formula>0.81</formula>
      <formula>1</formula>
    </cfRule>
    <cfRule type="cellIs" dxfId="646" priority="743" operator="between">
      <formula>0.61</formula>
      <formula>0.8</formula>
    </cfRule>
    <cfRule type="cellIs" dxfId="645" priority="744" operator="between">
      <formula>0.41</formula>
      <formula>0.6</formula>
    </cfRule>
    <cfRule type="cellIs" dxfId="644" priority="745" operator="between">
      <formula>0.21</formula>
      <formula>0.4</formula>
    </cfRule>
    <cfRule type="cellIs" dxfId="643" priority="746" operator="between">
      <formula>0.01</formula>
      <formula>0.2</formula>
    </cfRule>
    <cfRule type="cellIs" dxfId="642" priority="747" operator="equal">
      <formula>0.2</formula>
    </cfRule>
    <cfRule type="cellIs" dxfId="641" priority="748" operator="equal">
      <formula>1</formula>
    </cfRule>
    <cfRule type="cellIs" dxfId="640" priority="749" operator="equal">
      <formula>0.8</formula>
    </cfRule>
    <cfRule type="cellIs" dxfId="639" priority="750" operator="equal">
      <formula>0.6</formula>
    </cfRule>
    <cfRule type="cellIs" dxfId="638" priority="751" operator="equal">
      <formula>0.4</formula>
    </cfRule>
    <cfRule type="cellIs" dxfId="637" priority="752" operator="equal">
      <formula>0.2</formula>
    </cfRule>
    <cfRule type="cellIs" dxfId="636" priority="753" operator="equal">
      <formula>0.2</formula>
    </cfRule>
  </conditionalFormatting>
  <conditionalFormatting sqref="AU279">
    <cfRule type="cellIs" dxfId="635" priority="730" operator="between">
      <formula>0.81</formula>
      <formula>1</formula>
    </cfRule>
    <cfRule type="cellIs" dxfId="634" priority="731" operator="between">
      <formula>0.61</formula>
      <formula>0.8</formula>
    </cfRule>
    <cfRule type="cellIs" dxfId="633" priority="732" operator="between">
      <formula>0.41</formula>
      <formula>0.6</formula>
    </cfRule>
    <cfRule type="cellIs" dxfId="632" priority="733" operator="between">
      <formula>0.21</formula>
      <formula>0.4</formula>
    </cfRule>
    <cfRule type="cellIs" dxfId="631" priority="734" operator="between">
      <formula>0.01</formula>
      <formula>0.2</formula>
    </cfRule>
    <cfRule type="cellIs" dxfId="630" priority="735" operator="equal">
      <formula>0.2</formula>
    </cfRule>
    <cfRule type="cellIs" dxfId="629" priority="736" operator="equal">
      <formula>1</formula>
    </cfRule>
    <cfRule type="cellIs" dxfId="628" priority="737" operator="equal">
      <formula>0.8</formula>
    </cfRule>
    <cfRule type="cellIs" dxfId="627" priority="738" operator="equal">
      <formula>0.6</formula>
    </cfRule>
    <cfRule type="cellIs" dxfId="626" priority="739" operator="equal">
      <formula>0.4</formula>
    </cfRule>
    <cfRule type="cellIs" dxfId="625" priority="740" operator="equal">
      <formula>0.2</formula>
    </cfRule>
    <cfRule type="cellIs" dxfId="624" priority="741" operator="equal">
      <formula>0.2</formula>
    </cfRule>
  </conditionalFormatting>
  <conditionalFormatting sqref="AT279">
    <cfRule type="cellIs" dxfId="623" priority="718" operator="between">
      <formula>0.81</formula>
      <formula>1</formula>
    </cfRule>
    <cfRule type="cellIs" dxfId="622" priority="719" operator="between">
      <formula>0.61</formula>
      <formula>0.8</formula>
    </cfRule>
    <cfRule type="cellIs" dxfId="621" priority="720" operator="between">
      <formula>0.41</formula>
      <formula>0.6</formula>
    </cfRule>
    <cfRule type="cellIs" dxfId="620" priority="721" operator="between">
      <formula>0.21</formula>
      <formula>0.4</formula>
    </cfRule>
    <cfRule type="cellIs" dxfId="619" priority="722" operator="between">
      <formula>0.01</formula>
      <formula>0.2</formula>
    </cfRule>
    <cfRule type="cellIs" dxfId="618" priority="723" operator="equal">
      <formula>0.2</formula>
    </cfRule>
    <cfRule type="cellIs" dxfId="617" priority="724" operator="equal">
      <formula>1</formula>
    </cfRule>
    <cfRule type="cellIs" dxfId="616" priority="725" operator="equal">
      <formula>0.8</formula>
    </cfRule>
    <cfRule type="cellIs" dxfId="615" priority="726" operator="equal">
      <formula>0.6</formula>
    </cfRule>
    <cfRule type="cellIs" dxfId="614" priority="727" operator="equal">
      <formula>0.4</formula>
    </cfRule>
    <cfRule type="cellIs" dxfId="613" priority="728" operator="equal">
      <formula>0.2</formula>
    </cfRule>
    <cfRule type="cellIs" dxfId="612" priority="729" operator="equal">
      <formula>0.2</formula>
    </cfRule>
  </conditionalFormatting>
  <conditionalFormatting sqref="AT285">
    <cfRule type="cellIs" dxfId="611" priority="694" operator="between">
      <formula>0.81</formula>
      <formula>1</formula>
    </cfRule>
    <cfRule type="cellIs" dxfId="610" priority="695" operator="between">
      <formula>0.61</formula>
      <formula>0.8</formula>
    </cfRule>
    <cfRule type="cellIs" dxfId="609" priority="696" operator="between">
      <formula>0.41</formula>
      <formula>0.6</formula>
    </cfRule>
    <cfRule type="cellIs" dxfId="608" priority="697" operator="between">
      <formula>0.21</formula>
      <formula>0.4</formula>
    </cfRule>
    <cfRule type="cellIs" dxfId="607" priority="698" operator="between">
      <formula>0.01</formula>
      <formula>0.2</formula>
    </cfRule>
    <cfRule type="cellIs" dxfId="606" priority="699" operator="equal">
      <formula>0.2</formula>
    </cfRule>
    <cfRule type="cellIs" dxfId="605" priority="700" operator="equal">
      <formula>1</formula>
    </cfRule>
    <cfRule type="cellIs" dxfId="604" priority="701" operator="equal">
      <formula>0.8</formula>
    </cfRule>
    <cfRule type="cellIs" dxfId="603" priority="702" operator="equal">
      <formula>0.6</formula>
    </cfRule>
    <cfRule type="cellIs" dxfId="602" priority="703" operator="equal">
      <formula>0.4</formula>
    </cfRule>
    <cfRule type="cellIs" dxfId="601" priority="704" operator="equal">
      <formula>0.2</formula>
    </cfRule>
    <cfRule type="cellIs" dxfId="600" priority="705" operator="equal">
      <formula>0.2</formula>
    </cfRule>
  </conditionalFormatting>
  <conditionalFormatting sqref="AU291">
    <cfRule type="cellIs" dxfId="599" priority="682" operator="between">
      <formula>0.81</formula>
      <formula>1</formula>
    </cfRule>
    <cfRule type="cellIs" dxfId="598" priority="683" operator="between">
      <formula>0.61</formula>
      <formula>0.8</formula>
    </cfRule>
    <cfRule type="cellIs" dxfId="597" priority="684" operator="between">
      <formula>0.41</formula>
      <formula>0.6</formula>
    </cfRule>
    <cfRule type="cellIs" dxfId="596" priority="685" operator="between">
      <formula>0.21</formula>
      <formula>0.4</formula>
    </cfRule>
    <cfRule type="cellIs" dxfId="595" priority="686" operator="between">
      <formula>0.01</formula>
      <formula>0.2</formula>
    </cfRule>
    <cfRule type="cellIs" dxfId="594" priority="687" operator="equal">
      <formula>0.2</formula>
    </cfRule>
    <cfRule type="cellIs" dxfId="593" priority="688" operator="equal">
      <formula>1</formula>
    </cfRule>
    <cfRule type="cellIs" dxfId="592" priority="689" operator="equal">
      <formula>0.8</formula>
    </cfRule>
    <cfRule type="cellIs" dxfId="591" priority="690" operator="equal">
      <formula>0.6</formula>
    </cfRule>
    <cfRule type="cellIs" dxfId="590" priority="691" operator="equal">
      <formula>0.4</formula>
    </cfRule>
    <cfRule type="cellIs" dxfId="589" priority="692" operator="equal">
      <formula>0.2</formula>
    </cfRule>
    <cfRule type="cellIs" dxfId="588" priority="693" operator="equal">
      <formula>0.2</formula>
    </cfRule>
  </conditionalFormatting>
  <conditionalFormatting sqref="AT291">
    <cfRule type="cellIs" dxfId="587" priority="670" operator="between">
      <formula>0.81</formula>
      <formula>1</formula>
    </cfRule>
    <cfRule type="cellIs" dxfId="586" priority="671" operator="between">
      <formula>0.61</formula>
      <formula>0.8</formula>
    </cfRule>
    <cfRule type="cellIs" dxfId="585" priority="672" operator="between">
      <formula>0.41</formula>
      <formula>0.6</formula>
    </cfRule>
    <cfRule type="cellIs" dxfId="584" priority="673" operator="between">
      <formula>0.21</formula>
      <formula>0.4</formula>
    </cfRule>
    <cfRule type="cellIs" dxfId="583" priority="674" operator="between">
      <formula>0.01</formula>
      <formula>0.2</formula>
    </cfRule>
    <cfRule type="cellIs" dxfId="582" priority="675" operator="equal">
      <formula>0.2</formula>
    </cfRule>
    <cfRule type="cellIs" dxfId="581" priority="676" operator="equal">
      <formula>1</formula>
    </cfRule>
    <cfRule type="cellIs" dxfId="580" priority="677" operator="equal">
      <formula>0.8</formula>
    </cfRule>
    <cfRule type="cellIs" dxfId="579" priority="678" operator="equal">
      <formula>0.6</formula>
    </cfRule>
    <cfRule type="cellIs" dxfId="578" priority="679" operator="equal">
      <formula>0.4</formula>
    </cfRule>
    <cfRule type="cellIs" dxfId="577" priority="680" operator="equal">
      <formula>0.2</formula>
    </cfRule>
    <cfRule type="cellIs" dxfId="576" priority="681" operator="equal">
      <formula>0.2</formula>
    </cfRule>
  </conditionalFormatting>
  <conditionalFormatting sqref="AU297">
    <cfRule type="cellIs" dxfId="575" priority="658" operator="between">
      <formula>0.81</formula>
      <formula>1</formula>
    </cfRule>
    <cfRule type="cellIs" dxfId="574" priority="659" operator="between">
      <formula>0.61</formula>
      <formula>0.8</formula>
    </cfRule>
    <cfRule type="cellIs" dxfId="573" priority="660" operator="between">
      <formula>0.41</formula>
      <formula>0.6</formula>
    </cfRule>
    <cfRule type="cellIs" dxfId="572" priority="661" operator="between">
      <formula>0.21</formula>
      <formula>0.4</formula>
    </cfRule>
    <cfRule type="cellIs" dxfId="571" priority="662" operator="between">
      <formula>0.01</formula>
      <formula>0.2</formula>
    </cfRule>
    <cfRule type="cellIs" dxfId="570" priority="663" operator="equal">
      <formula>0.2</formula>
    </cfRule>
    <cfRule type="cellIs" dxfId="569" priority="664" operator="equal">
      <formula>1</formula>
    </cfRule>
    <cfRule type="cellIs" dxfId="568" priority="665" operator="equal">
      <formula>0.8</formula>
    </cfRule>
    <cfRule type="cellIs" dxfId="567" priority="666" operator="equal">
      <formula>0.6</formula>
    </cfRule>
    <cfRule type="cellIs" dxfId="566" priority="667" operator="equal">
      <formula>0.4</formula>
    </cfRule>
    <cfRule type="cellIs" dxfId="565" priority="668" operator="equal">
      <formula>0.2</formula>
    </cfRule>
    <cfRule type="cellIs" dxfId="564" priority="669" operator="equal">
      <formula>0.2</formula>
    </cfRule>
  </conditionalFormatting>
  <conditionalFormatting sqref="AT297">
    <cfRule type="cellIs" dxfId="563" priority="646" operator="between">
      <formula>0.81</formula>
      <formula>1</formula>
    </cfRule>
    <cfRule type="cellIs" dxfId="562" priority="647" operator="between">
      <formula>0.61</formula>
      <formula>0.8</formula>
    </cfRule>
    <cfRule type="cellIs" dxfId="561" priority="648" operator="between">
      <formula>0.41</formula>
      <formula>0.6</formula>
    </cfRule>
    <cfRule type="cellIs" dxfId="560" priority="649" operator="between">
      <formula>0.21</formula>
      <formula>0.4</formula>
    </cfRule>
    <cfRule type="cellIs" dxfId="559" priority="650" operator="between">
      <formula>0.01</formula>
      <formula>0.2</formula>
    </cfRule>
    <cfRule type="cellIs" dxfId="558" priority="651" operator="equal">
      <formula>0.2</formula>
    </cfRule>
    <cfRule type="cellIs" dxfId="557" priority="652" operator="equal">
      <formula>1</formula>
    </cfRule>
    <cfRule type="cellIs" dxfId="556" priority="653" operator="equal">
      <formula>0.8</formula>
    </cfRule>
    <cfRule type="cellIs" dxfId="555" priority="654" operator="equal">
      <formula>0.6</formula>
    </cfRule>
    <cfRule type="cellIs" dxfId="554" priority="655" operator="equal">
      <formula>0.4</formula>
    </cfRule>
    <cfRule type="cellIs" dxfId="553" priority="656" operator="equal">
      <formula>0.2</formula>
    </cfRule>
    <cfRule type="cellIs" dxfId="552" priority="657" operator="equal">
      <formula>0.2</formula>
    </cfRule>
  </conditionalFormatting>
  <conditionalFormatting sqref="AU303">
    <cfRule type="cellIs" dxfId="551" priority="634" operator="between">
      <formula>0.81</formula>
      <formula>1</formula>
    </cfRule>
    <cfRule type="cellIs" dxfId="550" priority="635" operator="between">
      <formula>0.61</formula>
      <formula>0.8</formula>
    </cfRule>
    <cfRule type="cellIs" dxfId="549" priority="636" operator="between">
      <formula>0.41</formula>
      <formula>0.6</formula>
    </cfRule>
    <cfRule type="cellIs" dxfId="548" priority="637" operator="between">
      <formula>0.21</formula>
      <formula>0.4</formula>
    </cfRule>
    <cfRule type="cellIs" dxfId="547" priority="638" operator="between">
      <formula>0.01</formula>
      <formula>0.2</formula>
    </cfRule>
    <cfRule type="cellIs" dxfId="546" priority="639" operator="equal">
      <formula>0.2</formula>
    </cfRule>
    <cfRule type="cellIs" dxfId="545" priority="640" operator="equal">
      <formula>1</formula>
    </cfRule>
    <cfRule type="cellIs" dxfId="544" priority="641" operator="equal">
      <formula>0.8</formula>
    </cfRule>
    <cfRule type="cellIs" dxfId="543" priority="642" operator="equal">
      <formula>0.6</formula>
    </cfRule>
    <cfRule type="cellIs" dxfId="542" priority="643" operator="equal">
      <formula>0.4</formula>
    </cfRule>
    <cfRule type="cellIs" dxfId="541" priority="644" operator="equal">
      <formula>0.2</formula>
    </cfRule>
    <cfRule type="cellIs" dxfId="540" priority="645" operator="equal">
      <formula>0.2</formula>
    </cfRule>
  </conditionalFormatting>
  <conditionalFormatting sqref="AT303">
    <cfRule type="cellIs" dxfId="539" priority="622" operator="between">
      <formula>0.81</formula>
      <formula>1</formula>
    </cfRule>
    <cfRule type="cellIs" dxfId="538" priority="623" operator="between">
      <formula>0.61</formula>
      <formula>0.8</formula>
    </cfRule>
    <cfRule type="cellIs" dxfId="537" priority="624" operator="between">
      <formula>0.41</formula>
      <formula>0.6</formula>
    </cfRule>
    <cfRule type="cellIs" dxfId="536" priority="625" operator="between">
      <formula>0.21</formula>
      <formula>0.4</formula>
    </cfRule>
    <cfRule type="cellIs" dxfId="535" priority="626" operator="between">
      <formula>0.01</formula>
      <formula>0.2</formula>
    </cfRule>
    <cfRule type="cellIs" dxfId="534" priority="627" operator="equal">
      <formula>0.2</formula>
    </cfRule>
    <cfRule type="cellIs" dxfId="533" priority="628" operator="equal">
      <formula>1</formula>
    </cfRule>
    <cfRule type="cellIs" dxfId="532" priority="629" operator="equal">
      <formula>0.8</formula>
    </cfRule>
    <cfRule type="cellIs" dxfId="531" priority="630" operator="equal">
      <formula>0.6</formula>
    </cfRule>
    <cfRule type="cellIs" dxfId="530" priority="631" operator="equal">
      <formula>0.4</formula>
    </cfRule>
    <cfRule type="cellIs" dxfId="529" priority="632" operator="equal">
      <formula>0.2</formula>
    </cfRule>
    <cfRule type="cellIs" dxfId="528" priority="633" operator="equal">
      <formula>0.2</formula>
    </cfRule>
  </conditionalFormatting>
  <conditionalFormatting sqref="AU309">
    <cfRule type="cellIs" dxfId="527" priority="610" operator="between">
      <formula>0.81</formula>
      <formula>1</formula>
    </cfRule>
    <cfRule type="cellIs" dxfId="526" priority="611" operator="between">
      <formula>0.61</formula>
      <formula>0.8</formula>
    </cfRule>
    <cfRule type="cellIs" dxfId="525" priority="612" operator="between">
      <formula>0.41</formula>
      <formula>0.6</formula>
    </cfRule>
    <cfRule type="cellIs" dxfId="524" priority="613" operator="between">
      <formula>0.21</formula>
      <formula>0.4</formula>
    </cfRule>
    <cfRule type="cellIs" dxfId="523" priority="614" operator="between">
      <formula>0.01</formula>
      <formula>0.2</formula>
    </cfRule>
    <cfRule type="cellIs" dxfId="522" priority="615" operator="equal">
      <formula>0.2</formula>
    </cfRule>
    <cfRule type="cellIs" dxfId="521" priority="616" operator="equal">
      <formula>1</formula>
    </cfRule>
    <cfRule type="cellIs" dxfId="520" priority="617" operator="equal">
      <formula>0.8</formula>
    </cfRule>
    <cfRule type="cellIs" dxfId="519" priority="618" operator="equal">
      <formula>0.6</formula>
    </cfRule>
    <cfRule type="cellIs" dxfId="518" priority="619" operator="equal">
      <formula>0.4</formula>
    </cfRule>
    <cfRule type="cellIs" dxfId="517" priority="620" operator="equal">
      <formula>0.2</formula>
    </cfRule>
    <cfRule type="cellIs" dxfId="516" priority="621" operator="equal">
      <formula>0.2</formula>
    </cfRule>
  </conditionalFormatting>
  <conditionalFormatting sqref="AT309">
    <cfRule type="cellIs" dxfId="515" priority="598" operator="between">
      <formula>0.81</formula>
      <formula>1</formula>
    </cfRule>
    <cfRule type="cellIs" dxfId="514" priority="599" operator="between">
      <formula>0.61</formula>
      <formula>0.8</formula>
    </cfRule>
    <cfRule type="cellIs" dxfId="513" priority="600" operator="between">
      <formula>0.41</formula>
      <formula>0.6</formula>
    </cfRule>
    <cfRule type="cellIs" dxfId="512" priority="601" operator="between">
      <formula>0.21</formula>
      <formula>0.4</formula>
    </cfRule>
    <cfRule type="cellIs" dxfId="511" priority="602" operator="between">
      <formula>0.01</formula>
      <formula>0.2</formula>
    </cfRule>
    <cfRule type="cellIs" dxfId="510" priority="603" operator="equal">
      <formula>0.2</formula>
    </cfRule>
    <cfRule type="cellIs" dxfId="509" priority="604" operator="equal">
      <formula>1</formula>
    </cfRule>
    <cfRule type="cellIs" dxfId="508" priority="605" operator="equal">
      <formula>0.8</formula>
    </cfRule>
    <cfRule type="cellIs" dxfId="507" priority="606" operator="equal">
      <formula>0.6</formula>
    </cfRule>
    <cfRule type="cellIs" dxfId="506" priority="607" operator="equal">
      <formula>0.4</formula>
    </cfRule>
    <cfRule type="cellIs" dxfId="505" priority="608" operator="equal">
      <formula>0.2</formula>
    </cfRule>
    <cfRule type="cellIs" dxfId="504" priority="609" operator="equal">
      <formula>0.2</formula>
    </cfRule>
  </conditionalFormatting>
  <conditionalFormatting sqref="AU315">
    <cfRule type="cellIs" dxfId="503" priority="586" operator="between">
      <formula>0.81</formula>
      <formula>1</formula>
    </cfRule>
    <cfRule type="cellIs" dxfId="502" priority="587" operator="between">
      <formula>0.61</formula>
      <formula>0.8</formula>
    </cfRule>
    <cfRule type="cellIs" dxfId="501" priority="588" operator="between">
      <formula>0.41</formula>
      <formula>0.6</formula>
    </cfRule>
    <cfRule type="cellIs" dxfId="500" priority="589" operator="between">
      <formula>0.21</formula>
      <formula>0.4</formula>
    </cfRule>
    <cfRule type="cellIs" dxfId="499" priority="590" operator="between">
      <formula>0.01</formula>
      <formula>0.2</formula>
    </cfRule>
    <cfRule type="cellIs" dxfId="498" priority="591" operator="equal">
      <formula>0.2</formula>
    </cfRule>
    <cfRule type="cellIs" dxfId="497" priority="592" operator="equal">
      <formula>1</formula>
    </cfRule>
    <cfRule type="cellIs" dxfId="496" priority="593" operator="equal">
      <formula>0.8</formula>
    </cfRule>
    <cfRule type="cellIs" dxfId="495" priority="594" operator="equal">
      <formula>0.6</formula>
    </cfRule>
    <cfRule type="cellIs" dxfId="494" priority="595" operator="equal">
      <formula>0.4</formula>
    </cfRule>
    <cfRule type="cellIs" dxfId="493" priority="596" operator="equal">
      <formula>0.2</formula>
    </cfRule>
    <cfRule type="cellIs" dxfId="492" priority="597" operator="equal">
      <formula>0.2</formula>
    </cfRule>
  </conditionalFormatting>
  <conditionalFormatting sqref="AT315">
    <cfRule type="cellIs" dxfId="491" priority="574" operator="between">
      <formula>0.81</formula>
      <formula>1</formula>
    </cfRule>
    <cfRule type="cellIs" dxfId="490" priority="575" operator="between">
      <formula>0.61</formula>
      <formula>0.8</formula>
    </cfRule>
    <cfRule type="cellIs" dxfId="489" priority="576" operator="between">
      <formula>0.41</formula>
      <formula>0.6</formula>
    </cfRule>
    <cfRule type="cellIs" dxfId="488" priority="577" operator="between">
      <formula>0.21</formula>
      <formula>0.4</formula>
    </cfRule>
    <cfRule type="cellIs" dxfId="487" priority="578" operator="between">
      <formula>0.01</formula>
      <formula>0.2</formula>
    </cfRule>
    <cfRule type="cellIs" dxfId="486" priority="579" operator="equal">
      <formula>0.2</formula>
    </cfRule>
    <cfRule type="cellIs" dxfId="485" priority="580" operator="equal">
      <formula>1</formula>
    </cfRule>
    <cfRule type="cellIs" dxfId="484" priority="581" operator="equal">
      <formula>0.8</formula>
    </cfRule>
    <cfRule type="cellIs" dxfId="483" priority="582" operator="equal">
      <formula>0.6</formula>
    </cfRule>
    <cfRule type="cellIs" dxfId="482" priority="583" operator="equal">
      <formula>0.4</formula>
    </cfRule>
    <cfRule type="cellIs" dxfId="481" priority="584" operator="equal">
      <formula>0.2</formula>
    </cfRule>
    <cfRule type="cellIs" dxfId="480" priority="585" operator="equal">
      <formula>0.2</formula>
    </cfRule>
  </conditionalFormatting>
  <conditionalFormatting sqref="AU321">
    <cfRule type="cellIs" dxfId="479" priority="562" operator="between">
      <formula>0.81</formula>
      <formula>1</formula>
    </cfRule>
    <cfRule type="cellIs" dxfId="478" priority="563" operator="between">
      <formula>0.61</formula>
      <formula>0.8</formula>
    </cfRule>
    <cfRule type="cellIs" dxfId="477" priority="564" operator="between">
      <formula>0.41</formula>
      <formula>0.6</formula>
    </cfRule>
    <cfRule type="cellIs" dxfId="476" priority="565" operator="between">
      <formula>0.21</formula>
      <formula>0.4</formula>
    </cfRule>
    <cfRule type="cellIs" dxfId="475" priority="566" operator="between">
      <formula>0.01</formula>
      <formula>0.2</formula>
    </cfRule>
    <cfRule type="cellIs" dxfId="474" priority="567" operator="equal">
      <formula>0.2</formula>
    </cfRule>
    <cfRule type="cellIs" dxfId="473" priority="568" operator="equal">
      <formula>1</formula>
    </cfRule>
    <cfRule type="cellIs" dxfId="472" priority="569" operator="equal">
      <formula>0.8</formula>
    </cfRule>
    <cfRule type="cellIs" dxfId="471" priority="570" operator="equal">
      <formula>0.6</formula>
    </cfRule>
    <cfRule type="cellIs" dxfId="470" priority="571" operator="equal">
      <formula>0.4</formula>
    </cfRule>
    <cfRule type="cellIs" dxfId="469" priority="572" operator="equal">
      <formula>0.2</formula>
    </cfRule>
    <cfRule type="cellIs" dxfId="468" priority="573" operator="equal">
      <formula>0.2</formula>
    </cfRule>
  </conditionalFormatting>
  <conditionalFormatting sqref="AT321">
    <cfRule type="cellIs" dxfId="467" priority="550" operator="between">
      <formula>0.81</formula>
      <formula>1</formula>
    </cfRule>
    <cfRule type="cellIs" dxfId="466" priority="551" operator="between">
      <formula>0.61</formula>
      <formula>0.8</formula>
    </cfRule>
    <cfRule type="cellIs" dxfId="465" priority="552" operator="between">
      <formula>0.41</formula>
      <formula>0.6</formula>
    </cfRule>
    <cfRule type="cellIs" dxfId="464" priority="553" operator="between">
      <formula>0.21</formula>
      <formula>0.4</formula>
    </cfRule>
    <cfRule type="cellIs" dxfId="463" priority="554" operator="between">
      <formula>0.01</formula>
      <formula>0.2</formula>
    </cfRule>
    <cfRule type="cellIs" dxfId="462" priority="555" operator="equal">
      <formula>0.2</formula>
    </cfRule>
    <cfRule type="cellIs" dxfId="461" priority="556" operator="equal">
      <formula>1</formula>
    </cfRule>
    <cfRule type="cellIs" dxfId="460" priority="557" operator="equal">
      <formula>0.8</formula>
    </cfRule>
    <cfRule type="cellIs" dxfId="459" priority="558" operator="equal">
      <formula>0.6</formula>
    </cfRule>
    <cfRule type="cellIs" dxfId="458" priority="559" operator="equal">
      <formula>0.4</formula>
    </cfRule>
    <cfRule type="cellIs" dxfId="457" priority="560" operator="equal">
      <formula>0.2</formula>
    </cfRule>
    <cfRule type="cellIs" dxfId="456" priority="561" operator="equal">
      <formula>0.2</formula>
    </cfRule>
  </conditionalFormatting>
  <conditionalFormatting sqref="AU327">
    <cfRule type="cellIs" dxfId="455" priority="538" operator="between">
      <formula>0.81</formula>
      <formula>1</formula>
    </cfRule>
    <cfRule type="cellIs" dxfId="454" priority="539" operator="between">
      <formula>0.61</formula>
      <formula>0.8</formula>
    </cfRule>
    <cfRule type="cellIs" dxfId="453" priority="540" operator="between">
      <formula>0.41</formula>
      <formula>0.6</formula>
    </cfRule>
    <cfRule type="cellIs" dxfId="452" priority="541" operator="between">
      <formula>0.21</formula>
      <formula>0.4</formula>
    </cfRule>
    <cfRule type="cellIs" dxfId="451" priority="542" operator="between">
      <formula>0.01</formula>
      <formula>0.2</formula>
    </cfRule>
    <cfRule type="cellIs" dxfId="450" priority="543" operator="equal">
      <formula>0.2</formula>
    </cfRule>
    <cfRule type="cellIs" dxfId="449" priority="544" operator="equal">
      <formula>1</formula>
    </cfRule>
    <cfRule type="cellIs" dxfId="448" priority="545" operator="equal">
      <formula>0.8</formula>
    </cfRule>
    <cfRule type="cellIs" dxfId="447" priority="546" operator="equal">
      <formula>0.6</formula>
    </cfRule>
    <cfRule type="cellIs" dxfId="446" priority="547" operator="equal">
      <formula>0.4</formula>
    </cfRule>
    <cfRule type="cellIs" dxfId="445" priority="548" operator="equal">
      <formula>0.2</formula>
    </cfRule>
    <cfRule type="cellIs" dxfId="444" priority="549" operator="equal">
      <formula>0.2</formula>
    </cfRule>
  </conditionalFormatting>
  <conditionalFormatting sqref="AT327">
    <cfRule type="cellIs" dxfId="443" priority="526" operator="between">
      <formula>0.81</formula>
      <formula>1</formula>
    </cfRule>
    <cfRule type="cellIs" dxfId="442" priority="527" operator="between">
      <formula>0.61</formula>
      <formula>0.8</formula>
    </cfRule>
    <cfRule type="cellIs" dxfId="441" priority="528" operator="between">
      <formula>0.41</formula>
      <formula>0.6</formula>
    </cfRule>
    <cfRule type="cellIs" dxfId="440" priority="529" operator="between">
      <formula>0.21</formula>
      <formula>0.4</formula>
    </cfRule>
    <cfRule type="cellIs" dxfId="439" priority="530" operator="between">
      <formula>0.01</formula>
      <formula>0.2</formula>
    </cfRule>
    <cfRule type="cellIs" dxfId="438" priority="531" operator="equal">
      <formula>0.2</formula>
    </cfRule>
    <cfRule type="cellIs" dxfId="437" priority="532" operator="equal">
      <formula>1</formula>
    </cfRule>
    <cfRule type="cellIs" dxfId="436" priority="533" operator="equal">
      <formula>0.8</formula>
    </cfRule>
    <cfRule type="cellIs" dxfId="435" priority="534" operator="equal">
      <formula>0.6</formula>
    </cfRule>
    <cfRule type="cellIs" dxfId="434" priority="535" operator="equal">
      <formula>0.4</formula>
    </cfRule>
    <cfRule type="cellIs" dxfId="433" priority="536" operator="equal">
      <formula>0.2</formula>
    </cfRule>
    <cfRule type="cellIs" dxfId="432" priority="537" operator="equal">
      <formula>0.2</formula>
    </cfRule>
  </conditionalFormatting>
  <conditionalFormatting sqref="AU333">
    <cfRule type="cellIs" dxfId="431" priority="514" operator="between">
      <formula>0.81</formula>
      <formula>1</formula>
    </cfRule>
    <cfRule type="cellIs" dxfId="430" priority="515" operator="between">
      <formula>0.61</formula>
      <formula>0.8</formula>
    </cfRule>
    <cfRule type="cellIs" dxfId="429" priority="516" operator="between">
      <formula>0.41</formula>
      <formula>0.6</formula>
    </cfRule>
    <cfRule type="cellIs" dxfId="428" priority="517" operator="between">
      <formula>0.21</formula>
      <formula>0.4</formula>
    </cfRule>
    <cfRule type="cellIs" dxfId="427" priority="518" operator="between">
      <formula>0.01</formula>
      <formula>0.2</formula>
    </cfRule>
    <cfRule type="cellIs" dxfId="426" priority="519" operator="equal">
      <formula>0.2</formula>
    </cfRule>
    <cfRule type="cellIs" dxfId="425" priority="520" operator="equal">
      <formula>1</formula>
    </cfRule>
    <cfRule type="cellIs" dxfId="424" priority="521" operator="equal">
      <formula>0.8</formula>
    </cfRule>
    <cfRule type="cellIs" dxfId="423" priority="522" operator="equal">
      <formula>0.6</formula>
    </cfRule>
    <cfRule type="cellIs" dxfId="422" priority="523" operator="equal">
      <formula>0.4</formula>
    </cfRule>
    <cfRule type="cellIs" dxfId="421" priority="524" operator="equal">
      <formula>0.2</formula>
    </cfRule>
    <cfRule type="cellIs" dxfId="420" priority="525" operator="equal">
      <formula>0.2</formula>
    </cfRule>
  </conditionalFormatting>
  <conditionalFormatting sqref="AT333">
    <cfRule type="cellIs" dxfId="419" priority="502" operator="between">
      <formula>0.81</formula>
      <formula>1</formula>
    </cfRule>
    <cfRule type="cellIs" dxfId="418" priority="503" operator="between">
      <formula>0.61</formula>
      <formula>0.8</formula>
    </cfRule>
    <cfRule type="cellIs" dxfId="417" priority="504" operator="between">
      <formula>0.41</formula>
      <formula>0.6</formula>
    </cfRule>
    <cfRule type="cellIs" dxfId="416" priority="505" operator="between">
      <formula>0.21</formula>
      <formula>0.4</formula>
    </cfRule>
    <cfRule type="cellIs" dxfId="415" priority="506" operator="between">
      <formula>0.01</formula>
      <formula>0.2</formula>
    </cfRule>
    <cfRule type="cellIs" dxfId="414" priority="507" operator="equal">
      <formula>0.2</formula>
    </cfRule>
    <cfRule type="cellIs" dxfId="413" priority="508" operator="equal">
      <formula>1</formula>
    </cfRule>
    <cfRule type="cellIs" dxfId="412" priority="509" operator="equal">
      <formula>0.8</formula>
    </cfRule>
    <cfRule type="cellIs" dxfId="411" priority="510" operator="equal">
      <formula>0.6</formula>
    </cfRule>
    <cfRule type="cellIs" dxfId="410" priority="511" operator="equal">
      <formula>0.4</formula>
    </cfRule>
    <cfRule type="cellIs" dxfId="409" priority="512" operator="equal">
      <formula>0.2</formula>
    </cfRule>
    <cfRule type="cellIs" dxfId="408" priority="513" operator="equal">
      <formula>0.2</formula>
    </cfRule>
  </conditionalFormatting>
  <conditionalFormatting sqref="AU339">
    <cfRule type="cellIs" dxfId="407" priority="490" operator="between">
      <formula>0.81</formula>
      <formula>1</formula>
    </cfRule>
    <cfRule type="cellIs" dxfId="406" priority="491" operator="between">
      <formula>0.61</formula>
      <formula>0.8</formula>
    </cfRule>
    <cfRule type="cellIs" dxfId="405" priority="492" operator="between">
      <formula>0.41</formula>
      <formula>0.6</formula>
    </cfRule>
    <cfRule type="cellIs" dxfId="404" priority="493" operator="between">
      <formula>0.21</formula>
      <formula>0.4</formula>
    </cfRule>
    <cfRule type="cellIs" dxfId="403" priority="494" operator="between">
      <formula>0.01</formula>
      <formula>0.2</formula>
    </cfRule>
    <cfRule type="cellIs" dxfId="402" priority="495" operator="equal">
      <formula>0.2</formula>
    </cfRule>
    <cfRule type="cellIs" dxfId="401" priority="496" operator="equal">
      <formula>1</formula>
    </cfRule>
    <cfRule type="cellIs" dxfId="400" priority="497" operator="equal">
      <formula>0.8</formula>
    </cfRule>
    <cfRule type="cellIs" dxfId="399" priority="498" operator="equal">
      <formula>0.6</formula>
    </cfRule>
    <cfRule type="cellIs" dxfId="398" priority="499" operator="equal">
      <formula>0.4</formula>
    </cfRule>
    <cfRule type="cellIs" dxfId="397" priority="500" operator="equal">
      <formula>0.2</formula>
    </cfRule>
    <cfRule type="cellIs" dxfId="396" priority="501" operator="equal">
      <formula>0.2</formula>
    </cfRule>
  </conditionalFormatting>
  <conditionalFormatting sqref="AT339">
    <cfRule type="cellIs" dxfId="395" priority="478" operator="between">
      <formula>0.81</formula>
      <formula>1</formula>
    </cfRule>
    <cfRule type="cellIs" dxfId="394" priority="479" operator="between">
      <formula>0.61</formula>
      <formula>0.8</formula>
    </cfRule>
    <cfRule type="cellIs" dxfId="393" priority="480" operator="between">
      <formula>0.41</formula>
      <formula>0.6</formula>
    </cfRule>
    <cfRule type="cellIs" dxfId="392" priority="481" operator="between">
      <formula>0.21</formula>
      <formula>0.4</formula>
    </cfRule>
    <cfRule type="cellIs" dxfId="391" priority="482" operator="between">
      <formula>0.01</formula>
      <formula>0.2</formula>
    </cfRule>
    <cfRule type="cellIs" dxfId="390" priority="483" operator="equal">
      <formula>0.2</formula>
    </cfRule>
    <cfRule type="cellIs" dxfId="389" priority="484" operator="equal">
      <formula>1</formula>
    </cfRule>
    <cfRule type="cellIs" dxfId="388" priority="485" operator="equal">
      <formula>0.8</formula>
    </cfRule>
    <cfRule type="cellIs" dxfId="387" priority="486" operator="equal">
      <formula>0.6</formula>
    </cfRule>
    <cfRule type="cellIs" dxfId="386" priority="487" operator="equal">
      <formula>0.4</formula>
    </cfRule>
    <cfRule type="cellIs" dxfId="385" priority="488" operator="equal">
      <formula>0.2</formula>
    </cfRule>
    <cfRule type="cellIs" dxfId="384" priority="489" operator="equal">
      <formula>0.2</formula>
    </cfRule>
  </conditionalFormatting>
  <conditionalFormatting sqref="AU345">
    <cfRule type="cellIs" dxfId="383" priority="466" operator="between">
      <formula>0.81</formula>
      <formula>1</formula>
    </cfRule>
    <cfRule type="cellIs" dxfId="382" priority="467" operator="between">
      <formula>0.61</formula>
      <formula>0.8</formula>
    </cfRule>
    <cfRule type="cellIs" dxfId="381" priority="468" operator="between">
      <formula>0.41</formula>
      <formula>0.6</formula>
    </cfRule>
    <cfRule type="cellIs" dxfId="380" priority="469" operator="between">
      <formula>0.21</formula>
      <formula>0.4</formula>
    </cfRule>
    <cfRule type="cellIs" dxfId="379" priority="470" operator="between">
      <formula>0.01</formula>
      <formula>0.2</formula>
    </cfRule>
    <cfRule type="cellIs" dxfId="378" priority="471" operator="equal">
      <formula>0.2</formula>
    </cfRule>
    <cfRule type="cellIs" dxfId="377" priority="472" operator="equal">
      <formula>1</formula>
    </cfRule>
    <cfRule type="cellIs" dxfId="376" priority="473" operator="equal">
      <formula>0.8</formula>
    </cfRule>
    <cfRule type="cellIs" dxfId="375" priority="474" operator="equal">
      <formula>0.6</formula>
    </cfRule>
    <cfRule type="cellIs" dxfId="374" priority="475" operator="equal">
      <formula>0.4</formula>
    </cfRule>
    <cfRule type="cellIs" dxfId="373" priority="476" operator="equal">
      <formula>0.2</formula>
    </cfRule>
    <cfRule type="cellIs" dxfId="372" priority="477" operator="equal">
      <formula>0.2</formula>
    </cfRule>
  </conditionalFormatting>
  <conditionalFormatting sqref="AT345">
    <cfRule type="cellIs" dxfId="371" priority="454" operator="between">
      <formula>0.81</formula>
      <formula>1</formula>
    </cfRule>
    <cfRule type="cellIs" dxfId="370" priority="455" operator="between">
      <formula>0.61</formula>
      <formula>0.8</formula>
    </cfRule>
    <cfRule type="cellIs" dxfId="369" priority="456" operator="between">
      <formula>0.41</formula>
      <formula>0.6</formula>
    </cfRule>
    <cfRule type="cellIs" dxfId="368" priority="457" operator="between">
      <formula>0.21</formula>
      <formula>0.4</formula>
    </cfRule>
    <cfRule type="cellIs" dxfId="367" priority="458" operator="between">
      <formula>0.01</formula>
      <formula>0.2</formula>
    </cfRule>
    <cfRule type="cellIs" dxfId="366" priority="459" operator="equal">
      <formula>0.2</formula>
    </cfRule>
    <cfRule type="cellIs" dxfId="365" priority="460" operator="equal">
      <formula>1</formula>
    </cfRule>
    <cfRule type="cellIs" dxfId="364" priority="461" operator="equal">
      <formula>0.8</formula>
    </cfRule>
    <cfRule type="cellIs" dxfId="363" priority="462" operator="equal">
      <formula>0.6</formula>
    </cfRule>
    <cfRule type="cellIs" dxfId="362" priority="463" operator="equal">
      <formula>0.4</formula>
    </cfRule>
    <cfRule type="cellIs" dxfId="361" priority="464" operator="equal">
      <formula>0.2</formula>
    </cfRule>
    <cfRule type="cellIs" dxfId="360" priority="465" operator="equal">
      <formula>0.2</formula>
    </cfRule>
  </conditionalFormatting>
  <conditionalFormatting sqref="AU351">
    <cfRule type="cellIs" dxfId="359" priority="442" operator="between">
      <formula>0.81</formula>
      <formula>1</formula>
    </cfRule>
    <cfRule type="cellIs" dxfId="358" priority="443" operator="between">
      <formula>0.61</formula>
      <formula>0.8</formula>
    </cfRule>
    <cfRule type="cellIs" dxfId="357" priority="444" operator="between">
      <formula>0.41</formula>
      <formula>0.6</formula>
    </cfRule>
    <cfRule type="cellIs" dxfId="356" priority="445" operator="between">
      <formula>0.21</formula>
      <formula>0.4</formula>
    </cfRule>
    <cfRule type="cellIs" dxfId="355" priority="446" operator="between">
      <formula>0.01</formula>
      <formula>0.2</formula>
    </cfRule>
    <cfRule type="cellIs" dxfId="354" priority="447" operator="equal">
      <formula>0.2</formula>
    </cfRule>
    <cfRule type="cellIs" dxfId="353" priority="448" operator="equal">
      <formula>1</formula>
    </cfRule>
    <cfRule type="cellIs" dxfId="352" priority="449" operator="equal">
      <formula>0.8</formula>
    </cfRule>
    <cfRule type="cellIs" dxfId="351" priority="450" operator="equal">
      <formula>0.6</formula>
    </cfRule>
    <cfRule type="cellIs" dxfId="350" priority="451" operator="equal">
      <formula>0.4</formula>
    </cfRule>
    <cfRule type="cellIs" dxfId="349" priority="452" operator="equal">
      <formula>0.2</formula>
    </cfRule>
    <cfRule type="cellIs" dxfId="348" priority="453" operator="equal">
      <formula>0.2</formula>
    </cfRule>
  </conditionalFormatting>
  <conditionalFormatting sqref="AT351">
    <cfRule type="cellIs" dxfId="347" priority="430" operator="between">
      <formula>0.81</formula>
      <formula>1</formula>
    </cfRule>
    <cfRule type="cellIs" dxfId="346" priority="431" operator="between">
      <formula>0.61</formula>
      <formula>0.8</formula>
    </cfRule>
    <cfRule type="cellIs" dxfId="345" priority="432" operator="between">
      <formula>0.41</formula>
      <formula>0.6</formula>
    </cfRule>
    <cfRule type="cellIs" dxfId="344" priority="433" operator="between">
      <formula>0.21</formula>
      <formula>0.4</formula>
    </cfRule>
    <cfRule type="cellIs" dxfId="343" priority="434" operator="between">
      <formula>0.01</formula>
      <formula>0.2</formula>
    </cfRule>
    <cfRule type="cellIs" dxfId="342" priority="435" operator="equal">
      <formula>0.2</formula>
    </cfRule>
    <cfRule type="cellIs" dxfId="341" priority="436" operator="equal">
      <formula>1</formula>
    </cfRule>
    <cfRule type="cellIs" dxfId="340" priority="437" operator="equal">
      <formula>0.8</formula>
    </cfRule>
    <cfRule type="cellIs" dxfId="339" priority="438" operator="equal">
      <formula>0.6</formula>
    </cfRule>
    <cfRule type="cellIs" dxfId="338" priority="439" operator="equal">
      <formula>0.4</formula>
    </cfRule>
    <cfRule type="cellIs" dxfId="337" priority="440" operator="equal">
      <formula>0.2</formula>
    </cfRule>
    <cfRule type="cellIs" dxfId="336" priority="441" operator="equal">
      <formula>0.2</formula>
    </cfRule>
  </conditionalFormatting>
  <conditionalFormatting sqref="AU357">
    <cfRule type="cellIs" dxfId="335" priority="418" operator="between">
      <formula>0.81</formula>
      <formula>1</formula>
    </cfRule>
    <cfRule type="cellIs" dxfId="334" priority="419" operator="between">
      <formula>0.61</formula>
      <formula>0.8</formula>
    </cfRule>
    <cfRule type="cellIs" dxfId="333" priority="420" operator="between">
      <formula>0.41</formula>
      <formula>0.6</formula>
    </cfRule>
    <cfRule type="cellIs" dxfId="332" priority="421" operator="between">
      <formula>0.21</formula>
      <formula>0.4</formula>
    </cfRule>
    <cfRule type="cellIs" dxfId="331" priority="422" operator="between">
      <formula>0.01</formula>
      <formula>0.2</formula>
    </cfRule>
    <cfRule type="cellIs" dxfId="330" priority="423" operator="equal">
      <formula>0.2</formula>
    </cfRule>
    <cfRule type="cellIs" dxfId="329" priority="424" operator="equal">
      <formula>1</formula>
    </cfRule>
    <cfRule type="cellIs" dxfId="328" priority="425" operator="equal">
      <formula>0.8</formula>
    </cfRule>
    <cfRule type="cellIs" dxfId="327" priority="426" operator="equal">
      <formula>0.6</formula>
    </cfRule>
    <cfRule type="cellIs" dxfId="326" priority="427" operator="equal">
      <formula>0.4</formula>
    </cfRule>
    <cfRule type="cellIs" dxfId="325" priority="428" operator="equal">
      <formula>0.2</formula>
    </cfRule>
    <cfRule type="cellIs" dxfId="324" priority="429" operator="equal">
      <formula>0.2</formula>
    </cfRule>
  </conditionalFormatting>
  <conditionalFormatting sqref="AT357">
    <cfRule type="cellIs" dxfId="323" priority="406" operator="between">
      <formula>0.81</formula>
      <formula>1</formula>
    </cfRule>
    <cfRule type="cellIs" dxfId="322" priority="407" operator="between">
      <formula>0.61</formula>
      <formula>0.8</formula>
    </cfRule>
    <cfRule type="cellIs" dxfId="321" priority="408" operator="between">
      <formula>0.41</formula>
      <formula>0.6</formula>
    </cfRule>
    <cfRule type="cellIs" dxfId="320" priority="409" operator="between">
      <formula>0.21</formula>
      <formula>0.4</formula>
    </cfRule>
    <cfRule type="cellIs" dxfId="319" priority="410" operator="between">
      <formula>0.01</formula>
      <formula>0.2</formula>
    </cfRule>
    <cfRule type="cellIs" dxfId="318" priority="411" operator="equal">
      <formula>0.2</formula>
    </cfRule>
    <cfRule type="cellIs" dxfId="317" priority="412" operator="equal">
      <formula>1</formula>
    </cfRule>
    <cfRule type="cellIs" dxfId="316" priority="413" operator="equal">
      <formula>0.8</formula>
    </cfRule>
    <cfRule type="cellIs" dxfId="315" priority="414" operator="equal">
      <formula>0.6</formula>
    </cfRule>
    <cfRule type="cellIs" dxfId="314" priority="415" operator="equal">
      <formula>0.4</formula>
    </cfRule>
    <cfRule type="cellIs" dxfId="313" priority="416" operator="equal">
      <formula>0.2</formula>
    </cfRule>
    <cfRule type="cellIs" dxfId="312" priority="417" operator="equal">
      <formula>0.2</formula>
    </cfRule>
  </conditionalFormatting>
  <conditionalFormatting sqref="AU363">
    <cfRule type="cellIs" dxfId="311" priority="394" operator="between">
      <formula>0.81</formula>
      <formula>1</formula>
    </cfRule>
    <cfRule type="cellIs" dxfId="310" priority="395" operator="between">
      <formula>0.61</formula>
      <formula>0.8</formula>
    </cfRule>
    <cfRule type="cellIs" dxfId="309" priority="396" operator="between">
      <formula>0.41</formula>
      <formula>0.6</formula>
    </cfRule>
    <cfRule type="cellIs" dxfId="308" priority="397" operator="between">
      <formula>0.21</formula>
      <formula>0.4</formula>
    </cfRule>
    <cfRule type="cellIs" dxfId="307" priority="398" operator="between">
      <formula>0.01</formula>
      <formula>0.2</formula>
    </cfRule>
    <cfRule type="cellIs" dxfId="306" priority="399" operator="equal">
      <formula>0.2</formula>
    </cfRule>
    <cfRule type="cellIs" dxfId="305" priority="400" operator="equal">
      <formula>1</formula>
    </cfRule>
    <cfRule type="cellIs" dxfId="304" priority="401" operator="equal">
      <formula>0.8</formula>
    </cfRule>
    <cfRule type="cellIs" dxfId="303" priority="402" operator="equal">
      <formula>0.6</formula>
    </cfRule>
    <cfRule type="cellIs" dxfId="302" priority="403" operator="equal">
      <formula>0.4</formula>
    </cfRule>
    <cfRule type="cellIs" dxfId="301" priority="404" operator="equal">
      <formula>0.2</formula>
    </cfRule>
    <cfRule type="cellIs" dxfId="300" priority="405" operator="equal">
      <formula>0.2</formula>
    </cfRule>
  </conditionalFormatting>
  <conditionalFormatting sqref="AT363">
    <cfRule type="cellIs" dxfId="299" priority="382" operator="between">
      <formula>0.81</formula>
      <formula>1</formula>
    </cfRule>
    <cfRule type="cellIs" dxfId="298" priority="383" operator="between">
      <formula>0.61</formula>
      <formula>0.8</formula>
    </cfRule>
    <cfRule type="cellIs" dxfId="297" priority="384" operator="between">
      <formula>0.41</formula>
      <formula>0.6</formula>
    </cfRule>
    <cfRule type="cellIs" dxfId="296" priority="385" operator="between">
      <formula>0.21</formula>
      <formula>0.4</formula>
    </cfRule>
    <cfRule type="cellIs" dxfId="295" priority="386" operator="between">
      <formula>0.01</formula>
      <formula>0.2</formula>
    </cfRule>
    <cfRule type="cellIs" dxfId="294" priority="387" operator="equal">
      <formula>0.2</formula>
    </cfRule>
    <cfRule type="cellIs" dxfId="293" priority="388" operator="equal">
      <formula>1</formula>
    </cfRule>
    <cfRule type="cellIs" dxfId="292" priority="389" operator="equal">
      <formula>0.8</formula>
    </cfRule>
    <cfRule type="cellIs" dxfId="291" priority="390" operator="equal">
      <formula>0.6</formula>
    </cfRule>
    <cfRule type="cellIs" dxfId="290" priority="391" operator="equal">
      <formula>0.4</formula>
    </cfRule>
    <cfRule type="cellIs" dxfId="289" priority="392" operator="equal">
      <formula>0.2</formula>
    </cfRule>
    <cfRule type="cellIs" dxfId="288" priority="393" operator="equal">
      <formula>0.2</formula>
    </cfRule>
  </conditionalFormatting>
  <conditionalFormatting sqref="AU285">
    <cfRule type="cellIs" dxfId="287" priority="346" operator="between">
      <formula>0.81</formula>
      <formula>1</formula>
    </cfRule>
    <cfRule type="cellIs" dxfId="286" priority="347" operator="between">
      <formula>0.61</formula>
      <formula>0.8</formula>
    </cfRule>
    <cfRule type="cellIs" dxfId="285" priority="348" operator="between">
      <formula>0.41</formula>
      <formula>0.6</formula>
    </cfRule>
    <cfRule type="cellIs" dxfId="284" priority="349" operator="between">
      <formula>0.21</formula>
      <formula>0.4</formula>
    </cfRule>
    <cfRule type="cellIs" dxfId="283" priority="350" operator="between">
      <formula>0.01</formula>
      <formula>0.2</formula>
    </cfRule>
    <cfRule type="cellIs" dxfId="282" priority="351" operator="equal">
      <formula>0.2</formula>
    </cfRule>
    <cfRule type="cellIs" dxfId="281" priority="352" operator="equal">
      <formula>1</formula>
    </cfRule>
    <cfRule type="cellIs" dxfId="280" priority="353" operator="equal">
      <formula>0.8</formula>
    </cfRule>
    <cfRule type="cellIs" dxfId="279" priority="354" operator="equal">
      <formula>0.6</formula>
    </cfRule>
    <cfRule type="cellIs" dxfId="278" priority="355" operator="equal">
      <formula>0.4</formula>
    </cfRule>
    <cfRule type="cellIs" dxfId="277" priority="356" operator="equal">
      <formula>0.2</formula>
    </cfRule>
    <cfRule type="cellIs" dxfId="276" priority="357" operator="equal">
      <formula>0.2</formula>
    </cfRule>
  </conditionalFormatting>
  <conditionalFormatting sqref="AT369">
    <cfRule type="cellIs" dxfId="275" priority="334" operator="between">
      <formula>0.81</formula>
      <formula>1</formula>
    </cfRule>
    <cfRule type="cellIs" dxfId="274" priority="335" operator="between">
      <formula>0.61</formula>
      <formula>0.8</formula>
    </cfRule>
    <cfRule type="cellIs" dxfId="273" priority="336" operator="between">
      <formula>0.41</formula>
      <formula>0.6</formula>
    </cfRule>
    <cfRule type="cellIs" dxfId="272" priority="337" operator="between">
      <formula>0.21</formula>
      <formula>0.4</formula>
    </cfRule>
    <cfRule type="cellIs" dxfId="271" priority="338" operator="between">
      <formula>0.01</formula>
      <formula>0.2</formula>
    </cfRule>
    <cfRule type="cellIs" dxfId="270" priority="339" operator="equal">
      <formula>0.2</formula>
    </cfRule>
    <cfRule type="cellIs" dxfId="269" priority="340" operator="equal">
      <formula>1</formula>
    </cfRule>
    <cfRule type="cellIs" dxfId="268" priority="341" operator="equal">
      <formula>0.8</formula>
    </cfRule>
    <cfRule type="cellIs" dxfId="267" priority="342" operator="equal">
      <formula>0.6</formula>
    </cfRule>
    <cfRule type="cellIs" dxfId="266" priority="343" operator="equal">
      <formula>0.4</formula>
    </cfRule>
    <cfRule type="cellIs" dxfId="265" priority="344" operator="equal">
      <formula>0.2</formula>
    </cfRule>
    <cfRule type="cellIs" dxfId="264" priority="345" operator="equal">
      <formula>0.2</formula>
    </cfRule>
  </conditionalFormatting>
  <conditionalFormatting sqref="AU369">
    <cfRule type="cellIs" dxfId="263" priority="322" operator="between">
      <formula>0.81</formula>
      <formula>1</formula>
    </cfRule>
    <cfRule type="cellIs" dxfId="262" priority="323" operator="between">
      <formula>0.61</formula>
      <formula>0.8</formula>
    </cfRule>
    <cfRule type="cellIs" dxfId="261" priority="324" operator="between">
      <formula>0.41</formula>
      <formula>0.6</formula>
    </cfRule>
    <cfRule type="cellIs" dxfId="260" priority="325" operator="between">
      <formula>0.21</formula>
      <formula>0.4</formula>
    </cfRule>
    <cfRule type="cellIs" dxfId="259" priority="326" operator="between">
      <formula>0.01</formula>
      <formula>0.2</formula>
    </cfRule>
    <cfRule type="cellIs" dxfId="258" priority="327" operator="equal">
      <formula>0.2</formula>
    </cfRule>
    <cfRule type="cellIs" dxfId="257" priority="328" operator="equal">
      <formula>1</formula>
    </cfRule>
    <cfRule type="cellIs" dxfId="256" priority="329" operator="equal">
      <formula>0.8</formula>
    </cfRule>
    <cfRule type="cellIs" dxfId="255" priority="330" operator="equal">
      <formula>0.6</formula>
    </cfRule>
    <cfRule type="cellIs" dxfId="254" priority="331" operator="equal">
      <formula>0.4</formula>
    </cfRule>
    <cfRule type="cellIs" dxfId="253" priority="332" operator="equal">
      <formula>0.2</formula>
    </cfRule>
    <cfRule type="cellIs" dxfId="252" priority="333" operator="equal">
      <formula>0.2</formula>
    </cfRule>
  </conditionalFormatting>
  <conditionalFormatting sqref="AS374">
    <cfRule type="cellIs" dxfId="251" priority="282" operator="equal">
      <formula>"Extremo"</formula>
    </cfRule>
    <cfRule type="cellIs" dxfId="250" priority="283" operator="equal">
      <formula>"Alto"</formula>
    </cfRule>
    <cfRule type="cellIs" dxfId="249" priority="284" operator="equal">
      <formula>"Moderado"</formula>
    </cfRule>
    <cfRule type="cellIs" dxfId="248" priority="285" operator="equal">
      <formula>"Bajo"</formula>
    </cfRule>
  </conditionalFormatting>
  <conditionalFormatting sqref="AQ374">
    <cfRule type="cellIs" dxfId="247" priority="277" operator="equal">
      <formula>"Catastrófico"</formula>
    </cfRule>
    <cfRule type="cellIs" dxfId="246" priority="278" operator="equal">
      <formula>"Mayor"</formula>
    </cfRule>
    <cfRule type="cellIs" dxfId="245" priority="279" operator="equal">
      <formula>"Moderado"</formula>
    </cfRule>
    <cfRule type="cellIs" dxfId="244" priority="280" operator="equal">
      <formula>"Menor"</formula>
    </cfRule>
    <cfRule type="cellIs" dxfId="243" priority="281" operator="equal">
      <formula>"Leve"</formula>
    </cfRule>
  </conditionalFormatting>
  <conditionalFormatting sqref="AU374">
    <cfRule type="cellIs" dxfId="242" priority="265" operator="between">
      <formula>0.81</formula>
      <formula>1</formula>
    </cfRule>
    <cfRule type="cellIs" dxfId="241" priority="266" operator="between">
      <formula>0.61</formula>
      <formula>0.8</formula>
    </cfRule>
    <cfRule type="cellIs" dxfId="240" priority="267" operator="between">
      <formula>0.41</formula>
      <formula>0.6</formula>
    </cfRule>
    <cfRule type="cellIs" dxfId="239" priority="268" operator="between">
      <formula>0.21</formula>
      <formula>0.4</formula>
    </cfRule>
    <cfRule type="cellIs" dxfId="238" priority="269" operator="between">
      <formula>0.01</formula>
      <formula>0.2</formula>
    </cfRule>
    <cfRule type="cellIs" dxfId="237" priority="270" operator="equal">
      <formula>0.2</formula>
    </cfRule>
    <cfRule type="cellIs" dxfId="236" priority="271" operator="equal">
      <formula>1</formula>
    </cfRule>
    <cfRule type="cellIs" dxfId="235" priority="272" operator="equal">
      <formula>0.8</formula>
    </cfRule>
    <cfRule type="cellIs" dxfId="234" priority="273" operator="equal">
      <formula>0.6</formula>
    </cfRule>
    <cfRule type="cellIs" dxfId="233" priority="274" operator="equal">
      <formula>0.4</formula>
    </cfRule>
    <cfRule type="cellIs" dxfId="232" priority="275" operator="equal">
      <formula>0.2</formula>
    </cfRule>
    <cfRule type="cellIs" dxfId="231" priority="276" operator="equal">
      <formula>0.2</formula>
    </cfRule>
  </conditionalFormatting>
  <conditionalFormatting sqref="AT374">
    <cfRule type="cellIs" dxfId="230" priority="253" operator="between">
      <formula>0.81</formula>
      <formula>1</formula>
    </cfRule>
    <cfRule type="cellIs" dxfId="229" priority="254" operator="between">
      <formula>0.61</formula>
      <formula>0.8</formula>
    </cfRule>
    <cfRule type="cellIs" dxfId="228" priority="255" operator="between">
      <formula>0.41</formula>
      <formula>0.6</formula>
    </cfRule>
    <cfRule type="cellIs" dxfId="227" priority="256" operator="between">
      <formula>0.21</formula>
      <formula>0.4</formula>
    </cfRule>
    <cfRule type="cellIs" dxfId="226" priority="257" operator="between">
      <formula>0.01</formula>
      <formula>0.2</formula>
    </cfRule>
    <cfRule type="cellIs" dxfId="225" priority="258" operator="equal">
      <formula>0.2</formula>
    </cfRule>
    <cfRule type="cellIs" dxfId="224" priority="259" operator="equal">
      <formula>1</formula>
    </cfRule>
    <cfRule type="cellIs" dxfId="223" priority="260" operator="equal">
      <formula>0.8</formula>
    </cfRule>
    <cfRule type="cellIs" dxfId="222" priority="261" operator="equal">
      <formula>0.6</formula>
    </cfRule>
    <cfRule type="cellIs" dxfId="221" priority="262" operator="equal">
      <formula>0.4</formula>
    </cfRule>
    <cfRule type="cellIs" dxfId="220" priority="263" operator="equal">
      <formula>0.2</formula>
    </cfRule>
    <cfRule type="cellIs" dxfId="219" priority="264" operator="equal">
      <formula>0.2</formula>
    </cfRule>
  </conditionalFormatting>
  <conditionalFormatting sqref="AO380">
    <cfRule type="cellIs" dxfId="218" priority="248" operator="equal">
      <formula>"Muy Alta"</formula>
    </cfRule>
    <cfRule type="cellIs" dxfId="217" priority="249" operator="equal">
      <formula>"Alta"</formula>
    </cfRule>
    <cfRule type="cellIs" dxfId="216" priority="250" operator="equal">
      <formula>"Media"</formula>
    </cfRule>
    <cfRule type="cellIs" dxfId="215" priority="251" operator="equal">
      <formula>"Baja"</formula>
    </cfRule>
    <cfRule type="cellIs" dxfId="214" priority="252" operator="equal">
      <formula>"Muy Baja"</formula>
    </cfRule>
  </conditionalFormatting>
  <conditionalFormatting sqref="AS380">
    <cfRule type="cellIs" dxfId="213" priority="244" operator="equal">
      <formula>"Extremo"</formula>
    </cfRule>
    <cfRule type="cellIs" dxfId="212" priority="245" operator="equal">
      <formula>"Alto"</formula>
    </cfRule>
    <cfRule type="cellIs" dxfId="211" priority="246" operator="equal">
      <formula>"Moderado"</formula>
    </cfRule>
    <cfRule type="cellIs" dxfId="210" priority="247" operator="equal">
      <formula>"Bajo"</formula>
    </cfRule>
  </conditionalFormatting>
  <conditionalFormatting sqref="AQ380">
    <cfRule type="cellIs" dxfId="209" priority="239" operator="equal">
      <formula>"Catastrófico"</formula>
    </cfRule>
    <cfRule type="cellIs" dxfId="208" priority="240" operator="equal">
      <formula>"Mayor"</formula>
    </cfRule>
    <cfRule type="cellIs" dxfId="207" priority="241" operator="equal">
      <formula>"Moderado"</formula>
    </cfRule>
    <cfRule type="cellIs" dxfId="206" priority="242" operator="equal">
      <formula>"Menor"</formula>
    </cfRule>
    <cfRule type="cellIs" dxfId="205" priority="243" operator="equal">
      <formula>"Leve"</formula>
    </cfRule>
  </conditionalFormatting>
  <conditionalFormatting sqref="AU380">
    <cfRule type="cellIs" dxfId="204" priority="227" operator="between">
      <formula>0.81</formula>
      <formula>1</formula>
    </cfRule>
    <cfRule type="cellIs" dxfId="203" priority="228" operator="between">
      <formula>0.61</formula>
      <formula>0.8</formula>
    </cfRule>
    <cfRule type="cellIs" dxfId="202" priority="229" operator="between">
      <formula>0.41</formula>
      <formula>0.6</formula>
    </cfRule>
    <cfRule type="cellIs" dxfId="201" priority="230" operator="between">
      <formula>0.21</formula>
      <formula>0.4</formula>
    </cfRule>
    <cfRule type="cellIs" dxfId="200" priority="231" operator="between">
      <formula>0.01</formula>
      <formula>0.2</formula>
    </cfRule>
    <cfRule type="cellIs" dxfId="199" priority="232" operator="equal">
      <formula>0.2</formula>
    </cfRule>
    <cfRule type="cellIs" dxfId="198" priority="233" operator="equal">
      <formula>1</formula>
    </cfRule>
    <cfRule type="cellIs" dxfId="197" priority="234" operator="equal">
      <formula>0.8</formula>
    </cfRule>
    <cfRule type="cellIs" dxfId="196" priority="235" operator="equal">
      <formula>0.6</formula>
    </cfRule>
    <cfRule type="cellIs" dxfId="195" priority="236" operator="equal">
      <formula>0.4</formula>
    </cfRule>
    <cfRule type="cellIs" dxfId="194" priority="237" operator="equal">
      <formula>0.2</formula>
    </cfRule>
    <cfRule type="cellIs" dxfId="193" priority="238" operator="equal">
      <formula>0.2</formula>
    </cfRule>
  </conditionalFormatting>
  <conditionalFormatting sqref="AT380:AT386">
    <cfRule type="cellIs" dxfId="192" priority="215" operator="between">
      <formula>0.81</formula>
      <formula>1</formula>
    </cfRule>
    <cfRule type="cellIs" dxfId="191" priority="216" operator="between">
      <formula>0.61</formula>
      <formula>0.8</formula>
    </cfRule>
    <cfRule type="cellIs" dxfId="190" priority="217" operator="between">
      <formula>0.41</formula>
      <formula>0.6</formula>
    </cfRule>
    <cfRule type="cellIs" dxfId="189" priority="218" operator="between">
      <formula>0.21</formula>
      <formula>0.4</formula>
    </cfRule>
    <cfRule type="cellIs" dxfId="188" priority="219" operator="between">
      <formula>0.01</formula>
      <formula>0.2</formula>
    </cfRule>
    <cfRule type="cellIs" dxfId="187" priority="220" operator="equal">
      <formula>0.2</formula>
    </cfRule>
    <cfRule type="cellIs" dxfId="186" priority="221" operator="equal">
      <formula>1</formula>
    </cfRule>
    <cfRule type="cellIs" dxfId="185" priority="222" operator="equal">
      <formula>0.8</formula>
    </cfRule>
    <cfRule type="cellIs" dxfId="184" priority="223" operator="equal">
      <formula>0.6</formula>
    </cfRule>
    <cfRule type="cellIs" dxfId="183" priority="224" operator="equal">
      <formula>0.4</formula>
    </cfRule>
    <cfRule type="cellIs" dxfId="182" priority="225" operator="equal">
      <formula>0.2</formula>
    </cfRule>
    <cfRule type="cellIs" dxfId="181" priority="226" operator="equal">
      <formula>0.2</formula>
    </cfRule>
  </conditionalFormatting>
  <conditionalFormatting sqref="S392">
    <cfRule type="cellIs" dxfId="180" priority="198" operator="equal">
      <formula>"Catastrófico"</formula>
    </cfRule>
    <cfRule type="cellIs" dxfId="179" priority="199" operator="equal">
      <formula>"Mayor"</formula>
    </cfRule>
    <cfRule type="cellIs" dxfId="178" priority="200" operator="equal">
      <formula>"Moderado"</formula>
    </cfRule>
    <cfRule type="cellIs" dxfId="177" priority="201" operator="equal">
      <formula>"Menor"</formula>
    </cfRule>
    <cfRule type="cellIs" dxfId="176" priority="202" operator="equal">
      <formula>"Leve"</formula>
    </cfRule>
  </conditionalFormatting>
  <conditionalFormatting sqref="V392">
    <cfRule type="cellIs" dxfId="175" priority="193" operator="equal">
      <formula>"Catastrófico"</formula>
    </cfRule>
    <cfRule type="cellIs" dxfId="174" priority="194" operator="equal">
      <formula>"Mayor"</formula>
    </cfRule>
    <cfRule type="cellIs" dxfId="173" priority="195" operator="equal">
      <formula>"Moderado"</formula>
    </cfRule>
    <cfRule type="cellIs" dxfId="172" priority="196" operator="equal">
      <formula>"Menor"</formula>
    </cfRule>
    <cfRule type="cellIs" dxfId="171" priority="197" operator="equal">
      <formula>"Leve"</formula>
    </cfRule>
  </conditionalFormatting>
  <conditionalFormatting sqref="Z392">
    <cfRule type="cellIs" dxfId="170" priority="189" operator="equal">
      <formula>"Extremo"</formula>
    </cfRule>
    <cfRule type="cellIs" dxfId="169" priority="190" operator="equal">
      <formula>"Alto"</formula>
    </cfRule>
    <cfRule type="cellIs" dxfId="168" priority="191" operator="equal">
      <formula>"Moderado"</formula>
    </cfRule>
    <cfRule type="cellIs" dxfId="167" priority="192" operator="equal">
      <formula>"Bajo"</formula>
    </cfRule>
  </conditionalFormatting>
  <conditionalFormatting sqref="P392">
    <cfRule type="cellIs" dxfId="166" priority="184" operator="equal">
      <formula>"Muy Alta"</formula>
    </cfRule>
    <cfRule type="cellIs" dxfId="165" priority="185" operator="equal">
      <formula>"Alta"</formula>
    </cfRule>
    <cfRule type="cellIs" dxfId="164" priority="186" operator="equal">
      <formula>"Media"</formula>
    </cfRule>
    <cfRule type="cellIs" dxfId="163" priority="187" operator="equal">
      <formula>"Baja"</formula>
    </cfRule>
    <cfRule type="cellIs" dxfId="162" priority="188" operator="equal">
      <formula>"Muy Baja"</formula>
    </cfRule>
  </conditionalFormatting>
  <conditionalFormatting sqref="AU386">
    <cfRule type="cellIs" dxfId="161" priority="125" operator="between">
      <formula>0.81</formula>
      <formula>1</formula>
    </cfRule>
    <cfRule type="cellIs" dxfId="160" priority="126" operator="between">
      <formula>0.61</formula>
      <formula>0.8</formula>
    </cfRule>
    <cfRule type="cellIs" dxfId="159" priority="127" operator="between">
      <formula>0.41</formula>
      <formula>0.6</formula>
    </cfRule>
    <cfRule type="cellIs" dxfId="158" priority="128" operator="between">
      <formula>0.21</formula>
      <formula>0.4</formula>
    </cfRule>
    <cfRule type="cellIs" dxfId="157" priority="129" operator="between">
      <formula>0.01</formula>
      <formula>0.2</formula>
    </cfRule>
    <cfRule type="cellIs" dxfId="156" priority="130" operator="equal">
      <formula>0.2</formula>
    </cfRule>
    <cfRule type="cellIs" dxfId="155" priority="131" operator="equal">
      <formula>1</formula>
    </cfRule>
    <cfRule type="cellIs" dxfId="154" priority="132" operator="equal">
      <formula>0.8</formula>
    </cfRule>
    <cfRule type="cellIs" dxfId="153" priority="133" operator="equal">
      <formula>0.6</formula>
    </cfRule>
    <cfRule type="cellIs" dxfId="152" priority="134" operator="equal">
      <formula>0.4</formula>
    </cfRule>
    <cfRule type="cellIs" dxfId="151" priority="135" operator="equal">
      <formula>0.2</formula>
    </cfRule>
    <cfRule type="cellIs" dxfId="150" priority="136" operator="equal">
      <formula>0.2</formula>
    </cfRule>
  </conditionalFormatting>
  <conditionalFormatting sqref="AO398:AO403">
    <cfRule type="cellIs" dxfId="149" priority="120" operator="equal">
      <formula>"Muy Alta"</formula>
    </cfRule>
    <cfRule type="cellIs" dxfId="148" priority="121" operator="equal">
      <formula>"Alta"</formula>
    </cfRule>
    <cfRule type="cellIs" dxfId="147" priority="122" operator="equal">
      <formula>"Media"</formula>
    </cfRule>
    <cfRule type="cellIs" dxfId="146" priority="123" operator="equal">
      <formula>"Baja"</formula>
    </cfRule>
    <cfRule type="cellIs" dxfId="145" priority="124" operator="equal">
      <formula>"Muy Baja"</formula>
    </cfRule>
  </conditionalFormatting>
  <conditionalFormatting sqref="X398:X403">
    <cfRule type="containsText" dxfId="144" priority="115" operator="containsText" text="Leve">
      <formula>NOT(ISERROR(SEARCH("Leve",X398)))</formula>
    </cfRule>
    <cfRule type="containsText" dxfId="143" priority="116" operator="containsText" text="Menor">
      <formula>NOT(ISERROR(SEARCH("Menor",X398)))</formula>
    </cfRule>
    <cfRule type="containsText" dxfId="142" priority="117" operator="containsText" text="Moderado">
      <formula>NOT(ISERROR(SEARCH("Moderado",X398)))</formula>
    </cfRule>
    <cfRule type="containsText" dxfId="141" priority="118" operator="containsText" text="Mayor">
      <formula>NOT(ISERROR(SEARCH("Mayor",X398)))</formula>
    </cfRule>
    <cfRule type="containsText" dxfId="140" priority="119" operator="containsText" text="Catastrófico">
      <formula>NOT(ISERROR(SEARCH("Catastrófico",X398)))</formula>
    </cfRule>
  </conditionalFormatting>
  <conditionalFormatting sqref="AT398:AT403">
    <cfRule type="cellIs" dxfId="139" priority="103" operator="between">
      <formula>0.81</formula>
      <formula>1</formula>
    </cfRule>
    <cfRule type="cellIs" dxfId="138" priority="104" operator="between">
      <formula>0.61</formula>
      <formula>0.8</formula>
    </cfRule>
    <cfRule type="cellIs" dxfId="137" priority="105" operator="between">
      <formula>0.41</formula>
      <formula>0.6</formula>
    </cfRule>
    <cfRule type="cellIs" dxfId="136" priority="106" operator="between">
      <formula>0.21</formula>
      <formula>0.4</formula>
    </cfRule>
    <cfRule type="cellIs" dxfId="135" priority="107" operator="between">
      <formula>0.01</formula>
      <formula>0.2</formula>
    </cfRule>
    <cfRule type="cellIs" dxfId="134" priority="108" operator="equal">
      <formula>0.2</formula>
    </cfRule>
    <cfRule type="cellIs" dxfId="133" priority="109" operator="equal">
      <formula>1</formula>
    </cfRule>
    <cfRule type="cellIs" dxfId="132" priority="110" operator="equal">
      <formula>0.8</formula>
    </cfRule>
    <cfRule type="cellIs" dxfId="131" priority="111" operator="equal">
      <formula>0.6</formula>
    </cfRule>
    <cfRule type="cellIs" dxfId="130" priority="112" operator="equal">
      <formula>0.4</formula>
    </cfRule>
    <cfRule type="cellIs" dxfId="129" priority="113" operator="equal">
      <formula>0.2</formula>
    </cfRule>
    <cfRule type="cellIs" dxfId="128" priority="114" operator="equal">
      <formula>0.2</formula>
    </cfRule>
  </conditionalFormatting>
  <conditionalFormatting sqref="S398">
    <cfRule type="cellIs" dxfId="127" priority="98" operator="equal">
      <formula>"Catastrófico"</formula>
    </cfRule>
    <cfRule type="cellIs" dxfId="126" priority="99" operator="equal">
      <formula>"Mayor"</formula>
    </cfRule>
    <cfRule type="cellIs" dxfId="125" priority="100" operator="equal">
      <formula>"Moderado"</formula>
    </cfRule>
    <cfRule type="cellIs" dxfId="124" priority="101" operator="equal">
      <formula>"Menor"</formula>
    </cfRule>
    <cfRule type="cellIs" dxfId="123" priority="102" operator="equal">
      <formula>"Leve"</formula>
    </cfRule>
  </conditionalFormatting>
  <conditionalFormatting sqref="V398">
    <cfRule type="cellIs" dxfId="122" priority="93" operator="equal">
      <formula>"Catastrófico"</formula>
    </cfRule>
    <cfRule type="cellIs" dxfId="121" priority="94" operator="equal">
      <formula>"Mayor"</formula>
    </cfRule>
    <cfRule type="cellIs" dxfId="120" priority="95" operator="equal">
      <formula>"Moderado"</formula>
    </cfRule>
    <cfRule type="cellIs" dxfId="119" priority="96" operator="equal">
      <formula>"Menor"</formula>
    </cfRule>
    <cfRule type="cellIs" dxfId="118" priority="97" operator="equal">
      <formula>"Leve"</formula>
    </cfRule>
  </conditionalFormatting>
  <conditionalFormatting sqref="Z398">
    <cfRule type="cellIs" dxfId="117" priority="89" operator="equal">
      <formula>"Extremo"</formula>
    </cfRule>
    <cfRule type="cellIs" dxfId="116" priority="90" operator="equal">
      <formula>"Alto"</formula>
    </cfRule>
    <cfRule type="cellIs" dxfId="115" priority="91" operator="equal">
      <formula>"Moderado"</formula>
    </cfRule>
    <cfRule type="cellIs" dxfId="114" priority="92" operator="equal">
      <formula>"Bajo"</formula>
    </cfRule>
  </conditionalFormatting>
  <conditionalFormatting sqref="P398">
    <cfRule type="cellIs" dxfId="113" priority="84" operator="equal">
      <formula>"Muy Alta"</formula>
    </cfRule>
    <cfRule type="cellIs" dxfId="112" priority="85" operator="equal">
      <formula>"Alta"</formula>
    </cfRule>
    <cfRule type="cellIs" dxfId="111" priority="86" operator="equal">
      <formula>"Media"</formula>
    </cfRule>
    <cfRule type="cellIs" dxfId="110" priority="87" operator="equal">
      <formula>"Baja"</formula>
    </cfRule>
    <cfRule type="cellIs" dxfId="109" priority="88" operator="equal">
      <formula>"Muy Baja"</formula>
    </cfRule>
  </conditionalFormatting>
  <conditionalFormatting sqref="AS398:AS403">
    <cfRule type="cellIs" dxfId="108" priority="80" operator="equal">
      <formula>"Extremo"</formula>
    </cfRule>
    <cfRule type="cellIs" dxfId="107" priority="81" operator="equal">
      <formula>"Alto"</formula>
    </cfRule>
    <cfRule type="cellIs" dxfId="106" priority="82" operator="equal">
      <formula>"Moderado"</formula>
    </cfRule>
    <cfRule type="cellIs" dxfId="105" priority="83" operator="equal">
      <formula>"Bajo"</formula>
    </cfRule>
  </conditionalFormatting>
  <conditionalFormatting sqref="AQ398:AQ403">
    <cfRule type="cellIs" dxfId="104" priority="75" operator="equal">
      <formula>"Catastrófico"</formula>
    </cfRule>
    <cfRule type="cellIs" dxfId="103" priority="76" operator="equal">
      <formula>"Mayor"</formula>
    </cfRule>
    <cfRule type="cellIs" dxfId="102" priority="77" operator="equal">
      <formula>"Moderado"</formula>
    </cfRule>
    <cfRule type="cellIs" dxfId="101" priority="78" operator="equal">
      <formula>"Menor"</formula>
    </cfRule>
    <cfRule type="cellIs" dxfId="100" priority="79" operator="equal">
      <formula>"Leve"</formula>
    </cfRule>
  </conditionalFormatting>
  <conditionalFormatting sqref="AU398:AU403">
    <cfRule type="cellIs" dxfId="99" priority="63" operator="between">
      <formula>0.81</formula>
      <formula>1</formula>
    </cfRule>
    <cfRule type="cellIs" dxfId="98" priority="64" operator="between">
      <formula>0.61</formula>
      <formula>0.8</formula>
    </cfRule>
    <cfRule type="cellIs" dxfId="97" priority="65" operator="between">
      <formula>0.41</formula>
      <formula>0.6</formula>
    </cfRule>
    <cfRule type="cellIs" dxfId="96" priority="66" operator="between">
      <formula>0.21</formula>
      <formula>0.4</formula>
    </cfRule>
    <cfRule type="cellIs" dxfId="95" priority="67" operator="between">
      <formula>0.01</formula>
      <formula>0.2</formula>
    </cfRule>
    <cfRule type="cellIs" dxfId="94" priority="68" operator="equal">
      <formula>0.2</formula>
    </cfRule>
    <cfRule type="cellIs" dxfId="93" priority="69" operator="equal">
      <formula>1</formula>
    </cfRule>
    <cfRule type="cellIs" dxfId="92" priority="70" operator="equal">
      <formula>0.8</formula>
    </cfRule>
    <cfRule type="cellIs" dxfId="91" priority="71" operator="equal">
      <formula>0.6</formula>
    </cfRule>
    <cfRule type="cellIs" dxfId="90" priority="72" operator="equal">
      <formula>0.4</formula>
    </cfRule>
    <cfRule type="cellIs" dxfId="89" priority="73" operator="equal">
      <formula>0.2</formula>
    </cfRule>
    <cfRule type="cellIs" dxfId="88" priority="74" operator="equal">
      <formula>0.2</formula>
    </cfRule>
  </conditionalFormatting>
  <conditionalFormatting sqref="AO404:AO409">
    <cfRule type="cellIs" dxfId="87" priority="58" operator="equal">
      <formula>"Muy Alta"</formula>
    </cfRule>
    <cfRule type="cellIs" dxfId="86" priority="59" operator="equal">
      <formula>"Alta"</formula>
    </cfRule>
    <cfRule type="cellIs" dxfId="85" priority="60" operator="equal">
      <formula>"Media"</formula>
    </cfRule>
    <cfRule type="cellIs" dxfId="84" priority="61" operator="equal">
      <formula>"Baja"</formula>
    </cfRule>
    <cfRule type="cellIs" dxfId="83" priority="62" operator="equal">
      <formula>"Muy Baja"</formula>
    </cfRule>
  </conditionalFormatting>
  <conditionalFormatting sqref="X404:X409">
    <cfRule type="containsText" dxfId="82" priority="53" operator="containsText" text="Leve">
      <formula>NOT(ISERROR(SEARCH("Leve",X404)))</formula>
    </cfRule>
    <cfRule type="containsText" dxfId="81" priority="54" operator="containsText" text="Menor">
      <formula>NOT(ISERROR(SEARCH("Menor",X404)))</formula>
    </cfRule>
    <cfRule type="containsText" dxfId="80" priority="55" operator="containsText" text="Moderado">
      <formula>NOT(ISERROR(SEARCH("Moderado",X404)))</formula>
    </cfRule>
    <cfRule type="containsText" dxfId="79" priority="56" operator="containsText" text="Mayor">
      <formula>NOT(ISERROR(SEARCH("Mayor",X404)))</formula>
    </cfRule>
    <cfRule type="containsText" dxfId="78" priority="57" operator="containsText" text="Catastrófico">
      <formula>NOT(ISERROR(SEARCH("Catastrófico",X404)))</formula>
    </cfRule>
  </conditionalFormatting>
  <conditionalFormatting sqref="AT404:AT409">
    <cfRule type="cellIs" dxfId="77" priority="41" operator="between">
      <formula>0.81</formula>
      <formula>1</formula>
    </cfRule>
    <cfRule type="cellIs" dxfId="76" priority="42" operator="between">
      <formula>0.61</formula>
      <formula>0.8</formula>
    </cfRule>
    <cfRule type="cellIs" dxfId="75" priority="43" operator="between">
      <formula>0.41</formula>
      <formula>0.6</formula>
    </cfRule>
    <cfRule type="cellIs" dxfId="74" priority="44" operator="between">
      <formula>0.21</formula>
      <formula>0.4</formula>
    </cfRule>
    <cfRule type="cellIs" dxfId="73" priority="45" operator="between">
      <formula>0.01</formula>
      <formula>0.2</formula>
    </cfRule>
    <cfRule type="cellIs" dxfId="72" priority="46" operator="equal">
      <formula>0.2</formula>
    </cfRule>
    <cfRule type="cellIs" dxfId="71" priority="47" operator="equal">
      <formula>1</formula>
    </cfRule>
    <cfRule type="cellIs" dxfId="70" priority="48" operator="equal">
      <formula>0.8</formula>
    </cfRule>
    <cfRule type="cellIs" dxfId="69" priority="49" operator="equal">
      <formula>0.6</formula>
    </cfRule>
    <cfRule type="cellIs" dxfId="68" priority="50" operator="equal">
      <formula>0.4</formula>
    </cfRule>
    <cfRule type="cellIs" dxfId="67" priority="51" operator="equal">
      <formula>0.2</formula>
    </cfRule>
    <cfRule type="cellIs" dxfId="66" priority="52" operator="equal">
      <formula>0.2</formula>
    </cfRule>
  </conditionalFormatting>
  <conditionalFormatting sqref="S404">
    <cfRule type="cellIs" dxfId="65" priority="36" operator="equal">
      <formula>"Catastrófico"</formula>
    </cfRule>
    <cfRule type="cellIs" dxfId="64" priority="37" operator="equal">
      <formula>"Mayor"</formula>
    </cfRule>
    <cfRule type="cellIs" dxfId="63" priority="38" operator="equal">
      <formula>"Moderado"</formula>
    </cfRule>
    <cfRule type="cellIs" dxfId="62" priority="39" operator="equal">
      <formula>"Menor"</formula>
    </cfRule>
    <cfRule type="cellIs" dxfId="61" priority="40" operator="equal">
      <formula>"Leve"</formula>
    </cfRule>
  </conditionalFormatting>
  <conditionalFormatting sqref="V404">
    <cfRule type="cellIs" dxfId="60" priority="31" operator="equal">
      <formula>"Catastrófico"</formula>
    </cfRule>
    <cfRule type="cellIs" dxfId="59" priority="32" operator="equal">
      <formula>"Mayor"</formula>
    </cfRule>
    <cfRule type="cellIs" dxfId="58" priority="33" operator="equal">
      <formula>"Moderado"</formula>
    </cfRule>
    <cfRule type="cellIs" dxfId="57" priority="34" operator="equal">
      <formula>"Menor"</formula>
    </cfRule>
    <cfRule type="cellIs" dxfId="56" priority="35" operator="equal">
      <formula>"Leve"</formula>
    </cfRule>
  </conditionalFormatting>
  <conditionalFormatting sqref="Z404">
    <cfRule type="cellIs" dxfId="55" priority="27" operator="equal">
      <formula>"Extremo"</formula>
    </cfRule>
    <cfRule type="cellIs" dxfId="54" priority="28" operator="equal">
      <formula>"Alto"</formula>
    </cfRule>
    <cfRule type="cellIs" dxfId="53" priority="29" operator="equal">
      <formula>"Moderado"</formula>
    </cfRule>
    <cfRule type="cellIs" dxfId="52" priority="30" operator="equal">
      <formula>"Bajo"</formula>
    </cfRule>
  </conditionalFormatting>
  <conditionalFormatting sqref="P404">
    <cfRule type="cellIs" dxfId="51" priority="22" operator="equal">
      <formula>"Muy Alta"</formula>
    </cfRule>
    <cfRule type="cellIs" dxfId="50" priority="23" operator="equal">
      <formula>"Alta"</formula>
    </cfRule>
    <cfRule type="cellIs" dxfId="49" priority="24" operator="equal">
      <formula>"Media"</formula>
    </cfRule>
    <cfRule type="cellIs" dxfId="48" priority="25" operator="equal">
      <formula>"Baja"</formula>
    </cfRule>
    <cfRule type="cellIs" dxfId="47" priority="26" operator="equal">
      <formula>"Muy Baja"</formula>
    </cfRule>
  </conditionalFormatting>
  <conditionalFormatting sqref="AS404:AS409">
    <cfRule type="cellIs" dxfId="46" priority="18" operator="equal">
      <formula>"Extremo"</formula>
    </cfRule>
    <cfRule type="cellIs" dxfId="45" priority="19" operator="equal">
      <formula>"Alto"</formula>
    </cfRule>
    <cfRule type="cellIs" dxfId="44" priority="20" operator="equal">
      <formula>"Moderado"</formula>
    </cfRule>
    <cfRule type="cellIs" dxfId="43" priority="21" operator="equal">
      <formula>"Bajo"</formula>
    </cfRule>
  </conditionalFormatting>
  <conditionalFormatting sqref="AQ404:AQ409">
    <cfRule type="cellIs" dxfId="42" priority="13" operator="equal">
      <formula>"Catastrófico"</formula>
    </cfRule>
    <cfRule type="cellIs" dxfId="41" priority="14" operator="equal">
      <formula>"Mayor"</formula>
    </cfRule>
    <cfRule type="cellIs" dxfId="40" priority="15" operator="equal">
      <formula>"Moderado"</formula>
    </cfRule>
    <cfRule type="cellIs" dxfId="39" priority="16" operator="equal">
      <formula>"Menor"</formula>
    </cfRule>
    <cfRule type="cellIs" dxfId="38" priority="17" operator="equal">
      <formula>"Leve"</formula>
    </cfRule>
  </conditionalFormatting>
  <conditionalFormatting sqref="AU404:AU409">
    <cfRule type="cellIs" dxfId="37" priority="1" operator="between">
      <formula>0.81</formula>
      <formula>1</formula>
    </cfRule>
    <cfRule type="cellIs" dxfId="36" priority="2" operator="between">
      <formula>0.61</formula>
      <formula>0.8</formula>
    </cfRule>
    <cfRule type="cellIs" dxfId="35" priority="3" operator="between">
      <formula>0.41</formula>
      <formula>0.6</formula>
    </cfRule>
    <cfRule type="cellIs" dxfId="34" priority="4" operator="between">
      <formula>0.21</formula>
      <formula>0.4</formula>
    </cfRule>
    <cfRule type="cellIs" dxfId="33" priority="5" operator="between">
      <formula>0.01</formula>
      <formula>0.2</formula>
    </cfRule>
    <cfRule type="cellIs" dxfId="32" priority="6" operator="equal">
      <formula>0.2</formula>
    </cfRule>
    <cfRule type="cellIs" dxfId="31" priority="7" operator="equal">
      <formula>1</formula>
    </cfRule>
    <cfRule type="cellIs" dxfId="30" priority="8" operator="equal">
      <formula>0.8</formula>
    </cfRule>
    <cfRule type="cellIs" dxfId="29" priority="9" operator="equal">
      <formula>0.6</formula>
    </cfRule>
    <cfRule type="cellIs" dxfId="28" priority="10" operator="equal">
      <formula>0.4</formula>
    </cfRule>
    <cfRule type="cellIs" dxfId="27" priority="11" operator="equal">
      <formula>0.2</formula>
    </cfRule>
    <cfRule type="cellIs" dxfId="26" priority="12" operator="equal">
      <formula>0.2</formula>
    </cfRule>
  </conditionalFormatting>
  <dataValidations count="10">
    <dataValidation type="list" allowBlank="1" showInputMessage="1" showErrorMessage="1" sqref="G12 G243:G369 G204:G240 G18:G35 G374:G386 G42:G198" xr:uid="{00000000-0002-0000-0400-000000000000}">
      <formula1>$G$410:$G$436</formula1>
    </dataValidation>
    <dataValidation type="list" allowBlank="1" showInputMessage="1" showErrorMessage="1" sqref="H12 H18:H53 H398:H403" xr:uid="{00000000-0002-0000-0400-000001000000}">
      <formula1>$H$410:$H$436</formula1>
    </dataValidation>
    <dataValidation type="list" allowBlank="1" showInputMessage="1" showErrorMessage="1" sqref="I12 I243:I369 I18:I240 I374:I386 I392:I397" xr:uid="{00000000-0002-0000-0400-000002000000}">
      <formula1>$I$410:$I$437</formula1>
    </dataValidation>
    <dataValidation type="list" allowBlank="1" showInputMessage="1" showErrorMessage="1" sqref="F12 F243:F369 F204:F240 F374:F386 F18:F198 F392:F397" xr:uid="{00000000-0002-0000-0400-000003000000}">
      <formula1>$C$410:$C$437</formula1>
    </dataValidation>
    <dataValidation type="list" allowBlank="1" showInputMessage="1" showErrorMessage="1" sqref="H392:H397 H243:H369 H54:H240 H374:H386" xr:uid="{00000000-0002-0000-0400-000004000000}">
      <formula1>$H$410:$H$437</formula1>
    </dataValidation>
    <dataValidation type="list" allowBlank="1" showInputMessage="1" showErrorMessage="1" sqref="F398:F403" xr:uid="{2AA55ADF-66BE-4DA8-8EEE-72EB4173DA35}">
      <formula1>$C$410:$C$436</formula1>
    </dataValidation>
    <dataValidation type="list" allowBlank="1" showInputMessage="1" showErrorMessage="1" sqref="I398:I403" xr:uid="{F8A34EE8-E8E8-48A7-98D1-8FDB900D33DD}">
      <formula1>$I$410:$I$436</formula1>
    </dataValidation>
    <dataValidation type="list" allowBlank="1" showInputMessage="1" showErrorMessage="1" sqref="G398:G403" xr:uid="{B27C4DF5-F217-4F8A-85A2-29A3E04C1DA5}">
      <formula1>$G$410:$G$435</formula1>
    </dataValidation>
    <dataValidation type="list" allowBlank="1" showInputMessage="1" showErrorMessage="1" sqref="F404:I409" xr:uid="{670B797B-8A97-46A0-A4F5-E19FEFAA1996}">
      <formula1>#REF!</formula1>
    </dataValidation>
    <dataValidation type="list" allowBlank="1" showInputMessage="1" showErrorMessage="1" sqref="G392:G397 G36:G41" xr:uid="{140D193F-0F40-4D8B-B355-A091F01AC44A}">
      <formula1>$G$431:$G$436</formula1>
    </dataValidation>
  </dataValidations>
  <pageMargins left="0.7" right="0.7" top="0.75" bottom="0.75" header="0.3" footer="0.3"/>
  <pageSetup orientation="portrait" r:id="rId1"/>
  <ignoredErrors>
    <ignoredError sqref="AR18 AR24 AR36:AR42 AR198 AR216 AR222 AR303 AR162:AR197 AR304:AR309 AR223:AR242 AR217:AR221 AR199:AR215 AR56:AR110 AR44:AR54 AR311:AR369 AR374 AR112:AR114 AR116:AR156 AT381 AN387 AR243:AR302" formula="1"/>
    <ignoredError sqref="M24:M239 M374:M380 O42 M243 M249:M351 M357:M369 M386 M392" unlockedFormula="1"/>
  </ignoredErrors>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5000000}">
          <x14:formula1>
            <xm:f>'Tabla Valoración controles'!$D$7:$D$8</xm:f>
          </x14:formula1>
          <xm:sqref>AI270:AI369 AI386:AI397 AI374 AI380 AI12:AI239 AI243:AI268</xm:sqref>
        </x14:dataValidation>
        <x14:dataValidation type="list" allowBlank="1" showInputMessage="1" showErrorMessage="1" xr:uid="{00000000-0002-0000-0400-000006000000}">
          <x14:formula1>
            <xm:f>'Tabla Valoración controles'!$D$9:$D$10</xm:f>
          </x14:formula1>
          <xm:sqref>AK270:AK369 AK386:AK397 AK374 AK380 AK12:AK239 AK243:AK268</xm:sqref>
        </x14:dataValidation>
        <x14:dataValidation type="list" allowBlank="1" showInputMessage="1" showErrorMessage="1" xr:uid="{00000000-0002-0000-0400-000007000000}">
          <x14:formula1>
            <xm:f>'Tabla Valoración controles'!$D$11:$D$12</xm:f>
          </x14:formula1>
          <xm:sqref>AL270:AL369 AL386:AL397 AL374 AL380 AL12:AL239 AL243:AL268</xm:sqref>
        </x14:dataValidation>
        <x14:dataValidation type="list" allowBlank="1" showInputMessage="1" showErrorMessage="1" xr:uid="{00000000-0002-0000-0400-000008000000}">
          <x14:formula1>
            <xm:f>'Tabla Valoración controles'!$D$13:$D$14</xm:f>
          </x14:formula1>
          <xm:sqref>AM270:AM369 AM386:AM397 AM374 AM380 AM12:AM239 AM243:AM268</xm:sqref>
        </x14:dataValidation>
        <x14:dataValidation type="list" allowBlank="1" showInputMessage="1" showErrorMessage="1" xr:uid="{00000000-0002-0000-0400-000009000000}">
          <x14:formula1>
            <xm:f>'Opciones Tratamiento'!$B$13:$B$19</xm:f>
          </x14:formula1>
          <xm:sqref>N12 N392:N397 N374:N386 N18:N240 N243:N369</xm:sqref>
        </x14:dataValidation>
        <x14:dataValidation type="list" allowBlank="1" showInputMessage="1" showErrorMessage="1" xr:uid="{00000000-0002-0000-0400-00000A000000}">
          <x14:formula1>
            <xm:f>'Tabla Valoración controles'!$D$4:$D$6</xm:f>
          </x14:formula1>
          <xm:sqref>AH380:AH397 AH374 AH12:AH239 AH243:AH369</xm:sqref>
        </x14:dataValidation>
        <x14:dataValidation type="list" allowBlank="1" showInputMessage="1" showErrorMessage="1" xr:uid="{00000000-0002-0000-0400-00000B000000}">
          <x14:formula1>
            <xm:f>'Opciones Tratamiento'!$B$2:$B$5</xm:f>
          </x14:formula1>
          <xm:sqref>AV12 AV15:AV42 AV48 AV57:AV60 AV54 AV62:AV66 AV69:AV72 AV388:AV397 AV107:AV108 AV269:AV273 AV275:AV279 AV282:AV309 AV74:AV102 AV112:AV114 AV116:AV132 AV311:AV386 AV202:AV204 AV135:AV186 AV190:AV198 AV206:AV267</xm:sqref>
        </x14:dataValidation>
        <x14:dataValidation type="list" allowBlank="1" showInputMessage="1" showErrorMessage="1" xr:uid="{00000000-0002-0000-0400-00000C000000}">
          <x14:formula1>
            <xm:f>'Procesos y Sub'!$B$9:$B$10</xm:f>
          </x14:formula1>
          <xm:sqref>AE386:AE397 AE374 AE380 AE12:AE239 AE243:AE369</xm:sqref>
        </x14:dataValidation>
        <x14:dataValidation type="list" allowBlank="1" showInputMessage="1" showErrorMessage="1" xr:uid="{00000000-0002-0000-0400-00000D000000}">
          <x14:formula1>
            <xm:f>'Tabla Impacto'!$F$211:$F$215</xm:f>
          </x14:formula1>
          <xm:sqref>R12 R392:R397 R374:R386 R18:R240 R243:R369</xm:sqref>
        </x14:dataValidation>
        <x14:dataValidation type="list" allowBlank="1" showInputMessage="1" showErrorMessage="1" xr:uid="{00000000-0002-0000-0400-00000E000000}">
          <x14:formula1>
            <xm:f>'Tabla Impacto'!$F$217:$F$221</xm:f>
          </x14:formula1>
          <xm:sqref>U12 U392:U403 U374:U386 U18:U240 U243:U369</xm:sqref>
        </x14:dataValidation>
        <x14:dataValidation type="list" allowBlank="1" showInputMessage="1" showErrorMessage="1" xr:uid="{00000000-0002-0000-0400-00000F000000}">
          <x14:formula1>
            <xm:f>'Procesos y Sub'!$F$2:$F$18</xm:f>
          </x14:formula1>
          <xm:sqref>E333:E368 C12 C291:C369 C18:C186 C192 C198 C374:C386 C392:C403 C285 C204:C240 C243:C279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73"/>
  <sheetViews>
    <sheetView showGridLines="0" topLeftCell="F11" zoomScale="95" zoomScaleNormal="95" workbookViewId="0">
      <selection activeCell="D10" sqref="D10"/>
    </sheetView>
  </sheetViews>
  <sheetFormatPr baseColWidth="10" defaultColWidth="11.42578125" defaultRowHeight="15" x14ac:dyDescent="0.25"/>
  <cols>
    <col min="1" max="1" width="16.28515625" customWidth="1"/>
    <col min="2" max="2" width="16.5703125" customWidth="1"/>
    <col min="3" max="3" width="9.42578125" customWidth="1"/>
    <col min="4" max="4" width="63.7109375" customWidth="1"/>
    <col min="5" max="5" width="23" customWidth="1"/>
    <col min="6" max="6" width="23.5703125" customWidth="1"/>
    <col min="7" max="7" width="23" customWidth="1"/>
    <col min="10" max="10" width="15.42578125" customWidth="1"/>
    <col min="11" max="11" width="27.28515625" customWidth="1"/>
    <col min="12" max="12" width="23" customWidth="1"/>
    <col min="13" max="13" width="28" customWidth="1"/>
    <col min="14" max="14" width="28.5703125" customWidth="1"/>
    <col min="15" max="15" width="25.5703125" customWidth="1"/>
    <col min="18" max="18" width="15" customWidth="1"/>
    <col min="19" max="19" width="14.5703125" customWidth="1"/>
    <col min="20" max="20" width="19.140625" customWidth="1"/>
    <col min="21" max="22" width="19.42578125" customWidth="1"/>
    <col min="23" max="23" width="17.28515625" customWidth="1"/>
    <col min="24" max="24" width="19.42578125" customWidth="1"/>
  </cols>
  <sheetData>
    <row r="1" spans="1:24" ht="19.5" customHeight="1" thickBot="1" x14ac:dyDescent="0.3">
      <c r="A1" s="265" t="s">
        <v>3</v>
      </c>
    </row>
    <row r="2" spans="1:24" ht="24" customHeight="1" x14ac:dyDescent="0.25">
      <c r="A2" s="179"/>
      <c r="B2" s="180" t="s">
        <v>623</v>
      </c>
      <c r="C2" s="181"/>
      <c r="D2" s="182">
        <f>'[4]CONTEXTO E IDENTIFICACIÓN'!D2</f>
        <v>0</v>
      </c>
      <c r="E2" s="780" t="s">
        <v>624</v>
      </c>
      <c r="F2" s="781"/>
      <c r="G2" s="781"/>
      <c r="H2" s="781"/>
      <c r="I2" s="781"/>
      <c r="J2" s="781"/>
      <c r="K2" s="781"/>
      <c r="L2" s="781"/>
      <c r="M2" s="781"/>
      <c r="N2" s="781"/>
      <c r="O2" s="782"/>
      <c r="P2" s="255"/>
      <c r="Q2" s="255"/>
    </row>
    <row r="3" spans="1:24" ht="22.5" customHeight="1" x14ac:dyDescent="0.25">
      <c r="A3" s="183"/>
      <c r="B3" s="184" t="s">
        <v>625</v>
      </c>
      <c r="C3" s="185"/>
      <c r="D3" s="186">
        <f>'[4]CONTEXTO E IDENTIFICACIÓN'!D3</f>
        <v>0</v>
      </c>
      <c r="E3" s="783"/>
      <c r="F3" s="784"/>
      <c r="G3" s="784"/>
      <c r="H3" s="784"/>
      <c r="I3" s="784"/>
      <c r="J3" s="784"/>
      <c r="K3" s="784"/>
      <c r="L3" s="784"/>
      <c r="M3" s="784"/>
      <c r="N3" s="784"/>
      <c r="O3" s="785"/>
      <c r="P3" s="255"/>
      <c r="Q3" s="255"/>
    </row>
    <row r="4" spans="1:24" ht="15" customHeight="1" x14ac:dyDescent="0.25">
      <c r="A4" s="183"/>
      <c r="B4" s="187" t="s">
        <v>626</v>
      </c>
      <c r="C4" s="188"/>
      <c r="D4" s="189"/>
      <c r="E4" s="783"/>
      <c r="F4" s="784"/>
      <c r="G4" s="784"/>
      <c r="H4" s="784"/>
      <c r="I4" s="784"/>
      <c r="J4" s="784"/>
      <c r="K4" s="784"/>
      <c r="L4" s="784"/>
      <c r="M4" s="784"/>
      <c r="N4" s="784"/>
      <c r="O4" s="785"/>
      <c r="P4" s="255"/>
      <c r="Q4" s="255"/>
    </row>
    <row r="5" spans="1:24" ht="34.5" customHeight="1" thickBot="1" x14ac:dyDescent="0.3">
      <c r="A5" s="190"/>
      <c r="B5" s="789" t="s">
        <v>627</v>
      </c>
      <c r="C5" s="790"/>
      <c r="D5" s="791"/>
      <c r="E5" s="786"/>
      <c r="F5" s="787"/>
      <c r="G5" s="787"/>
      <c r="H5" s="787"/>
      <c r="I5" s="787"/>
      <c r="J5" s="787"/>
      <c r="K5" s="787"/>
      <c r="L5" s="787"/>
      <c r="M5" s="787"/>
      <c r="N5" s="787"/>
      <c r="O5" s="788"/>
      <c r="P5" s="255"/>
      <c r="Q5" s="255"/>
    </row>
    <row r="6" spans="1:24" ht="26.25" customHeight="1" thickBot="1" x14ac:dyDescent="0.3">
      <c r="B6" s="191"/>
      <c r="C6" s="211"/>
      <c r="D6" s="210"/>
      <c r="E6" s="210"/>
      <c r="F6" s="254"/>
      <c r="G6" s="191"/>
      <c r="H6" s="191"/>
      <c r="I6" s="792" t="s">
        <v>628</v>
      </c>
      <c r="J6" s="793"/>
      <c r="K6" s="793"/>
      <c r="L6" s="793"/>
      <c r="M6" s="793"/>
      <c r="N6" s="793"/>
      <c r="O6" s="794"/>
      <c r="P6" s="191"/>
      <c r="Q6" s="253"/>
      <c r="R6" s="252"/>
      <c r="S6" s="251"/>
      <c r="T6" s="795" t="s">
        <v>19</v>
      </c>
      <c r="U6" s="795"/>
      <c r="V6" s="795"/>
      <c r="W6" s="795"/>
      <c r="X6" s="796"/>
    </row>
    <row r="7" spans="1:24" ht="50.25" customHeight="1" thickBot="1" x14ac:dyDescent="0.3">
      <c r="B7" s="196"/>
      <c r="C7" s="250"/>
      <c r="D7" s="250"/>
      <c r="E7" s="797" t="s">
        <v>629</v>
      </c>
      <c r="F7" s="798"/>
      <c r="G7" s="799"/>
      <c r="H7" s="243"/>
      <c r="I7" s="194"/>
      <c r="J7" s="195"/>
      <c r="K7" s="800" t="s">
        <v>19</v>
      </c>
      <c r="L7" s="800"/>
      <c r="M7" s="800"/>
      <c r="N7" s="800"/>
      <c r="O7" s="801"/>
      <c r="P7" s="243"/>
      <c r="Q7" s="242"/>
      <c r="R7" s="197"/>
      <c r="S7" s="196"/>
      <c r="T7" s="249">
        <v>0.2</v>
      </c>
      <c r="U7" s="249">
        <v>0.4</v>
      </c>
      <c r="V7" s="249">
        <v>0.6</v>
      </c>
      <c r="W7" s="249">
        <v>0.8</v>
      </c>
      <c r="X7" s="248">
        <v>1</v>
      </c>
    </row>
    <row r="8" spans="1:24" ht="44.25" customHeight="1" thickBot="1" x14ac:dyDescent="0.3">
      <c r="A8" s="247" t="s">
        <v>225</v>
      </c>
      <c r="B8" s="245" t="s">
        <v>67</v>
      </c>
      <c r="C8" s="246" t="s">
        <v>630</v>
      </c>
      <c r="D8" s="245" t="s">
        <v>631</v>
      </c>
      <c r="E8" s="245" t="s">
        <v>632</v>
      </c>
      <c r="F8" s="245" t="s">
        <v>633</v>
      </c>
      <c r="G8" s="244" t="s">
        <v>634</v>
      </c>
      <c r="H8" s="243"/>
      <c r="I8" s="197"/>
      <c r="J8" s="200"/>
      <c r="K8" s="140" t="s">
        <v>635</v>
      </c>
      <c r="L8" s="140" t="s">
        <v>636</v>
      </c>
      <c r="M8" s="140" t="s">
        <v>637</v>
      </c>
      <c r="N8" s="140" t="s">
        <v>638</v>
      </c>
      <c r="O8" s="141" t="s">
        <v>639</v>
      </c>
      <c r="P8" s="243"/>
      <c r="Q8" s="242"/>
      <c r="R8" s="197"/>
      <c r="S8" s="201"/>
      <c r="T8" s="142" t="s">
        <v>635</v>
      </c>
      <c r="U8" s="142" t="s">
        <v>636</v>
      </c>
      <c r="V8" s="142" t="s">
        <v>637</v>
      </c>
      <c r="W8" s="142" t="s">
        <v>638</v>
      </c>
      <c r="X8" s="143" t="s">
        <v>639</v>
      </c>
    </row>
    <row r="9" spans="1:24" ht="150.75" customHeight="1" x14ac:dyDescent="0.25">
      <c r="A9" s="241" t="str">
        <f>'[4]CONTEXTO E IDENTIFICACIÓN'!D55</f>
        <v>Direccionamiento Estratégico y Planeación</v>
      </c>
      <c r="B9" s="240" t="str">
        <f>'[4]CONTEXTO E IDENTIFICACIÓN'!F55</f>
        <v>Gestión Estratégica</v>
      </c>
      <c r="C9" s="209" t="str">
        <f>'[4]CONTEXTO E IDENTIFICACIÓN'!A55</f>
        <v>R1</v>
      </c>
      <c r="D9" s="239" t="str">
        <f>'[4]CONTEXTO E IDENTIFICACIÓN'!N55</f>
        <v>Posibilidad de pérdida Económica y Reputacional por el incumplimiento en la ejecución del presupuesto de inversión y en las metas proyecto y PND 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v>
      </c>
      <c r="E9" s="238" t="str">
        <f>'[4]PROB E IMPACTO INHERENTE'!I9</f>
        <v>Baja</v>
      </c>
      <c r="F9" s="238" t="str">
        <f>'[4]PROB E IMPACTO INHERENTE'!Q9</f>
        <v>Catastrófico</v>
      </c>
      <c r="G9" s="237" t="str">
        <f t="shared" ref="G9:G40" si="0">+IF(E9=$S$9,IF(F9=$T$8,$T$9,IF(F9=$U$8,$U$9,IF(F9=$V$8,$V$9,IF(F9=$W$8,$W$9,IF(F9=$X$8,$X$9))))),IF(E9=$S$10,IF(F9=$T$8,$T$10,IF(F9=$U$8,$U$10,IF(F9=$V$8,$V$10,IF(F9=$W$8,$W$10,IF(F9=$X$8,$X$10))))),IF(E9=$S$11,IF(F9=$T$8,$T$11,IF(F9=$U$8,$U$11,IF(F9=$V$8,$V$11,IF(F9=$W$8,$W$11,IF(F9=$X$8,$X$11))))),IF(E9=$S$12,IF(F9=$T$8,$T$12,IF(F9=$U$8,$U$12,IF(F9=$V$8,$V$12,IF(F9=$W$8,$W$12,IF(F9=$X$8,$X$12))))),IF(E9=$S$13,IF(F9=$T$8,$T$13,IF(F9=$U$8,$U$13,IF(F9=$V$8,$V$13,IF(F9=$W$8,$W$13,IF(F9=$X$8,$X$13))))),"")))))</f>
        <v>Extremo</v>
      </c>
      <c r="H9" s="230"/>
      <c r="I9" s="776" t="s">
        <v>640</v>
      </c>
      <c r="J9" s="140" t="s">
        <v>641</v>
      </c>
      <c r="K9" s="147" t="str">
        <f>+IF(AND(E9=$S$9,F9=$T$8),C9,"")&amp;" "&amp;IF(AND(E10=$S$9,F10=$T$8),C10,"")&amp;" "&amp;IF(AND(E11=$S$9,F11=$T$8),C11,"")&amp;" "&amp;IF(AND(E12=$S$9,F12=$T$8),C12,"")&amp;" "&amp;IF(AND(E13=$S$9,F13=$T$8),C13,"")&amp;" "&amp;IF(AND(E14=$S$9,F14=$T$8),C14,"")&amp;" "&amp;IF(AND(E15=$S$9,F15=$T$8),C15,"")&amp;" "&amp;IF(AND(E16=$S$9,F16=$T$8),C16,"")&amp;" "&amp;IF(AND(E17=$S$9,F17=$T$8),C17,"")&amp;" "&amp;IF(AND(E18=$S$9,F18=$T$8),C18,"")&amp;" "&amp;IF(AND(E19=$S$9,F19=$T$8),C19,"")&amp;" "&amp;IF(AND(E20=$S$9,F20=$T$8),C20,"")&amp;" "&amp;IF(AND(E21=$S$9,F21=$T$8),C21,"")&amp;" "&amp;IF(AND(E22=$S$9,F22=$T$8),C22,"")&amp;" "&amp;IF(AND(E23=$S$9,F23=$T$8),C23,"")&amp;" "&amp;IF(AND(E24=$S$9,F24=$T$8),C24,"")&amp;" "&amp;IF(AND(E25=$S$9,F25=$T$8),C25,"")&amp;" "&amp;IF(AND(E26=$S$9,F26=$T$8),C26,"")&amp;" "&amp;IF(AND(E27=$S$9,F27=$T$8),C27,"")&amp;" "&amp;IF(AND(E28=$S$9,F28=$T$8),C28,"")&amp;" "&amp;IF(AND(E29=$S$9,F29=$T$8),C29,"")&amp;" "&amp;IF(AND(E30=$S$9,F30=$T$8),C30,"")&amp;" "&amp;IF(AND(E31=$S$9,F31=$T$8),C31,"")&amp;" "&amp;IF(AND(E32=$S$9,F32=$T$8),C32,"")&amp;" "&amp;IF(AND(E33=$S$9,F33=$T$8),C33,"")&amp;" "&amp;IF(AND(E34=$S$9,F34=$T$8),C34,"")&amp;" "&amp;IF(AND(E35=$S$9,F35=$T$8),C35,"")&amp;" "&amp;IF(AND(E36=$S$9,F36=$T$8),C36,"")&amp;" "&amp;IF(AND(E37=$S$9,F37=$T$8),C37,"")&amp;" "&amp;IF(AND(E38=$S$9,F38=$T$8),C38,"")&amp;" "&amp;IF(AND(E39=$S$9,F39=$T$8),C39,"")&amp;" "&amp;IF(AND(E40=$S$9,F40=$T$8),C40,"")&amp;" "&amp;IF(AND(E41=$S$9,F41=$T$8),C41,"")&amp;" "&amp;IF(AND(E42=$S$9,F42=$T$8),C42,"")&amp;" "&amp;IF(AND(E43=$S$9,F43=$T$8),C43,"")&amp;" "&amp;IF(AND(E44=$S$9,F44=$T$8),C44,"")&amp;" "&amp;IF(AND(E45=$S$9,F45=$T$8),C45,"")&amp;" "&amp;IF(AND(E46=$S$9,F46=$T$8),C46,"")&amp;" "&amp;IF(AND(E47=$S$9,F47=$T$8),C47,"")&amp;" "&amp;IF(AND(E48=$S$9,F48=$T$8),C48,"")&amp;" "&amp;IF(AND(E49=$S$9,F49=$T$8),C49,"")&amp;" "&amp;IF(AND(E50=$S$9,F50=$T$8),C50,"")&amp;" "&amp;IF(AND(E51=$S$9,F51=$T$8),C51,"")&amp;" "&amp;IF(AND(E52=$S$9,F52=$T$8),C52,"")&amp;" "&amp;IF(AND(E53=$S$9,F53=$T$8),C53,"")&amp;" "&amp;IF(AND(E54=$S$9,F54=$T$8),C54,"")&amp;" "&amp;IF(AND(E55=$S$9,F55=$T$8),C55,"")&amp;" "&amp;IF(AND(E56=$S$9,F56=$T$8),C56,"")&amp;" "&amp;IF(AND(E57=$S$9,F57=$T$8),C57,"")&amp;" "&amp;IF(AND(E58=$S$9,F58=$T$8),C58,"")&amp;" "&amp;IF(AND(E59=$S$9,F59=$T$8),C59,"")&amp;" "&amp;IF(AND(E60=$S$9,F60=$T$8),C60,"")&amp;" "&amp;IF(AND(E61=$S$9,F61=$T$8),C61,"")&amp;" "&amp;IF(AND(E62=$S$9,F62=$T$8),C62,"")&amp;" "&amp;IF(AND(E63=$S$9,F63=$T$8),C63,"")&amp;" "&amp;IF(AND(E64=$S$9,F64=$T$8),C64,"")&amp;" "&amp;IF(AND(E65=$S$9,F65=$T$8),C65,"")&amp;" "&amp;IF(AND(E66=$S$9,F66=$T$8),C66,"")&amp;" "&amp;IF(AND(E67=$S$9,F67=$T$8),C67,"")&amp;" "&amp;IF(AND(E68=$S$9,F68=$T$8),C68,"")&amp;" "&amp;IF(AND(E69=$S$9,F69=$T$8),C69,"")&amp;" "&amp;IF(AND(E70=$S$9,F70=$T$8),C70,"")&amp;" "&amp;IF(AND(E71=$S$9,F71=$T$8),C71,"")&amp;" "&amp;IF(AND(E72=$S$9,F72=$T$8),C72,"")&amp;" "&amp;IF(AND(E73=$S$9,F73=$T$8),C73,"")&amp;" "&amp;IF(AND(E74=$S$9,F74=$T$8),C74,"")&amp;" "&amp;IF(AND(E75=$S$9,F75=$T$8),C75,"")&amp;" "&amp;IF(AND(E76=$S$9,F76=$T$8),C76,"")&amp;" "&amp;IF(AND(E77=$S$9,F77=$T$8),C77,"")&amp;" "&amp;IF(AND(E78=$S$9,F78=$T$8),C78,"")&amp;" "&amp;IF(AND(E79=$S$9,F79=$T$8),C79,"")&amp;" "&amp;IF(AND(E80=$S$9,F80=$T$8),C80,"")&amp;" "&amp;IF(AND(E81=$S$9,F81=$T$8),C81,"")&amp;" "&amp;IF(AND(E82=$S$9,F82=$T$8),C82,"")&amp;" "&amp;IF(AND(E83=$S$9,F83=$T$8),C83,"")&amp;" "&amp;IF(AND(E84=$S$9,F84=$T$8),C84,"")&amp;" "&amp;IF(AND(E85=$S$9,F85=$T$8),C85,"")&amp;" "&amp;IF(AND(E86=$S$9,F86=$T$8),C86,"")&amp;" "&amp;IF(AND(E87=$S$9,F87=$T$8),C87,"")&amp;" "&amp;IF(AND(E88=$S$9,F88=$T$8),C88,"")&amp;" "&amp;IF(AND(E89=$S$9,F89=$T$8),C89,"")&amp;" "&amp;IF(AND(E90=$S$9,F90=$T$8),C90,"")</f>
        <v xml:space="preserve">                                                                                 </v>
      </c>
      <c r="L9" s="147" t="str">
        <f>+IF(AND(E9=$S$9,F9=$U$8),C9,"")&amp;" "&amp;IF(AND(E10=$S$9,F10=$U$8),C10,"")&amp;" "&amp;IF(AND(E11=$S$9,F11=$U$8),C11,"")&amp;" "&amp;IF(AND(E12=$S$9,F12=$U$8),C12,"")&amp;" "&amp;IF(AND(E13=$S$9,F13=$U$8),C13,"")&amp;" "&amp;IF(AND(E14=$S$9,F14=$U$8),C14,"")&amp;" "&amp;IF(AND(E15=$S$9,F15=$U$8),C15,"")&amp;" "&amp;IF(AND(E16=$S$9,F16=$U$8),C16,"")&amp;" "&amp;IF(AND(E17=$S$9,F17=$U$8),C17,"")&amp;" "&amp;IF(AND(E18=$S$9,F18=$U$8),C18,"")&amp;" "&amp;IF(AND(E19=$S$9,F19=$U$8),C19,"")&amp;" "&amp;IF(AND(E20=$S$9,F20=$U$8),C20,"")&amp;" "&amp;IF(AND(E21=$S$9,F21=$U$8),C21,"")&amp;" "&amp;IF(AND(E22=$S$9,F22=$U$8),C22,"")&amp;" "&amp;IF(AND(E23=$S$9,F23=$U$8),C23,"")&amp;" "&amp;IF(AND(E24=$S$9,F24=$U$8),C24,"")&amp;" "&amp;IF(AND(E25=$S$9,F25=$U$8),C25,"")&amp;" "&amp;IF(AND(E26=$S$9,F26=$U$8),C26,"")&amp;" "&amp;IF(AND(E27=$S$9,F27=$U$8),C27,"")&amp;" "&amp;IF(AND(E28=$S$9,F28=$U$8),C28,"")&amp;" "&amp;IF(AND(E29=$S$9,F29=$U$8),C29,"")&amp;" "&amp;IF(AND(E30=$S$9,F30=$U$8),C30,"")&amp;" "&amp;IF(AND(E31=$S$9,F31=$U$8),C31,"")&amp;" "&amp;IF(AND(E32=$S$9,F32=$U$8),C32,"")&amp;" "&amp;IF(AND(E33=$S$9,F33=$U$8),C33,"")&amp;" "&amp;IF(AND(E34=$S$9,F34=$U$8),C34,"")&amp;" "&amp;IF(AND(E35=$S$9,F35=$U$8),C35,"")&amp;" "&amp;IF(AND(E36=$S$9,F36=$U$8),C36,"")&amp;" "&amp;IF(AND(E37=$S$9,F37=$U$8),C37,"")&amp;" "&amp;IF(AND(E38=$S$9,F38=$U$8),C38,"")&amp;" "&amp;IF(AND(E39=$S$9,F39=$U$8),C39,"")&amp;" "&amp;IF(AND(E40=$S$9,F40=$U$8),C40,"")&amp;" "&amp;IF(AND(E41=$S$9,F41=$U$8),C41,"")&amp;" "&amp;IF(AND(E42=$S$9,F42=$U$8),C42,"")&amp;" "&amp;IF(AND(E43=$S$9,F43=$U$8),C43,"")&amp;" "&amp;IF(AND(E44=$S$9,F44=$U$8),C44,"")&amp;" "&amp;IF(AND(E45=$S$9,F45=$U$8),C45,"")&amp;" "&amp;IF(AND(E46=$S$9,F46=$U$8),C46,"")&amp;" "&amp;IF(AND(E47=$S$9,F47=$U$8),C47,"")&amp;" "&amp;IF(AND(E48=$S$9,F48=$U$8),C48,"")&amp;" "&amp;IF(AND(E49=$S$9,F49=$U$8),C49,"")&amp;" "&amp;IF(AND(E50=$S$9,F50=$U$8),C50,"")&amp;" "&amp;IF(AND(E51=$S$9,F51=$U$8),C51,"")&amp;" "&amp;IF(AND(E52=$S$9,F52=$U$8),C52,"")&amp;" "&amp;IF(AND(E53=$S$9,F53=$U$8),C53,"")&amp;" "&amp;IF(AND(E54=$S$9,F54=$U$8),C54,"")&amp;" "&amp;IF(AND(E55=$S$9,F55=$U$8),C55,"")&amp;" "&amp;IF(AND(E56=$S$9,F56=$U$8),C56,"")&amp;" "&amp;IF(AND(E57=$S$9,F57=$U$8),C57,"")&amp;" "&amp;IF(AND(E58=$S$9,F58=$U$8),C58,"")&amp;" "&amp;IF(AND(E59=$S$9,F59=$U$8),C59,"")&amp;" "&amp;IF(AND(E60=$S$9,F60=$U$8),C60,"")&amp;" "&amp;IF(AND(E61=$S$9,F61=$U$8),C61,"")&amp;" "&amp;IF(AND(E62=$S$9,F62=$U$8),C62,"")&amp;" "&amp;IF(AND(E63=$S$9,F63=$U$8),C63,"")&amp;" "&amp;IF(AND(E64=$S$9,F64=$U$8),C64,"")&amp;" "&amp;IF(AND(E65=$S$9,F65=$U$8),C65,"")&amp;" "&amp;IF(AND(E66=$S$9,F66=$U$8),C66,"")&amp;" "&amp;IF(AND(E67=$S$9,F67=$U$8),C67,"")&amp;" "&amp;IF(AND(E68=$S$9,F68=$U$8),C68,"")&amp;" "&amp;IF(AND(E69=$S$9,F69=$U$8),C69,"")&amp;" "&amp;IF(AND(E70=$S$9,F70=$U$8),C70,"")&amp;" "&amp;IF(AND(E71=$S$9,F71=$U$8),C71,"")&amp;" "&amp;IF(AND(E72=$S$9,F72=$U$8),C72,"")&amp;" "&amp;IF(AND(E73=$S$9,F73=$U$8),C73,"")&amp;" "&amp;IF(AND(E74=$S$9,F74=$U$8),C74,"")&amp;" "&amp;IF(AND(E75=$S$9,F75=$U$8),C75,"")&amp;" "&amp;IF(AND(E76=$S$9,F76=$U$8),C76,"")&amp;" "&amp;IF(AND(E77=$S$9,F77=$U$8),C77,"")&amp;" "&amp;IF(AND(E78=$S$9,F78=$U$8),C78,"")&amp;" "&amp;IF(AND(E79=$S$9,F79=$U$8),C79,"")&amp;" "&amp;IF(AND(E80=$S$9,F80=$U$8),C80,"")&amp;" "&amp;IF(AND(E81=$S$9,F81=$U$8),C81,"")&amp;" "&amp;IF(AND(E82=$S$9,F82=$U$8),C82,"")&amp;" "&amp;IF(AND(E83=$S$9,F83=$U$8),C83,"")&amp;" "&amp;IF(AND(E84=$S$9,F84=$U$8),C84,"")&amp;" "&amp;IF(AND(E85=$S$9,F85=$U$8),C85,"")&amp;" "&amp;IF(AND(E86=$S$9,F86=$U$8),C86,"")&amp;" "&amp;IF(AND(E87=$S$9,F87=$U$8),C87,"")&amp;" "&amp;IF(AND(E88=$S$9,F88=$U$8),C88,"")&amp;" "&amp;IF(AND(E89=$S$9,F89=$U$8),C89,"")&amp;" "&amp;IF(AND(E90=$S$9,F90=$U$8),C90,"")</f>
        <v xml:space="preserve">                                                                                 </v>
      </c>
      <c r="M9" s="147" t="str">
        <f>+IF(AND(E9=$S$9,F9=$V$8),C9,"")&amp;" "&amp;IF(AND(E10=$S$9,F10=$V$8),C10,"")&amp;" "&amp;IF(AND(E11=$S$9,F11=$V$8),C11,"")&amp;" "&amp;IF(AND(E12=$S$9,F12=$V$8),C12,"")&amp;" "&amp;IF(AND(E13=$S$9,F13=$V$8),C13,"")&amp;" "&amp;IF(AND(E14=$S$9,F14=$V$8),C14,"")&amp;" "&amp;IF(AND(E15=$S$9,F15=$V$8),C15,"")&amp;" "&amp;IF(AND(E16=$S$9,F16=$V$8),C16,"")&amp;" "&amp;IF(AND(E17=$S$9,F17=$V$8),C17,"")&amp;" "&amp;IF(AND(E18=$S$9,F18=$V$8),C18,"")&amp;" "&amp;IF(AND(E19=$S$9,F19=$V$8),C19,"")&amp;" "&amp;IF(AND(E20=$S$9,F20=$V$8),C20,"")&amp;" "&amp;IF(AND(E21=$S$9,F21=$V$8),C21,"")&amp;" "&amp;IF(AND(E22=$S$9,F22=$V$8),C22,"")&amp;" "&amp;IF(AND(E23=$S$9,F23=$V$8),C23,"")&amp;" "&amp;IF(AND(E24=$S$9,F24=$V$8),C24,"")&amp;" "&amp;IF(AND(E25=$S$9,F25=$V$8),C25,"")&amp;" "&amp;IF(AND(E26=$S$9,F26=$V$8),C26,"")&amp;" "&amp;IF(AND(E27=$S$9,F27=$V$8),C27,"")&amp;" "&amp;IF(AND(E28=$S$9,F28=$V$8),C28,"")&amp;" "&amp;IF(AND(E29=$S$9,F29=$V$8),C29,"")&amp;" "&amp;IF(AND(E30=$S$9,F30=$V$8),C30,"")&amp;" "&amp;IF(AND(E31=$S$9,F31=$V$8),C31,"")&amp;" "&amp;IF(AND(E32=$S$9,F32=$V$8),C32,"")&amp;" "&amp;IF(AND(E33=$S$9,F33=$V$8),C33,"")&amp;" "&amp;IF(AND(E34=$S$9,F34=$V$8),C34,"")&amp;" "&amp;IF(AND(E35=$S$9,F35=$V$8),C35,"")&amp;" "&amp;IF(AND(E36=$S$9,F36=$V$8),C36,"")&amp;" "&amp;IF(AND(E37=$S$9,F37=$V$8),C37,"")&amp;" "&amp;IF(AND(E38=$S$9,F38=$V$8),C38,"")&amp;" "&amp;IF(AND(E39=$S$9,F39=$V$8),C39,"")&amp;" "&amp;IF(AND(E40=$S$9,F40=$V$8),C40,"")&amp;" "&amp;IF(AND(E41=$S$9,F41=$V$8),C41,"")&amp;" "&amp;IF(AND(E42=$S$9,F42=$V$8),C42,"")&amp;" "&amp;IF(AND(E43=$S$9,F43=$V$8),C43,"")&amp;" "&amp;IF(AND(E44=$S$9,F44=$V$8),C44,"")&amp;" "&amp;IF(AND(E45=$S$9,F45=$V$8),C45,"")&amp;" "&amp;IF(AND(E46=$S$9,F46=$V$8),C46,"")&amp;" "&amp;IF(AND(E47=$S$9,F47=$V$8),C47,"")&amp;" "&amp;IF(AND(E48=$S$9,F48=$V$8),C48,"")&amp;" "&amp;IF(AND(E49=$S$9,F49=$V$8),C49,"")&amp;" "&amp;IF(AND(E50=$S$9,F50=$V$8),C50,"")&amp;" "&amp;IF(AND(E51=$S$9,F51=$V$8),C51,"")&amp;" "&amp;IF(AND(E52=$S$9,F52=$V$8),C52,"")&amp;" "&amp;IF(AND(E53=$S$9,F53=$V$8),C53,"")&amp;" "&amp;IF(AND(E54=$S$9,F54=$V$8),C54,"")&amp;" "&amp;IF(AND(E55=$S$9,F55=$V$8),C55,"")&amp;" "&amp;IF(AND(E56=$S$9,F56=$V$8),C56,"")&amp;" "&amp;IF(AND(E57=$S$9,F57=$V$8),C57,"")&amp;" "&amp;IF(AND(E58=$S$9,F58=$V$8),C58,"")&amp;" "&amp;IF(AND(E59=$S$9,F59=$V$8),C59,"")&amp;" "&amp;IF(AND(E60=$S$9,F60=$V$8),C60,"")&amp;" "&amp;IF(AND(E61=$S$9,F61=$V$8),C61,"")&amp;" "&amp;IF(AND(E62=$S$9,F62=$V$8),C62,"")&amp;" "&amp;IF(AND(E63=$S$9,F63=$V$8),C63,"")&amp;" "&amp;IF(AND(E64=$S$9,F64=$V$8),C64,"")&amp;" "&amp;IF(AND(E65=$S$9,F65=$V$8),C65,"")&amp;" "&amp;IF(AND(E66=$S$9,F66=$V$8),C66,"")&amp;" "&amp;IF(AND(E67=$S$9,F67=$V$8),C67,"")&amp;" "&amp;IF(AND(E68=$S$9,F68=$V$8),C68,"")&amp;" "&amp;IF(AND(E69=$S$9,F69=$V$8),C69,"")&amp;" "&amp;IF(AND(E70=$S$9,F70=$V$8),C70,"")&amp;" "&amp;IF(AND(E71=$S$9,F71=$V$8),C71,"")&amp;" "&amp;IF(AND(E72=$S$9,F72=$V$8),C72,"")&amp;" "&amp;IF(AND(E73=$S$9,F73=$V$8),C73,"")&amp;" "&amp;IF(AND(E74=$S$9,F74=$V$8),C74,"")&amp;" "&amp;IF(AND(E75=$S$9,F75=$V$8),C75,"")&amp;" "&amp;IF(AND(E76=$S$9,F76=$V$8),C76,"")&amp;" "&amp;IF(AND(E77=$S$9,F77=$V$8),C77,"")&amp;" "&amp;IF(AND(E78=$S$9,F78=$V$8),C78,"")&amp;" "&amp;IF(AND(E79=$S$9,F79=$V$8),C79,"")&amp;" "&amp;IF(AND(E80=$S$9,F80=$V$8),C80,"")&amp;" "&amp;IF(AND(E81=$S$9,F81=$V$8),C81,"")&amp;" "&amp;IF(AND(E82=$S$9,F82=$V$8),C82,"")&amp;" "&amp;IF(AND(E83=$S$9,F83=$V$8),C83,"")&amp;" "&amp;IF(AND(E84=$S$9,F84=$V$8),C84,"")&amp;" "&amp;IF(AND(E85=$S$9,F85=$V$8),C85,"")&amp;" "&amp;IF(AND(E86=$S$9,F86=$V$8),C86,"")&amp;" "&amp;IF(AND(E87=$S$9,F87=$V$8),C87,"")&amp;" "&amp;IF(AND(E88=$S$9,F88=$V$8),C88,"")&amp;" "&amp;IF(AND(E89=$S$9,F89=$V$8),C89,"")&amp;" "&amp;IF(AND(E90=$S$9,F90=$V$8),C90,"")</f>
        <v xml:space="preserve">                         R26               R41        R49                                 </v>
      </c>
      <c r="N9" s="147" t="str">
        <f>+IF(AND(E9=$S$9,F9=$W$8),C9,"")&amp;" "&amp;IF(AND(E10=$S$9,F10=$W$8),C10,"")&amp;" "&amp;IF(AND(E11=$S$9,F11=$W$8),C11,"")&amp;" "&amp;IF(AND(E12=$S$9,F12=$W$8),C12,"")&amp;" "&amp;IF(AND(E13=$S$9,F13=$W$8),C13,"")&amp;" "&amp;IF(AND(E14=$S$9,F14=$W$8),C14,"")&amp;" "&amp;IF(AND(E15=$S$9,F15=$W$8),C15,"")&amp;" "&amp;IF(AND(E16=$S$9,F16=$W$8),C16,"")&amp;" "&amp;IF(AND(E17=$S$9,F17=$W$8),C17,"")&amp;" "&amp;IF(AND(E18=$S$9,F18=$W$8),C18,"")&amp;" "&amp;IF(AND(E19=$S$9,F19=$W$8),C19,"")&amp;" "&amp;IF(AND(E20=$S$9,F20=$W$8),C20,"")&amp;" "&amp;IF(AND(E21=$S$9,F21=$W$8),C21,"")&amp;" "&amp;IF(AND(E22=$S$9,F22=$W$8),C22,"")&amp;" "&amp;IF(AND(E23=$S$9,F23=$W$8),C23,"")&amp;" "&amp;IF(AND(E24=$S$9,F24=$W$8),C24,"")&amp;" "&amp;IF(AND(E25=$S$9,F25=$W$8),C25,"")&amp;" "&amp;IF(AND(E26=$S$9,F26=$W$8),C26,"")&amp;" "&amp;IF(AND(E27=$S$9,F27=$W$8),C27,"")&amp;" "&amp;IF(AND(E28=$S$9,F28=$W$8),C28,"")&amp;" "&amp;IF(AND(E29=$S$9,F29=$W$8),C29,"")&amp;" "&amp;IF(AND(E30=$S$9,F30=$W$8),C30,"")&amp;" "&amp;IF(AND(E31=$S$9,F31=$W$8),C31,"")&amp;" "&amp;IF(AND(E32=$S$9,F32=$W$8),C32,"")&amp;" "&amp;IF(AND(E33=$S$9,F33=$W$8),C33,"")&amp;" "&amp;IF(AND(E34=$S$9,F34=$W$8),C34,"")&amp;" "&amp;IF(AND(E35=$S$9,F35=$W$8),C35,"")&amp;" "&amp;IF(AND(E36=$S$9,F36=$W$8),C36,"")&amp;" "&amp;IF(AND(E37=$S$9,F37=$W$8),C37,"")&amp;" "&amp;IF(AND(E38=$S$9,F38=$W$8),C38,"")&amp;" "&amp;IF(AND(E39=$S$9,F39=$W$8),C39,"")&amp;" "&amp;IF(AND(E40=$S$9,F40=$W$8),C40,"")&amp;" "&amp;IF(AND(E41=$S$9,F41=$W$8),C41,"")&amp;" "&amp;IF(AND(E42=$S$9,F42=$W$8),C42,"")&amp;" "&amp;IF(AND(E43=$S$9,F43=$W$8),C43,"")&amp;" "&amp;IF(AND(E44=$S$9,F44=$W$8),C44,"")&amp;" "&amp;IF(AND(E45=$S$9,F45=$W$8),C45,"")&amp;" "&amp;IF(AND(E46=$S$9,F46=$W$8),C46,"")&amp;" "&amp;IF(AND(E47=$S$9,F47=$W$8),C47,"")&amp;" "&amp;IF(AND(E48=$S$9,F48=$W$8),C48,"")&amp;" "&amp;IF(AND(E49=$S$9,F49=$W$8),C49,"")&amp;" "&amp;IF(AND(E50=$S$9,F50=$W$8),C50,"")&amp;" "&amp;IF(AND(E51=$S$9,F51=$W$8),C51,"")&amp;" "&amp;IF(AND(E52=$S$9,F52=$W$8),C52,"")&amp;" "&amp;IF(AND(E53=$S$9,F53=$W$8),C53,"")&amp;" "&amp;IF(AND(E54=$S$9,F54=$W$8),C54,"")&amp;" "&amp;IF(AND(E55=$S$9,F55=$W$8),C55,"")&amp;" "&amp;IF(AND(E56=$S$9,F56=$W$8),C56,"")&amp;" "&amp;IF(AND(E57=$S$9,F57=$W$8),C57,"")&amp;" "&amp;IF(AND(E58=$S$9,F58=$W$8),C58,"")&amp;" "&amp;IF(AND(E59=$S$9,F59=$W$8),C59,"")&amp;" "&amp;IF(AND(E60=$S$9,F60=$W$8),C60,"")&amp;" "&amp;IF(AND(E61=$S$9,F61=$W$8),C61,"")&amp;" "&amp;IF(AND(E62=$S$9,F62=$W$8),C62,"")&amp;" "&amp;IF(AND(E63=$S$9,F63=$W$8),C63,"")&amp;" "&amp;IF(AND(E64=$S$9,F64=$W$8),C64,"")&amp;" "&amp;IF(AND(E65=$S$9,F65=$W$8),C65,"")&amp;" "&amp;IF(AND(E66=$S$9,F66=$W$8),C66,"")&amp;" "&amp;IF(AND(E67=$S$9,F67=$W$8),C67,"")&amp;" "&amp;IF(AND(E68=$S$9,F68=$W$8),C68,"")&amp;" "&amp;IF(AND(E69=$S$9,F69=$W$8),C69,"")&amp;" "&amp;IF(AND(E70=$S$9,F70=$W$8),C70,"")&amp;" "&amp;IF(AND(E71=$S$9,F71=$W$8),C71,"")&amp;" "&amp;IF(AND(E72=$S$9,F72=$W$8),C72,"")&amp;" "&amp;IF(AND(E73=$S$9,F73=$W$8),C73,"")&amp;" "&amp;IF(AND(E74=$S$9,F74=$W$8),C74,"")&amp;" "&amp;IF(AND(E75=$S$9,F75=$W$8),C75,"")&amp;" "&amp;IF(AND(E76=$S$9,F76=$W$8),C76,"")&amp;" "&amp;IF(AND(E77=$S$9,F77=$W$8),C77,"")&amp;" "&amp;IF(AND(E78=$S$9,F78=$W$8),C78,"")&amp;" "&amp;IF(AND(E79=$S$9,F79=$W$8),C79,"")&amp;" "&amp;IF(AND(E80=$S$9,F80=$W$8),C80,"")&amp;" "&amp;IF(AND(E81=$S$9,F81=$W$8),C81,"")&amp;" "&amp;IF(AND(E82=$S$9,F82=$W$8),C82,"")&amp;" "&amp;IF(AND(E83=$S$9,F83=$W$8),C83,"")&amp;" "&amp;IF(AND(E84=$S$9,F84=$W$8),C84,"")&amp;" "&amp;IF(AND(E85=$S$9,F85=$W$8),C85,"")&amp;" "&amp;IF(AND(E86=$S$9,F86=$W$8),C86,"")&amp;" "&amp;IF(AND(E87=$S$9,F87=$W$8),C87,"")&amp;" "&amp;IF(AND(E88=$S$9,F88=$W$8),C88,"")&amp;" "&amp;IF(AND(E89=$S$9,F89=$W$8),C89,"")&amp;" "&amp;IF(AND(E90=$S$9,F90=$W$8),C90,"")</f>
        <v xml:space="preserve">       R8                     R29                              R59                       </v>
      </c>
      <c r="O9" s="148" t="str">
        <f>+IF(AND(E9=$S$9,F9=$X$8),C9,"")&amp;" "&amp;IF(AND(E10=$S$9,F10=$X$8),C10,"")&amp;" "&amp;IF(AND(E11=$S$9,F11=$X$8),C11,"")&amp;" "&amp;IF(AND(E12=$S$9,F12=$X$8),C12,"")&amp;" "&amp;IF(AND(E13=$S$9,F13=$X$8),C13,"")&amp;" "&amp;IF(AND(E14=$S$9,F14=$X$8),C14,"")&amp;" "&amp;IF(AND(E15=$S$9,F15=$X$8),C15,"")&amp;" "&amp;IF(AND(E16=$S$9,F16=$X$8),C16,"")&amp;" "&amp;IF(AND(E17=$S$9,F17=$X$8),C17,"")&amp;" "&amp;IF(AND(E18=$S$9,F18=$X$8),C18,"")&amp;" "&amp;IF(AND(E19=$S$9,F19=$X$8),C19,"")&amp;" "&amp;IF(AND(E20=$S$9,F20=$X$8),C20,"")&amp;" "&amp;IF(AND(E21=$S$9,F21=$X$8),C21,"")&amp;" "&amp;IF(AND(E22=$S$9,F22=$X$8),C22,"")&amp;" "&amp;IF(AND(E23=$S$9,F23=$X$8),C23,"")&amp;" "&amp;IF(AND(E24=$S$9,F24=$X$8),C24,"")&amp;" "&amp;IF(AND(E25=$S$9,F25=$X$8),C25,"")&amp;" "&amp;IF(AND(E26=$S$9,F26=$X$8),C26,"")&amp;" "&amp;IF(AND(E27=$S$9,F27=$X$8),C27,"")&amp;" "&amp;IF(AND(E28=$S$9,F28=$X$8),C28,"")&amp;" "&amp;IF(AND(E29=$S$9,F29=$X$8),C29,"")&amp;" "&amp;IF(AND(E30=$S$9,F30=$X$8),C30,"")&amp;" "&amp;IF(AND(E31=$S$9,F31=$X$8),C31,"")&amp;" "&amp;IF(AND(E32=$S$9,F32=$X$8),C32,"")&amp;" "&amp;IF(AND(E33=$S$9,F33=$X$8),C33,"")&amp;" "&amp;IF(AND(E34=$S$9,F34=$X$8),C34,"")&amp;" "&amp;IF(AND(E35=$S$9,F35=$X$8),C35,"")&amp;" "&amp;IF(AND(E36=$S$9,F36=$X$8),C36,"")&amp;" "&amp;IF(AND(E37=$S$9,F37=$X$8),C37,"")&amp;" "&amp;IF(AND(E38=$S$9,F38=$X$8),C38,"")&amp;" "&amp;IF(AND(E39=$S$9,F39=$X$8),C39,"")&amp;" "&amp;IF(AND(E40=$S$9,F40=$X$8),C40,"")&amp;" "&amp;IF(AND(E41=$S$9,F41=$X$8),C41,"")&amp;" "&amp;IF(AND(E42=$S$9,F42=$X$8),C42,"")&amp;" "&amp;IF(AND(E43=$S$9,F43=$X$8),C43,"")&amp;" "&amp;IF(AND(E44=$S$9,F44=$X$8),C44,"")&amp;" "&amp;IF(AND(E45=$S$9,F45=$X$8),C45,"")&amp;" "&amp;IF(AND(E46=$S$9,F46=$X$8),C46,"")&amp;" "&amp;IF(AND(E47=$S$9,F47=$X$8),C47,"")&amp;" "&amp;IF(AND(E48=$S$9,F48=$X$8),C48,"")&amp;" "&amp;IF(AND(E49=$S$9,F49=$X$8),C49,"")&amp;" "&amp;IF(AND(E50=$S$9,F50=$X$8),C50,"")&amp;" "&amp;IF(AND(E51=$S$9,F51=$X$8),C51,"")&amp;" "&amp;IF(AND(E52=$S$9,F52=$X$8),C52,"")&amp;" "&amp;IF(AND(E53=$S$9,F53=$X$8),C53,"")&amp;" "&amp;IF(AND(E54=$S$9,F54=$X$8),C54,"")&amp;" "&amp;IF(AND(E55=$S$9,F55=$X$8),C55,"")&amp;" "&amp;IF(AND(E56=$S$9,F56=$X$8),C56,"")&amp;" "&amp;IF(AND(E57=$S$9,F57=$X$8),C57,"")&amp;" "&amp;IF(AND(E58=$S$9,F58=$X$8),C58,"")&amp;" "&amp;IF(AND(E59=$S$9,F59=$X$8),C59,"")&amp;" "&amp;IF(AND(E60=$S$9,F60=$X$8),C60,"")&amp;" "&amp;IF(AND(E61=$S$9,F61=$X$8),C61,"")&amp;" "&amp;IF(AND(E62=$S$9,F62=$X$8),C62,"")&amp;" "&amp;IF(AND(E63=$S$9,F63=$X$8),C63,"")&amp;" "&amp;IF(AND(E64=$S$9,F64=$X$8),C64,"")&amp;" "&amp;IF(AND(E65=$S$9,F65=$X$8),C65,"")&amp;" "&amp;IF(AND(E66=$S$9,F66=$X$8),C66,"")&amp;" "&amp;IF(AND(E67=$S$9,F67=$X$8),C67,"")&amp;" "&amp;IF(AND(E68=$S$9,F68=$X$8),C68,"")&amp;" "&amp;IF(AND(E69=$S$9,F69=$X$8),C69,"")&amp;" "&amp;IF(AND(E70=$S$9,F70=$X$8),C70,"")&amp;" "&amp;IF(AND(E71=$S$9,F71=$X$8),C71,"")&amp;" "&amp;IF(AND(E72=$S$9,F72=$X$8),C72,"")&amp;" "&amp;IF(AND(E73=$S$9,F73=$X$8),C73,"")&amp;" "&amp;IF(AND(E74=$S$9,F74=$X$8),C74,"")&amp;" "&amp;IF(AND(E75=$S$9,F75=$X$8),C75,"")&amp;" "&amp;IF(AND(E76=$S$9,F76=$X$8),C76,"")&amp;" "&amp;IF(AND(E77=$S$9,F77=$X$8),C77,"")&amp;" "&amp;IF(AND(E78=$S$9,F78=$X$8),C78,"")&amp;" "&amp;IF(AND(E79=$S$9,F79=$X$8),C79,"")&amp;" "&amp;IF(AND(E80=$S$9,F80=$X$8),C80,"")&amp;" "&amp;IF(AND(E81=$S$9,F81=$X$8),C81,"")&amp;" "&amp;IF(AND(E82=$S$9,F82=$X$8),C82,"")&amp;" "&amp;IF(AND(E83=$S$9,F83=$X$8),C83,"")&amp;" "&amp;IF(AND(E84=$S$9,F84=$X$8),C84,"")&amp;" "&amp;IF(AND(E85=$S$9,F85=$X$8),C85,"")&amp;" "&amp;IF(AND(E86=$S$9,F86=$X$8),C86,"")&amp;" "&amp;IF(AND(E87=$S$9,F87=$X$8),C87,"")&amp;" "&amp;IF(AND(E88=$S$9,F88=$X$8),C88,"")&amp;" "&amp;IF(AND(E89=$S$9,F89=$X$8),C89,"")&amp;" "&amp;IF(AND(E90=$S$9,F90=$X$8),C90,"")</f>
        <v xml:space="preserve">        R9                                                                         </v>
      </c>
      <c r="P9" s="230"/>
      <c r="Q9" s="778" t="s">
        <v>640</v>
      </c>
      <c r="R9" s="202">
        <v>1</v>
      </c>
      <c r="S9" s="142" t="s">
        <v>641</v>
      </c>
      <c r="T9" s="147" t="s">
        <v>642</v>
      </c>
      <c r="U9" s="147" t="s">
        <v>642</v>
      </c>
      <c r="V9" s="147" t="s">
        <v>642</v>
      </c>
      <c r="W9" s="147" t="s">
        <v>642</v>
      </c>
      <c r="X9" s="148" t="s">
        <v>643</v>
      </c>
    </row>
    <row r="10" spans="1:24" ht="140.25" x14ac:dyDescent="0.25">
      <c r="A10" s="224" t="str">
        <f>'[4]CONTEXTO E IDENTIFICACIÓN'!D56</f>
        <v>Direccionamiento Estratégico y Planeación</v>
      </c>
      <c r="B10" s="223" t="str">
        <f>'[4]CONTEXTO E IDENTIFICACIÓN'!F56</f>
        <v>Gestión Estratégica</v>
      </c>
      <c r="C10" s="208" t="str">
        <f>'[4]CONTEXTO E IDENTIFICACIÓN'!A56</f>
        <v>R2</v>
      </c>
      <c r="D10" s="222" t="str">
        <f>'[4]CONTEXTO E IDENTIFICACIÓN'!N56</f>
        <v>Posibilidad de pérdida Reputacional  por la desarticulación de los elementos del Plan Estratégico Institucional (PEI) con los planes y proyectos del IGAC 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v>
      </c>
      <c r="E10" s="221" t="str">
        <f>'[4]PROB E IMPACTO INHERENTE'!I10</f>
        <v>Muy Baja</v>
      </c>
      <c r="F10" s="221" t="str">
        <f>'[4]PROB E IMPACTO INHERENTE'!Q10</f>
        <v>Moderado</v>
      </c>
      <c r="G10" s="220" t="str">
        <f t="shared" si="0"/>
        <v>Moderado</v>
      </c>
      <c r="H10" s="230"/>
      <c r="I10" s="776"/>
      <c r="J10" s="140" t="s">
        <v>644</v>
      </c>
      <c r="K10" s="152" t="str">
        <f>+IF(AND(E9=$S$10,F9=$T$8),C9,"")&amp;" "&amp;IF(AND(E10=$S$10,F10=$T$8),C10,"")&amp;" "&amp;IF(AND(E11=$S$10,F11=$T$8),C11,"")&amp;" "&amp;IF(AND(E12=$S$10,F12=$T$8),C12,"")&amp;" "&amp;IF(AND(E13=$S$10,F13=$T$8),C13,"")&amp;" "&amp;IF(AND(E14=$S$10,F14=$T$8),C14,"")&amp;" "&amp;IF(AND(E15=$S$10,F15=$T$8),C15,"")&amp;" "&amp;IF(AND(E16=$S$10,F16=$T$8),C16,"")&amp;" "&amp;IF(AND(E17=$S$10,F17=$T$8),C17,"")&amp;" "&amp;IF(AND(E18=$S$10,F18=$T$8),C18,"")&amp;" "&amp;IF(AND(E19=$S$10,F19=$T$8),C19,"")&amp;" "&amp;IF(AND(E20=$S$10,F20=$T$8),C20,"")&amp;" "&amp;IF(AND(E21=$S$10,F21=$T$8),C21,"")&amp;" "&amp;IF(AND(E22=$S$10,F22=$T$8),C22,"")&amp;" "&amp;IF(AND(E23=$S$10,F23=$T$8),C23,"")&amp;" "&amp;IF(AND(E24=$S$10,F24=$T$8),C24,"")&amp;" "&amp;IF(AND(E25=$S$10,F25=$T$8),C25,"")&amp;" "&amp;IF(AND(E26=$S$10,F26=$T$8),C26,"")&amp;" "&amp;IF(AND(E27=$S$10,F27=$T$8),C27,"")&amp;" "&amp;IF(AND(E28=$S$10,F28=$T$8),C28,"")&amp;" "&amp;IF(AND(E29=$S$10,F29=$T$8),C29,"")&amp;" "&amp;IF(AND(E30=$S$10,F30=$T$8),C30,"")&amp;" "&amp;IF(AND(E31=$S$10,F31=$T$8),C31,"")&amp;" "&amp;IF(AND(E32=$S$10,F32=$T$8),C32,"")&amp;" "&amp;IF(AND(E33=$S$10,F33=$T$8),C33,"")&amp;" "&amp;IF(AND(E34=$S$10,F34=$T$8),C34,"")&amp;" "&amp;IF(AND(E35=$S$10,F35=$T$8),C35,"")&amp;" "&amp;IF(AND(E36=$S$10,F36=$T$8),C36,"")&amp;" "&amp;IF(AND(E37=$S$10,F37=$T$8),C37,"")&amp;" "&amp;IF(AND(E38=$S$10,F38=$T$8),C38,"")&amp;" "&amp;IF(AND(E39=$S$10,F39=$T$8),C39,"")&amp;" "&amp;IF(AND(E40=$S$10,F40=$T$8),C40,"")&amp;" "&amp;IF(AND(E41=$S$10,F41=$T$8),C41,"")&amp;" "&amp;IF(AND(E42=$S$10,F42=$T$8),C42,"")&amp;" "&amp;IF(AND(E43=$S$10,F43=$T$8),C43,"")&amp;" "&amp;IF(AND(E44=$S$10,F44=$T$8),C44,"")&amp;" "&amp;IF(AND(E45=$S$10,F45=$T$8),C45,"")&amp;" "&amp;IF(AND(E46=$S$10,F46=$T$8),C46,"")&amp;" "&amp;IF(AND(E47=$S$10,F47=$T$8),C47,"")&amp;" "&amp;IF(AND(E48=$S$10,F48=$T$8),C48,"")&amp;" "&amp;IF(AND(E49=$S$10,F49=$T$8),C49,"")&amp;" "&amp;IF(AND(E50=$S$10,F50=$T$8),C50,"")&amp;" "&amp;IF(AND(E51=$S$10,F51=$T$8),C51,"")&amp;" "&amp;IF(AND(E52=$S$10,F52=$T$8),C52,"")&amp;" "&amp;IF(AND(E53=$S$10,F53=$T$8),C53,"")&amp;" "&amp;IF(AND(E54=$S$10,F54=$T$8),C54,"")&amp;" "&amp;IF(AND(E55=$S$10,F55=$T$8),C55,"")&amp;" "&amp;IF(AND(E56=$S$10,F56=$T$8),C56,"")&amp;" "&amp;IF(AND(E57=$S$10,F57=$T$8),C57,"")&amp;" "&amp;IF(AND(E58=$S$10,F58=$T$8),C58,"")&amp;" "&amp;IF(AND(E59=$S$10,F59=$T$8),C59,"")&amp;" "&amp;IF(AND(E60=$S$10,F60=$T$8),C60,"")&amp;" "&amp;IF(AND(E61=$S$10,F61=$T$8),C61,"")&amp;" "&amp;IF(AND(E62=$S$10,F62=$T$8),C62,"")&amp;" "&amp;IF(AND(E63=$S$10,F63=$T$8),C63,"")&amp;" "&amp;IF(AND(E64=$S$10,F64=$T$8),C64,"")&amp;" "&amp;IF(AND(E65=$S$10,F65=$T$8),C65,"")&amp;" "&amp;IF(AND(E66=$S$10,F66=$T$8),C66,"")&amp;" "&amp;IF(AND(E67=$S$10,F67=$T$8),C67,"")&amp;" "&amp;IF(AND(E68=$S$10,F68=$T$8),C68,"")&amp;" "&amp;IF(AND(E69=$S$10,F69=$T$8),C69,"")&amp;" "&amp;IF(AND(E70=$S$10,F70=$T$8),C70,"")&amp;" "&amp;IF(AND(E71=$S$10,F71=$T$8),C71,"")&amp;" "&amp;IF(AND(E72=$S$10,F72=$T$8),C72,"")&amp;" "&amp;IF(AND(E73=$S$10,F73=$T$8),C73,"")&amp;" "&amp;IF(AND(E74=$S$10,F74=$T$8),C74,"")&amp;" "&amp;IF(AND(E75=$S$10,F75=$T$8),C75,"")&amp;" "&amp;IF(AND(E76=$S$10,F76=$T$8),C76,"")&amp;" "&amp;IF(AND(E77=$S$10,F77=$T$8),C77,"")&amp;" "&amp;IF(AND(E78=$S$10,F78=$T$8),C78,"")&amp;" "&amp;IF(AND(E79=$S$10,F79=$T$8),C79,"")&amp;" "&amp;IF(AND(E80=$S$10,F80=$T$8),C80,"")&amp;" "&amp;IF(AND(E81=$S$10,F81=$T$8),C81,"")&amp;" "&amp;IF(AND(E82=$S$10,F82=$T$8),C82,"")&amp;" "&amp;IF(AND(E83=$S$10,F83=$T$8),C83,"")&amp;" "&amp;IF(AND(E84=$S$10,F84=$T$8),C84,"")&amp;" "&amp;IF(AND(E85=$S$10,F85=$T$8),C85,"")&amp;" "&amp;IF(AND(E86=$S$10,F86=$T$8),C86,"")&amp;" "&amp;IF(AND(E87=$S$10,F87=$T$8),C87,"")&amp;" "&amp;IF(AND(E88=$S$10,F88=$T$8),C88,"")&amp;" "&amp;IF(AND(E89=$S$10,F89=$T$8),C89,"")&amp;" "&amp;IF(AND(E90=$S$10,F90=$T$8),C90,"")</f>
        <v xml:space="preserve">                                   R36                                              </v>
      </c>
      <c r="L10" s="152" t="str">
        <f>+IF(AND(E9=$S$10,F9=$U$8),C9,"")&amp;" "&amp;IF(AND(E10=$S$10,F10=$U$8),C10,"")&amp;" "&amp;IF(AND(E11=$S$10,F11=$U$8),C11,"")&amp;" "&amp;IF(AND(E12=$S$10,F12=$U$8),C12,"")&amp;" "&amp;IF(AND(E13=$S$10,F13=$U$8),C13,"")&amp;" "&amp;IF(AND(E14=$S$10,F14=$U$8),C14,"")&amp;" "&amp;IF(AND(E15=$S$10,F15=$U$8),C15,"")&amp;" "&amp;IF(AND(E16=$S$10,F16=$U$8),C16,"")&amp;" "&amp;IF(AND(E17=$S$10,F17=$U$8),C17,"")&amp;" "&amp;IF(AND(E18=$S$10,F18=$U$8),C18,"")&amp;" "&amp;IF(AND(E19=$S$10,F19=$U$8),C19,"")&amp;" "&amp;IF(AND(E20=$S$10,F20=$U$8),C20,"")&amp;" "&amp;IF(AND(E21=$S$10,F21=$U$8),C21,"")&amp;" "&amp;IF(AND(E22=$S$10,F22=$U$8),C22,"")&amp;" "&amp;IF(AND(E23=$S$10,F23=$U$8),C23,"")&amp;" "&amp;IF(AND(E24=$S$10,F24=$U$8),C24,"")&amp;" "&amp;IF(AND(E25=$S$10,F25=$U$8),C25,"")&amp;" "&amp;IF(AND(E26=$S$10,F26=$U$8),C26,"")&amp;" "&amp;IF(AND(E27=$S$10,F27=$U$8),C27,"")&amp;" "&amp;IF(AND(E28=$S$10,F28=$U$8),C28,"")&amp;" "&amp;IF(AND(E29=$S$10,F29=$U$8),C29,"")&amp;" "&amp;IF(AND(E30=$S$10,F30=$U$8),C30,"")&amp;" "&amp;IF(AND(E31=$S$10,F31=$U$8),C31,"")&amp;" "&amp;IF(AND(E32=$S$10,F32=$U$8),C32,"")&amp;" "&amp;IF(AND(E33=$S$10,F33=$U$8),C33,"")&amp;" "&amp;IF(AND(E34=$S$10,F34=$U$8),C34,"")&amp;" "&amp;IF(AND(E35=$S$10,F35=$U$8),C35,"")&amp;" "&amp;IF(AND(E36=$S$10,F36=$U$8),C36,"")&amp;" "&amp;IF(AND(E37=$S$10,F37=$U$8),C37,"")&amp;" "&amp;IF(AND(E38=$S$10,F38=$U$8),C38,"")&amp;" "&amp;IF(AND(E39=$S$10,F39=$U$8),C39,"")&amp;" "&amp;IF(AND(E40=$S$10,F40=$U$8),C40,"")&amp;" "&amp;IF(AND(E41=$S$10,F41=$U$8),C41,"")&amp;" "&amp;IF(AND(E42=$S$10,F42=$U$8),C42,"")&amp;" "&amp;IF(AND(E43=$S$10,F43=$U$8),C43,"")&amp;" "&amp;IF(AND(E44=$S$10,F44=$U$8),C44,"")&amp;" "&amp;IF(AND(E45=$S$10,F45=$U$8),C45,"")&amp;" "&amp;IF(AND(E46=$S$10,F46=$U$8),C46,"")&amp;" "&amp;IF(AND(E47=$S$10,F47=$U$8),C47,"")&amp;" "&amp;IF(AND(E48=$S$10,F48=$U$8),C48,"")&amp;" "&amp;IF(AND(E49=$S$10,F49=$U$8),C49,"")&amp;" "&amp;IF(AND(E50=$S$10,F50=$U$8),C50,"")&amp;" "&amp;IF(AND(E51=$S$10,F51=$U$8),C51,"")&amp;" "&amp;IF(AND(E52=$S$10,F52=$U$8),C52,"")&amp;" "&amp;IF(AND(E53=$S$10,F53=$U$8),C53,"")&amp;" "&amp;IF(AND(E54=$S$10,F54=$U$8),C54,"")&amp;" "&amp;IF(AND(E55=$S$10,F55=$U$8),C55,"")&amp;" "&amp;IF(AND(E56=$S$10,F56=$U$8),C56,"")&amp;" "&amp;IF(AND(E57=$S$10,F57=$U$8),C57,"")&amp;" "&amp;IF(AND(E58=$S$10,F58=$U$8),C58,"")&amp;" "&amp;IF(AND(E59=$S$10,F59=$U$8),C59,"")&amp;" "&amp;IF(AND(E60=$S$10,F60=$U$8),C60,"")&amp;" "&amp;IF(AND(E61=$S$10,F61=$U$8),C61,"")&amp;" "&amp;IF(AND(E62=$S$10,F62=$U$8),C62,"")&amp;" "&amp;IF(AND(E63=$S$10,F63=$U$8),C63,"")&amp;" "&amp;IF(AND(E64=$S$10,F64=$U$8),C64,"")&amp;" "&amp;IF(AND(E65=$S$10,F65=$U$8),C65,"")&amp;" "&amp;IF(AND(E66=$S$10,F66=$U$8),C66,"")&amp;" "&amp;IF(AND(E67=$S$10,F67=$U$8),C67,"")&amp;" "&amp;IF(AND(E68=$S$10,F68=$U$8),C68,"")&amp;" "&amp;IF(AND(E69=$S$10,F69=$U$8),C69,"")&amp;" "&amp;IF(AND(E70=$S$10,F70=$U$8),C70,"")&amp;" "&amp;IF(AND(E71=$S$10,F71=$U$8),C71,"")&amp;" "&amp;IF(AND(E72=$S$10,F72=$U$8),C72,"")&amp;" "&amp;IF(AND(E73=$S$10,F73=$U$8),C73,"")&amp;" "&amp;IF(AND(E74=$S$10,F74=$U$8),C74,"")&amp;" "&amp;IF(AND(E75=$S$10,F75=$U$8),C75,"")&amp;" "&amp;IF(AND(E76=$S$10,F76=$U$8),C76,"")&amp;" "&amp;IF(AND(E77=$S$10,F77=$U$8),C77,"")&amp;" "&amp;IF(AND(E78=$S$10,F78=$U$8),C78,"")&amp;" "&amp;IF(AND(E79=$S$10,F79=$U$8),C79,"")&amp;" "&amp;IF(AND(E80=$S$10,F80=$U$8),C80,"")&amp;" "&amp;IF(AND(E81=$S$10,F81=$U$8),C81,"")&amp;" "&amp;IF(AND(E82=$S$10,F82=$U$8),C82,"")&amp;" "&amp;IF(AND(E83=$S$10,F83=$U$8),C83,"")&amp;" "&amp;IF(AND(E84=$S$10,F84=$U$8),C84,"")&amp;" "&amp;IF(AND(E85=$S$10,F85=$U$8),C85,"")&amp;" "&amp;IF(AND(E86=$S$10,F86=$U$8),C86,"")&amp;" "&amp;IF(AND(E87=$S$10,F87=$U$8),C87,"")&amp;" "&amp;IF(AND(E88=$S$10,F88=$U$8),C88,"")&amp;" "&amp;IF(AND(E89=$S$10,F89=$U$8),C89,"")&amp;" "&amp;IF(AND(E90=$S$10,F90=$U$8),C90,"")</f>
        <v xml:space="preserve">                                                                                 </v>
      </c>
      <c r="M10" s="147" t="str">
        <f>+IF(AND(E9=$S$10,F9=$V$8),C9,"")&amp;" "&amp;IF(AND(E10=$S$10,F10=$V$8),C10,"")&amp;" "&amp;IF(AND(E11=$S$10,F11=$V$8),C11,"")&amp;" "&amp;IF(AND(E12=$S$10,F12=$V$8),C12,"")&amp;" "&amp;IF(AND(E13=$S$10,F13=$V$8),C13,"")&amp;" "&amp;IF(AND(E14=$S$10,F14=$V$8),C14,"")&amp;" "&amp;IF(AND(E15=$S$10,F15=$V$8),C15,"")&amp;" "&amp;IF(AND(E16=$S$10,F16=$V$8),C16,"")&amp;" "&amp;IF(AND(E17=$S$10,F17=$V$8),C17,"")&amp;" "&amp;IF(AND(E18=$S$10,F18=$V$8),C18,"")&amp;" "&amp;IF(AND(E19=$S$10,F19=$V$8),C19,"")&amp;" "&amp;IF(AND(E20=$S$10,F20=$V$8),C20,"")&amp;" "&amp;IF(AND(E21=$S$10,F21=$V$8),C21,"")&amp;" "&amp;IF(AND(E22=$S$10,F22=$V$8),C22,"")&amp;" "&amp;IF(AND(E23=$S$10,F23=$V$8),C23,"")&amp;" "&amp;IF(AND(E24=$S$10,F24=$V$8),C24,"")&amp;" "&amp;IF(AND(E25=$S$10,F25=$V$8),C25,"")&amp;" "&amp;IF(AND(E26=$S$10,F26=$V$8),C26,"")&amp;" "&amp;IF(AND(E27=$S$10,F27=$V$8),C27,"")&amp;" "&amp;IF(AND(E28=$S$10,F28=$V$8),C28,"")&amp;" "&amp;IF(AND(E29=$S$10,F29=$V$8),C29,"")&amp;" "&amp;IF(AND(E30=$S$10,F30=$V$8),C30,"")&amp;" "&amp;IF(AND(E31=$S$10,F31=$V$8),C31,"")&amp;" "&amp;IF(AND(E32=$S$10,F32=$V$8),C32,"")&amp;" "&amp;IF(AND(E33=$S$10,F33=$V$8),C33,"")&amp;" "&amp;IF(AND(E34=$S$10,F34=$V$8),C34,"")&amp;" "&amp;IF(AND(E35=$S$10,F35=$V$8),C35,"")&amp;" "&amp;IF(AND(E36=$S$10,F36=$V$8),C36,"")&amp;" "&amp;IF(AND(E37=$S$10,F37=$V$8),C37,"")&amp;" "&amp;IF(AND(E38=$S$10,F38=$V$8),C38,"")&amp;" "&amp;IF(AND(E39=$S$10,F39=$V$8),C39,"")&amp;" "&amp;IF(AND(E40=$S$10,F40=$V$8),C40,"")&amp;" "&amp;IF(AND(E41=$S$10,F41=$V$8),C41,"")&amp;" "&amp;IF(AND(E42=$S$10,F42=$V$8),C42,"")&amp;" "&amp;IF(AND(E43=$S$10,F43=$V$8),C43,"")&amp;" "&amp;IF(AND(E44=$S$10,F44=$V$8),C44,"")&amp;" "&amp;IF(AND(E45=$S$10,F45=$V$8),C45,"")&amp;" "&amp;IF(AND(E46=$S$10,F46=$V$8),C46,"")&amp;" "&amp;IF(AND(E47=$S$10,F47=$V$8),C47,"")&amp;" "&amp;IF(AND(E48=$S$10,F48=$V$8),C48,"")&amp;" "&amp;IF(AND(E49=$S$10,F49=$V$8),C49,"")&amp;" "&amp;IF(AND(E50=$S$10,F50=$V$8),C50,"")&amp;" "&amp;IF(AND(E51=$S$10,F51=$V$8),C51,"")&amp;" "&amp;IF(AND(E52=$S$10,F52=$V$8),C52,"")&amp;" "&amp;IF(AND(E53=$S$10,F53=$V$8),C53,"")&amp;" "&amp;IF(AND(E54=$S$10,F54=$V$8),C54,"")&amp;" "&amp;IF(AND(E55=$S$10,F55=$V$8),C55,"")&amp;" "&amp;IF(AND(E56=$S$10,F56=$V$8),C56,"")&amp;" "&amp;IF(AND(E57=$S$10,F57=$V$8),C57,"")&amp;" "&amp;IF(AND(E58=$S$10,F58=$V$8),C58,"")&amp;" "&amp;IF(AND(E59=$S$10,F59=$V$8),C59,"")&amp;" "&amp;IF(AND(E60=$S$10,F60=$V$8),C60,"")&amp;" "&amp;IF(AND(E61=$S$10,F61=$V$8),C61,"")&amp;" "&amp;IF(AND(E62=$S$10,F62=$V$8),C62,"")&amp;" "&amp;IF(AND(E63=$S$10,F63=$V$8),C63,"")&amp;" "&amp;IF(AND(E64=$S$10,F64=$V$8),C64,"")&amp;" "&amp;IF(AND(E65=$S$10,F65=$V$8),C65,"")&amp;" "&amp;IF(AND(E66=$S$10,F66=$V$8),C66,"")&amp;" "&amp;IF(AND(E67=$S$10,F67=$V$8),C67,"")&amp;" "&amp;IF(AND(E68=$S$10,F68=$V$8),C68,"")&amp;" "&amp;IF(AND(E69=$S$10,F69=$V$8),C69,"")&amp;" "&amp;IF(AND(E70=$S$10,F70=$V$8),C70,"")&amp;" "&amp;IF(AND(E71=$S$10,F71=$V$8),C71,"")&amp;" "&amp;IF(AND(E72=$S$10,F72=$V$8),C72,"")&amp;" "&amp;IF(AND(E73=$S$10,F73=$V$8),C73,"")&amp;" "&amp;IF(AND(E74=$S$10,F74=$V$8),C74,"")&amp;" "&amp;IF(AND(E75=$S$10,F75=$V$8),C75,"")&amp;" "&amp;IF(AND(E76=$S$10,F76=$V$8),C76,"")&amp;" "&amp;IF(AND(E77=$S$10,F77=$V$8),C77,"")&amp;" "&amp;IF(AND(E78=$S$10,F78=$V$8),C78,"")&amp;" "&amp;IF(AND(E79=$S$10,F79=$V$8),C79,"")&amp;" "&amp;IF(AND(E80=$S$10,F80=$V$8),C80,"")&amp;" "&amp;IF(AND(E81=$S$10,F81=$V$8),C81,"")&amp;" "&amp;IF(AND(E82=$S$10,F82=$V$8),C82,"")&amp;" "&amp;IF(AND(E83=$S$10,F83=$V$8),C83,"")&amp;" "&amp;IF(AND(E84=$S$10,F84=$V$8),C84,"")&amp;" "&amp;IF(AND(E85=$S$10,F85=$V$8),C85,"")&amp;" "&amp;IF(AND(E86=$S$10,F86=$V$8),C86,"")&amp;" "&amp;IF(AND(E87=$S$10,F87=$V$8),C87,"")&amp;" "&amp;IF(AND(E88=$S$10,F88=$V$8),C88,"")&amp;" "&amp;IF(AND(E89=$S$10,F89=$V$8),C89,"")&amp;" "&amp;IF(AND(E90=$S$10,F90=$V$8),C90,"")</f>
        <v xml:space="preserve">                           R28     R33    R37                                             </v>
      </c>
      <c r="N10" s="147" t="str">
        <f>+IF(AND(E9=$S$10,F9=$W$8),C9,"")&amp;" "&amp;IF(AND(E10=$S$10,F10=$W$8),C10,"")&amp;" "&amp;IF(AND(E11=$S$10,F11=$W$8),C11,"")&amp;" "&amp;IF(AND(E12=$S$10,F12=$W$8),C12,"")&amp;" "&amp;IF(AND(E13=$S$10,F13=$W$8),C13,"")&amp;" "&amp;IF(AND(E14=$S$10,F14=$W$8),C14,"")&amp;" "&amp;IF(AND(E15=$S$10,F15=$W$8),C15,"")&amp;" "&amp;IF(AND(E16=$S$10,F16=$W$8),C16,"")&amp;" "&amp;IF(AND(E17=$S$10,F17=$W$8),C17,"")&amp;" "&amp;IF(AND(E18=$S$10,F18=$W$8),C18,"")&amp;" "&amp;IF(AND(E19=$S$10,F19=$W$8),C19,"")&amp;" "&amp;IF(AND(E20=$S$10,F20=$W$8),C20,"")&amp;" "&amp;IF(AND(E21=$S$10,F21=$W$8),C21,"")&amp;" "&amp;IF(AND(E22=$S$10,F22=$W$8),C22,"")&amp;" "&amp;IF(AND(E23=$S$10,F23=$W$8),C23,"")&amp;" "&amp;IF(AND(E24=$S$10,F24=$W$8),C24,"")&amp;" "&amp;IF(AND(E25=$S$10,F25=$W$8),C25,"")&amp;" "&amp;IF(AND(E26=$S$10,F26=$W$8),C26,"")&amp;" "&amp;IF(AND(E27=$S$10,F27=$W$8),C27,"")&amp;" "&amp;IF(AND(E28=$S$10,F28=$W$8),C28,"")&amp;" "&amp;IF(AND(E29=$S$10,F29=$W$8),C29,"")&amp;" "&amp;IF(AND(E30=$S$10,F30=$W$8),C30,"")&amp;" "&amp;IF(AND(E31=$S$10,F31=$W$8),C31,"")&amp;" "&amp;IF(AND(E32=$S$10,F32=$W$8),C32,"")&amp;" "&amp;IF(AND(E33=$S$10,F33=$W$8),C33,"")&amp;" "&amp;IF(AND(E34=$S$10,F34=$W$8),C34,"")&amp;" "&amp;IF(AND(E35=$S$10,F35=$W$8),C35,"")&amp;" "&amp;IF(AND(E36=$S$10,F36=$W$8),C36,"")&amp;" "&amp;IF(AND(E37=$S$10,F37=$W$8),C37,"")&amp;" "&amp;IF(AND(E38=$S$10,F38=$W$8),C38,"")&amp;" "&amp;IF(AND(E39=$S$10,F39=$W$8),C39,"")&amp;" "&amp;IF(AND(E40=$S$10,F40=$W$8),C40,"")&amp;" "&amp;IF(AND(E41=$S$10,F41=$W$8),C41,"")&amp;" "&amp;IF(AND(E42=$S$10,F42=$W$8),C42,"")&amp;" "&amp;IF(AND(E43=$S$10,F43=$W$8),C43,"")&amp;" "&amp;IF(AND(E44=$S$10,F44=$W$8),C44,"")&amp;" "&amp;IF(AND(E45=$S$10,F45=$W$8),C45,"")&amp;" "&amp;IF(AND(E46=$S$10,F46=$W$8),C46,"")&amp;" "&amp;IF(AND(E47=$S$10,F47=$W$8),C47,"")&amp;" "&amp;IF(AND(E48=$S$10,F48=$W$8),C48,"")&amp;" "&amp;IF(AND(E49=$S$10,F49=$W$8),C49,"")&amp;" "&amp;IF(AND(E50=$S$10,F50=$W$8),C50,"")&amp;" "&amp;IF(AND(E51=$S$10,F51=$W$8),C51,"")&amp;" "&amp;IF(AND(E52=$S$10,F52=$W$8),C52,"")&amp;" "&amp;IF(AND(E53=$S$10,F53=$W$8),C53,"")&amp;" "&amp;IF(AND(E54=$S$10,F54=$W$8),C54,"")&amp;" "&amp;IF(AND(E55=$S$10,F55=$W$8),C55,"")&amp;" "&amp;IF(AND(E56=$S$10,F56=$W$8),C56,"")&amp;" "&amp;IF(AND(E57=$S$10,F57=$W$8),C57,"")&amp;" "&amp;IF(AND(E58=$S$10,F58=$W$8),C58,"")&amp;" "&amp;IF(AND(E59=$S$10,F59=$W$8),C59,"")&amp;" "&amp;IF(AND(E60=$S$10,F60=$W$8),C60,"")&amp;" "&amp;IF(AND(E61=$S$10,F61=$W$8),C61,"")&amp;" "&amp;IF(AND(E62=$S$10,F62=$W$8),C62,"")&amp;" "&amp;IF(AND(E63=$S$10,F63=$W$8),C63,"")&amp;" "&amp;IF(AND(E64=$S$10,F64=$W$8),C64,"")&amp;" "&amp;IF(AND(E65=$S$10,F65=$W$8),C65,"")&amp;" "&amp;IF(AND(E66=$S$10,F66=$W$8),C66,"")&amp;" "&amp;IF(AND(E67=$S$10,F67=$W$8),C67,"")&amp;" "&amp;IF(AND(E68=$S$10,F68=$W$8),C68,"")&amp;" "&amp;IF(AND(E69=$S$10,F69=$W$8),C69,"")&amp;" "&amp;IF(AND(E70=$S$10,F70=$W$8),C70,"")&amp;" "&amp;IF(AND(E71=$S$10,F71=$W$8),C71,"")&amp;" "&amp;IF(AND(E72=$S$10,F72=$W$8),C72,"")&amp;" "&amp;IF(AND(E73=$S$10,F73=$W$8),C73,"")&amp;" "&amp;IF(AND(E74=$S$10,F74=$W$8),C74,"")&amp;" "&amp;IF(AND(E75=$S$10,F75=$W$8),C75,"")&amp;" "&amp;IF(AND(E76=$S$10,F76=$W$8),C76,"")&amp;" "&amp;IF(AND(E77=$S$10,F77=$W$8),C77,"")&amp;" "&amp;IF(AND(E78=$S$10,F78=$W$8),C78,"")&amp;" "&amp;IF(AND(E79=$S$10,F79=$W$8),C79,"")&amp;" "&amp;IF(AND(E80=$S$10,F80=$W$8),C80,"")&amp;" "&amp;IF(AND(E81=$S$10,F81=$W$8),C81,"")&amp;" "&amp;IF(AND(E82=$S$10,F82=$W$8),C82,"")&amp;" "&amp;IF(AND(E83=$S$10,F83=$W$8),C83,"")&amp;" "&amp;IF(AND(E84=$S$10,F84=$W$8),C84,"")&amp;" "&amp;IF(AND(E85=$S$10,F85=$W$8),C85,"")&amp;" "&amp;IF(AND(E86=$S$10,F86=$W$8),C86,"")&amp;" "&amp;IF(AND(E87=$S$10,F87=$W$8),C87,"")&amp;" "&amp;IF(AND(E88=$S$10,F88=$W$8),C88,"")&amp;" "&amp;IF(AND(E89=$S$10,F89=$W$8),C89,"")&amp;" "&amp;IF(AND(E90=$S$10,F90=$W$8),C90,"")</f>
        <v xml:space="preserve">     R6              R20                  R38                  R56                          </v>
      </c>
      <c r="O10" s="148" t="str">
        <f>+IF(AND(E9=$S$10,F9=$X$8),C9,"")&amp;" "&amp;IF(AND(E10=$S$10,F10=$X$8),C10,"")&amp;" "&amp;IF(AND(E11=$S$10,F11=$X$8),C11,"")&amp;" "&amp;IF(AND(E12=$S$10,F12=$X$8),C12,"")&amp;" "&amp;IF(AND(E13=$S$10,F13=$X$8),C13,"")&amp;" "&amp;IF(AND(E14=$S$10,F14=$X$8),C14,"")&amp;" "&amp;IF(AND(E15=$S$10,F15=$X$8),C15,"")&amp;" "&amp;IF(AND(E16=$S$10,F16=$X$8),C16,"")&amp;" "&amp;IF(AND(E17=$S$10,F17=$X$8),C17,"")&amp;" "&amp;IF(AND(E18=$S$10,F18=$X$8),C18,"")&amp;" "&amp;IF(AND(E19=$S$10,F19=$X$8),C19,"")&amp;" "&amp;IF(AND(E20=$S$10,F20=$X$8),C20,"")&amp;" "&amp;IF(AND(E21=$S$10,F21=$X$8),C21,"")&amp;" "&amp;IF(AND(E22=$S$10,F22=$X$8),C22,"")&amp;" "&amp;IF(AND(E23=$S$10,F23=$X$8),C23,"")&amp;" "&amp;IF(AND(E24=$S$10,F24=$X$8),C24,"")&amp;" "&amp;IF(AND(E25=$S$10,F25=$X$8),C25,"")&amp;" "&amp;IF(AND(E26=$S$10,F26=$X$8),C26,"")&amp;" "&amp;IF(AND(E27=$S$10,F27=$X$8),C27,"")&amp;" "&amp;IF(AND(E28=$S$10,F28=$X$8),C28,"")&amp;" "&amp;IF(AND(E29=$S$10,F29=$X$8),C29,"")&amp;" "&amp;IF(AND(E30=$S$10,F30=$X$8),C30,"")&amp;" "&amp;IF(AND(E31=$S$10,F31=$X$8),C31,"")&amp;" "&amp;IF(AND(E32=$S$10,F32=$X$8),C32,"")&amp;" "&amp;IF(AND(E33=$S$10,F33=$X$8),C33,"")&amp;" "&amp;IF(AND(E34=$S$10,F34=$X$8),C34,"")&amp;" "&amp;IF(AND(E35=$S$10,F35=$X$8),C35,"")&amp;" "&amp;IF(AND(E36=$S$10,F36=$X$8),C36,"")&amp;" "&amp;IF(AND(E37=$S$10,F37=$X$8),C37,"")&amp;" "&amp;IF(AND(E38=$S$10,F38=$X$8),C38,"")&amp;" "&amp;IF(AND(E39=$S$10,F39=$X$8),C39,"")&amp;" "&amp;IF(AND(E40=$S$10,F40=$X$8),C40,"")&amp;" "&amp;IF(AND(E41=$S$10,F41=$X$8),C41,"")&amp;" "&amp;IF(AND(E42=$S$10,F42=$X$8),C42,"")&amp;" "&amp;IF(AND(E43=$S$10,F43=$X$8),C43,"")&amp;" "&amp;IF(AND(E44=$S$10,F44=$X$8),C44,"")&amp;" "&amp;IF(AND(E45=$S$10,F45=$X$8),C45,"")&amp;" "&amp;IF(AND(E46=$S$10,F46=$X$8),C46,"")&amp;" "&amp;IF(AND(E47=$S$10,F47=$X$8),C47,"")&amp;" "&amp;IF(AND(E48=$S$10,F48=$X$8),C48,"")&amp;" "&amp;IF(AND(E49=$S$10,F49=$X$8),C49,"")&amp;" "&amp;IF(AND(E50=$S$10,F50=$X$8),C50,"")&amp;" "&amp;IF(AND(E51=$S$10,F51=$X$8),C51,"")&amp;" "&amp;IF(AND(E52=$S$10,F52=$X$8),C52,"")&amp;" "&amp;IF(AND(E53=$S$10,F53=$X$8),C53,"")&amp;" "&amp;IF(AND(E54=$S$10,F54=$X$8),C54,"")&amp;" "&amp;IF(AND(E55=$S$10,F55=$X$8),C55,"")&amp;" "&amp;IF(AND(E56=$S$10,F56=$X$8),C56,"")&amp;" "&amp;IF(AND(E57=$S$10,F57=$X$8),C57,"")&amp;" "&amp;IF(AND(E58=$S$10,F58=$X$8),C58,"")&amp;" "&amp;IF(AND(E59=$S$10,F59=$X$8),C59,"")&amp;" "&amp;IF(AND(E60=$S$10,F60=$X$8),C60,"")&amp;" "&amp;IF(AND(E61=$S$10,F61=$X$8),C61,"")&amp;" "&amp;IF(AND(E62=$S$10,F62=$X$8),C62,"")&amp;" "&amp;IF(AND(E63=$S$10,F63=$X$8),C63,"")&amp;" "&amp;IF(AND(E64=$S$10,F64=$X$8),C64,"")&amp;" "&amp;IF(AND(E65=$S$10,F65=$X$8),C65,"")&amp;" "&amp;IF(AND(E66=$S$10,F66=$X$8),C66,"")&amp;" "&amp;IF(AND(E67=$S$10,F67=$X$8),C67,"")&amp;" "&amp;IF(AND(E68=$S$10,F68=$X$8),C68,"")&amp;" "&amp;IF(AND(E69=$S$10,F69=$X$8),C69,"")&amp;" "&amp;IF(AND(E70=$S$10,F70=$X$8),C70,"")&amp;" "&amp;IF(AND(E71=$S$10,F71=$X$8),C71,"")&amp;" "&amp;IF(AND(E72=$S$10,F72=$X$8),C72,"")&amp;" "&amp;IF(AND(E73=$S$10,F73=$X$8),C73,"")&amp;" "&amp;IF(AND(E74=$S$10,F74=$X$8),C74,"")&amp;" "&amp;IF(AND(E75=$S$10,F75=$X$8),C75,"")&amp;" "&amp;IF(AND(E76=$S$10,F76=$X$8),C76,"")&amp;" "&amp;IF(AND(E77=$S$10,F77=$X$8),C77,"")&amp;" "&amp;IF(AND(E78=$S$10,F78=$X$8),C78,"")&amp;" "&amp;IF(AND(E79=$S$10,F79=$X$8),C79,"")&amp;" "&amp;IF(AND(E80=$S$10,F80=$X$8),C80,"")&amp;" "&amp;IF(AND(E81=$S$10,F81=$X$8),C81,"")&amp;" "&amp;IF(AND(E82=$S$10,F82=$X$8),C82,"")&amp;" "&amp;IF(AND(E83=$S$10,F83=$X$8),C83,"")&amp;" "&amp;IF(AND(E84=$S$10,F84=$X$8),C84,"")&amp;" "&amp;IF(AND(E85=$S$10,F85=$X$8),C85,"")&amp;" "&amp;IF(AND(E86=$S$10,F86=$X$8),C86,"")&amp;" "&amp;IF(AND(E87=$S$10,F87=$X$8),C87,"")&amp;" "&amp;IF(AND(E88=$S$10,F88=$X$8),C88,"")&amp;" "&amp;IF(AND(E89=$S$10,F89=$X$8),C89,"")&amp;" "&amp;IF(AND(E90=$S$10,F90=$X$8),C90,"")</f>
        <v xml:space="preserve">                                                   R52                              </v>
      </c>
      <c r="P10" s="230"/>
      <c r="Q10" s="778"/>
      <c r="R10" s="202">
        <v>0.8</v>
      </c>
      <c r="S10" s="142" t="s">
        <v>644</v>
      </c>
      <c r="T10" s="152" t="s">
        <v>637</v>
      </c>
      <c r="U10" s="152" t="s">
        <v>637</v>
      </c>
      <c r="V10" s="147" t="s">
        <v>642</v>
      </c>
      <c r="W10" s="147" t="s">
        <v>642</v>
      </c>
      <c r="X10" s="148" t="s">
        <v>643</v>
      </c>
    </row>
    <row r="11" spans="1:24" ht="165.75" x14ac:dyDescent="0.25">
      <c r="A11" s="224" t="str">
        <f>'[4]CONTEXTO E IDENTIFICACIÓN'!D57</f>
        <v>Direccionamiento Estratégico y Planeación</v>
      </c>
      <c r="B11" s="223" t="str">
        <f>'[4]CONTEXTO E IDENTIFICACIÓN'!F57</f>
        <v>Gestión Estratégica</v>
      </c>
      <c r="C11" s="208" t="str">
        <f>'[4]CONTEXTO E IDENTIFICACIÓN'!A57</f>
        <v>R3</v>
      </c>
      <c r="D11" s="222" t="str">
        <f>'[4]CONTEXTO E IDENTIFICACIÓN'!N57</f>
        <v>Posibilidad de pérdida Reputacional por Ia inconsistencias en la información reportada en los aplicativos internos y externos de la entidad 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v>
      </c>
      <c r="E11" s="221" t="str">
        <f>'[4]PROB E IMPACTO INHERENTE'!I11</f>
        <v>Baja</v>
      </c>
      <c r="F11" s="221" t="str">
        <f>'[4]PROB E IMPACTO INHERENTE'!Q11</f>
        <v>Mayor</v>
      </c>
      <c r="G11" s="220" t="str">
        <f t="shared" si="0"/>
        <v>Alto</v>
      </c>
      <c r="H11" s="230"/>
      <c r="I11" s="776"/>
      <c r="J11" s="140" t="s">
        <v>645</v>
      </c>
      <c r="K11" s="152" t="str">
        <f>+IF(AND(E9=$S$11,F9=$T$8),C9,"")&amp;" "&amp;IF(AND(E10=$S$11,F10=$T$8),C10,"")&amp;" "&amp;IF(AND(E11=$S$11,F11=$T$8),C11,"")&amp;" "&amp;IF(AND(E12=$S$11,F12=$T$8),C12,"")&amp;" "&amp;IF(AND(E13=$S$11,F13=$T$8),C13,"")&amp;" "&amp;IF(AND(E14=$S$11,F14=$T$8),C14,"")&amp;" "&amp;IF(AND(E15=$S$11,F15=$T$8),C15,"")&amp;" "&amp;IF(AND(E16=$S$11,F16=$T$8),C16,"")&amp;" "&amp;IF(AND(E17=$S$11,F17=$T$8),C17,"")&amp;" "&amp;IF(AND(E18=$S$11,F18=$T$8),C18,"")&amp;" "&amp;IF(AND(E19=$S$11,F19=$T$8),C19,"")&amp;" "&amp;IF(AND(E20=$S$11,F20=$T$8),C20,"")&amp;" "&amp;IF(AND(E21=$S$11,F21=$T$8),C21,"")&amp;" "&amp;IF(AND(E22=$S$11,F22=$T$8),C22,"")&amp;" "&amp;IF(AND(E23=$S$11,F23=$T$8),C23,"")&amp;" "&amp;IF(AND(E24=$S$11,F24=$T$8),C24,"")&amp;" "&amp;IF(AND(E25=$S$11,F25=$T$8),C25,"")&amp;" "&amp;IF(AND(E26=$S$11,F26=$T$8),C26,"")&amp;" "&amp;IF(AND(E27=$S$11,F27=$T$8),C27,"")&amp;" "&amp;IF(AND(E28=$S$11,F28=$T$8),C28,"")&amp;" "&amp;IF(AND(E29=$S$11,F29=$T$8),C29,"")&amp;" "&amp;IF(AND(E30=$S$11,F30=$T$8),C30,"")&amp;" "&amp;IF(AND(E31=$S$11,F31=$T$8),C31,"")&amp;" "&amp;IF(AND(E32=$S$11,F32=$T$8),C32,"")&amp;" "&amp;IF(AND(E33=$S$11,F33=$T$8),C33,"")&amp;" "&amp;IF(AND(E34=$S$11,F34=$T$8),C34,"")&amp;" "&amp;IF(AND(E35=$S$11,F35=$T$8),C35,"")&amp;" "&amp;IF(AND(E36=$S$11,F36=$T$8),C36,"")&amp;" "&amp;IF(AND(E37=$S$11,F37=$T$8),C37,"")&amp;" "&amp;IF(AND(E38=$S$11,F38=$T$8),C38,"")&amp;" "&amp;IF(AND(E39=$S$11,F39=$T$8),C39,"")&amp;" "&amp;IF(AND(E40=$S$11,F40=$T$8),C40,"")&amp;" "&amp;IF(AND(E41=$S$11,F41=$T$8),C41,"")&amp;" "&amp;IF(AND(E42=$S$11,F42=$T$8),C42,"")&amp;" "&amp;IF(AND(E43=$S$11,F43=$T$8),C43,"")&amp;" "&amp;IF(AND(E44=$S$11,F44=$T$8),C44,"")&amp;" "&amp;IF(AND(E45=$S$11,F45=$T$8),C45,"")&amp;" "&amp;IF(AND(E46=$S$11,F46=$T$8),C46,"")&amp;" "&amp;IF(AND(E47=$S$11,F47=$T$8),C47,"")&amp;" "&amp;IF(AND(E48=$S$11,F48=$T$8),C48,"")&amp;" "&amp;IF(AND(E49=$S$11,F49=$T$8),C49,"")&amp;" "&amp;IF(AND(E50=$S$11,F50=$T$8),C50,"")&amp;" "&amp;IF(AND(E51=$S$11,F51=$T$8),C51,"")&amp;" "&amp;IF(AND(E52=$S$11,F52=$T$8),C52,"")&amp;" "&amp;IF(AND(E53=$S$11,F53=$T$8),C53,"")&amp;" "&amp;IF(AND(E54=$S$11,F54=$T$8),C54,"")&amp;" "&amp;IF(AND(E55=$S$11,F55=$T$8),C55,"")&amp;" "&amp;IF(AND(E56=$S$11,F56=$T$8),C56,"")&amp;" "&amp;IF(AND(E57=$S$11,F57=$T$8),C57,"")&amp;" "&amp;IF(AND(E58=$S$11,F58=$T$8),C58,"")&amp;" "&amp;IF(AND(E59=$S$11,F59=$T$8),C59,"")&amp;" "&amp;IF(AND(E60=$S$11,F60=$T$8),C60,"")&amp;" "&amp;IF(AND(E61=$S$11,F61=$T$8),C61,"")&amp;" "&amp;IF(AND(E62=$S$11,F62=$T$8),C62,"")&amp;" "&amp;IF(AND(E63=$S$11,F63=$T$8),C63,"")&amp;" "&amp;IF(AND(E64=$S$11,F64=$T$8),C64,"")&amp;" "&amp;IF(AND(E65=$S$11,F65=$T$8),C65,"")&amp;" "&amp;IF(AND(E66=$S$11,F66=$T$8),C66,"")&amp;" "&amp;IF(AND(E67=$S$11,F67=$T$8),C67,"")&amp;" "&amp;IF(AND(E68=$S$11,F68=$T$8),C68,"")&amp;" "&amp;IF(AND(E69=$S$11,F69=$T$8),C69,"")&amp;" "&amp;IF(AND(E70=$S$11,F70=$T$8),C70,"")&amp;" "&amp;IF(AND(E71=$S$11,F71=$T$8),C71,"")&amp;" "&amp;IF(AND(E72=$S$11,F72=$T$8),C72,"")&amp;" "&amp;IF(AND(E73=$S$11,F73=$T$8),C73,"")&amp;" "&amp;IF(AND(E74=$S$11,F74=$T$8),C74,"")&amp;" "&amp;IF(AND(E75=$S$11,F75=$T$8),C75,"")&amp;" "&amp;IF(AND(E76=$S$11,F76=$T$8),C76,"")&amp;" "&amp;IF(AND(E77=$S$11,F77=$T$8),C77,"")&amp;" "&amp;IF(AND(E78=$S$11,F78=$T$8),C78,"")&amp;" "&amp;IF(AND(E79=$S$11,F79=$T$8),C79,"")&amp;" "&amp;IF(AND(E80=$S$11,F80=$T$8),C80,"")&amp;" "&amp;IF(AND(E81=$S$11,F81=$T$8),C81,"")&amp;" "&amp;IF(AND(E82=$S$11,F82=$T$8),C82,"")&amp;" "&amp;IF(AND(E83=$S$11,F83=$T$8),C83,"")&amp;" "&amp;IF(AND(E84=$S$11,F84=$T$8),C84,"")&amp;" "&amp;IF(AND(E85=$S$11,F85=$T$8),C85,"")&amp;" "&amp;IF(AND(E86=$S$11,F86=$T$8),C86,"")&amp;" "&amp;IF(AND(E87=$S$11,F87=$T$8),C87,"")&amp;" "&amp;IF(AND(E88=$S$11,F88=$T$8),C88,"")&amp;" "&amp;IF(AND(E89=$S$11,F89=$T$8),C89,"")&amp;" "&amp;IF(AND(E90=$S$11,F90=$T$8),C90,"")</f>
        <v xml:space="preserve">                                                                                 </v>
      </c>
      <c r="L11" s="152" t="str">
        <f>+IF(AND(E9=$S$11,F9=$U$8),C9,"")&amp;" "&amp;IF(AND(E10=$S$11,F10=$U$8),C10,"")&amp;" "&amp;IF(AND(E11=$S$11,F11=$U$8),C11,"")&amp;" "&amp;IF(AND(E12=$S$11,F12=$U$8),C12,"")&amp;" "&amp;IF(AND(E13=$S$11,F13=$U$8),C13,"")&amp;" "&amp;IF(AND(E14=$S$11,F14=$U$8),C14,"")&amp;" "&amp;IF(AND(E15=$S$11,F15=$U$8),C15,"")&amp;" "&amp;IF(AND(E16=$S$11,F16=$U$8),C16,"")&amp;" "&amp;IF(AND(E17=$S$11,F17=$U$8),C17,"")&amp;" "&amp;IF(AND(E18=$S$11,F18=$U$8),C18,"")&amp;" "&amp;IF(AND(E19=$S$11,F19=$U$8),C19,"")&amp;" "&amp;IF(AND(E20=$S$11,F20=$U$8),C20,"")&amp;" "&amp;IF(AND(E21=$S$11,F21=$U$8),C21,"")&amp;" "&amp;IF(AND(E22=$S$11,F22=$U$8),C22,"")&amp;" "&amp;IF(AND(E23=$S$11,F23=$U$8),C23,"")&amp;" "&amp;IF(AND(E24=$S$11,F24=$U$8),C24,"")&amp;" "&amp;IF(AND(E25=$S$11,F25=$U$8),C25,"")&amp;" "&amp;IF(AND(E26=$S$11,F26=$U$8),C26,"")&amp;" "&amp;IF(AND(E27=$S$11,F27=$U$8),C27,"")&amp;" "&amp;IF(AND(E28=$S$11,F28=$U$8),C28,"")&amp;" "&amp;IF(AND(E29=$S$11,F29=$U$8),C29,"")&amp;" "&amp;IF(AND(E30=$S$11,F30=$U$8),C30,"")&amp;" "&amp;IF(AND(E31=$S$11,F31=$U$8),C31,"")&amp;" "&amp;IF(AND(E32=$S$11,F32=$U$8),C32,"")&amp;" "&amp;IF(AND(E33=$S$11,F33=$U$8),C33,"")&amp;" "&amp;IF(AND(E34=$S$11,F34=$U$8),C34,"")&amp;" "&amp;IF(AND(E35=$S$11,F35=$U$8),C35,"")&amp;" "&amp;IF(AND(E36=$S$11,F36=$U$8),C36,"")&amp;" "&amp;IF(AND(E37=$S$11,F37=$U$8),C37,"")&amp;" "&amp;IF(AND(E38=$S$11,F38=$U$8),C38,"")&amp;" "&amp;IF(AND(E39=$S$11,F39=$U$8),C39,"")&amp;" "&amp;IF(AND(E40=$S$11,F40=$U$8),C40,"")&amp;" "&amp;IF(AND(E41=$S$11,F41=$U$8),C41,"")&amp;" "&amp;IF(AND(E42=$S$11,F42=$U$8),C42,"")&amp;" "&amp;IF(AND(E43=$S$11,F43=$U$8),C43,"")&amp;" "&amp;IF(AND(E44=$S$11,F44=$U$8),C44,"")&amp;" "&amp;IF(AND(E45=$S$11,F45=$U$8),C45,"")&amp;" "&amp;IF(AND(E46=$S$11,F46=$U$8),C46,"")&amp;" "&amp;IF(AND(E47=$S$11,F47=$U$8),C47,"")&amp;" "&amp;IF(AND(E48=$S$11,F48=$U$8),C48,"")&amp;" "&amp;IF(AND(E49=$S$11,F49=$U$8),C49,"")&amp;" "&amp;IF(AND(E50=$S$11,F50=$U$8),C50,"")&amp;" "&amp;IF(AND(E51=$S$11,F51=$U$8),C51,"")&amp;" "&amp;IF(AND(E52=$S$11,F52=$U$8),C52,"")&amp;" "&amp;IF(AND(E53=$S$11,F53=$U$8),C53,"")&amp;" "&amp;IF(AND(E54=$S$11,F54=$U$8),C54,"")&amp;" "&amp;IF(AND(E55=$S$11,F55=$U$8),C55,"")&amp;" "&amp;IF(AND(E56=$S$11,F56=$U$8),C56,"")&amp;" "&amp;IF(AND(E57=$S$11,F57=$U$8),C57,"")&amp;" "&amp;IF(AND(E58=$S$11,F58=$U$8),C58,"")&amp;" "&amp;IF(AND(E59=$S$11,F59=$U$8),C59,"")&amp;" "&amp;IF(AND(E60=$S$11,F60=$U$8),C60,"")&amp;" "&amp;IF(AND(E61=$S$11,F61=$U$8),C61,"")&amp;" "&amp;IF(AND(E62=$S$11,F62=$U$8),C62,"")&amp;" "&amp;IF(AND(E63=$S$11,F63=$U$8),C63,"")&amp;" "&amp;IF(AND(E64=$S$11,F64=$U$8),C64,"")&amp;" "&amp;IF(AND(E65=$S$11,F65=$U$8),C65,"")&amp;" "&amp;IF(AND(E66=$S$11,F66=$U$8),C66,"")&amp;" "&amp;IF(AND(E67=$S$11,F67=$U$8),C67,"")&amp;" "&amp;IF(AND(E68=$S$11,F68=$U$8),C68,"")&amp;" "&amp;IF(AND(E69=$S$11,F69=$U$8),C69,"")&amp;" "&amp;IF(AND(E70=$S$11,F70=$U$8),C70,"")&amp;" "&amp;IF(AND(E71=$S$11,F71=$U$8),C71,"")&amp;" "&amp;IF(AND(E72=$S$11,F72=$U$8),C72,"")&amp;" "&amp;IF(AND(E73=$S$11,F73=$U$8),C73,"")&amp;" "&amp;IF(AND(E74=$S$11,F74=$U$8),C74,"")&amp;" "&amp;IF(AND(E75=$S$11,F75=$U$8),C75,"")&amp;" "&amp;IF(AND(E76=$S$11,F76=$U$8),C76,"")&amp;" "&amp;IF(AND(E77=$S$11,F77=$U$8),C77,"")&amp;" "&amp;IF(AND(E78=$S$11,F78=$U$8),C78,"")&amp;" "&amp;IF(AND(E79=$S$11,F79=$U$8),C79,"")&amp;" "&amp;IF(AND(E80=$S$11,F80=$U$8),C80,"")&amp;" "&amp;IF(AND(E81=$S$11,F81=$U$8),C81,"")&amp;" "&amp;IF(AND(E82=$S$11,F82=$U$8),C82,"")&amp;" "&amp;IF(AND(E83=$S$11,F83=$U$8),C83,"")&amp;" "&amp;IF(AND(E84=$S$11,F84=$U$8),C84,"")&amp;" "&amp;IF(AND(E85=$S$11,F85=$U$8),C85,"")&amp;" "&amp;IF(AND(E86=$S$11,F86=$U$8),C86,"")&amp;" "&amp;IF(AND(E87=$S$11,F87=$U$8),C87,"")&amp;" "&amp;IF(AND(E88=$S$11,F88=$U$8),C88,"")&amp;" "&amp;IF(AND(E89=$S$11,F89=$U$8),C89,"")&amp;" "&amp;IF(AND(E90=$S$11,F90=$U$8),C90,"")</f>
        <v xml:space="preserve">                                                                                 </v>
      </c>
      <c r="M11" s="152" t="str">
        <f>+IF(AND(E9=$S$11,F9=$V$8),C9,"")&amp;" "&amp;IF(AND(E10=$S$11,F10=$V$8),C10,"")&amp;" "&amp;IF(AND(E11=$S$11,F11=$V$8),C11,"")&amp;" "&amp;IF(AND(E12=$S$11,F12=$V$8),C12,"")&amp;" "&amp;IF(AND(E13=$S$11,F13=$V$8),C13,"")&amp;" "&amp;IF(AND(E14=$S$11,F14=$V$8),C14,"")&amp;" "&amp;IF(AND(E15=$S$11,F15=$V$8),C15,"")&amp;" "&amp;IF(AND(E16=$S$11,F16=$V$8),C16,"")&amp;" "&amp;IF(AND(E17=$S$11,F17=$V$8),C17,"")&amp;" "&amp;IF(AND(E18=$S$11,F18=$V$8),C18,"")&amp;" "&amp;IF(AND(E19=$S$11,F19=$V$8),C19,"")&amp;" "&amp;IF(AND(E20=$S$11,F20=$V$8),C20,"")&amp;" "&amp;IF(AND(E21=$S$11,F21=$V$8),C21,"")&amp;" "&amp;IF(AND(E22=$S$11,F22=$V$8),C22,"")&amp;" "&amp;IF(AND(E23=$S$11,F23=$V$8),C23,"")&amp;" "&amp;IF(AND(E24=$S$11,F24=$V$8),C24,"")&amp;" "&amp;IF(AND(E25=$S$11,F25=$V$8),C25,"")&amp;" "&amp;IF(AND(E26=$S$11,F26=$V$8),C26,"")&amp;" "&amp;IF(AND(E27=$S$11,F27=$V$8),C27,"")&amp;" "&amp;IF(AND(E28=$S$11,F28=$V$8),C28,"")&amp;" "&amp;IF(AND(E29=$S$11,F29=$V$8),C29,"")&amp;" "&amp;IF(AND(E30=$S$11,F30=$V$8),C30,"")&amp;" "&amp;IF(AND(E31=$S$11,F31=$V$8),C31,"")&amp;" "&amp;IF(AND(E32=$S$11,F32=$V$8),C32,"")&amp;" "&amp;IF(AND(E33=$S$11,F33=$V$8),C33,"")&amp;" "&amp;IF(AND(E34=$S$11,F34=$V$8),C34,"")&amp;" "&amp;IF(AND(E35=$S$11,F35=$V$8),C35,"")&amp;" "&amp;IF(AND(E36=$S$11,F36=$V$8),C36,"")&amp;" "&amp;IF(AND(E37=$S$11,F37=$V$8),C37,"")&amp;" "&amp;IF(AND(E38=$S$11,F38=$V$8),C38,"")&amp;" "&amp;IF(AND(E39=$S$11,F39=$V$8),C39,"")&amp;" "&amp;IF(AND(E40=$S$11,F40=$V$8),C40,"")&amp;" "&amp;IF(AND(E41=$S$11,F41=$V$8),C41,"")&amp;" "&amp;IF(AND(E42=$S$11,F42=$V$8),C42,"")&amp;" "&amp;IF(AND(E43=$S$11,F43=$V$8),C43,"")&amp;" "&amp;IF(AND(E44=$S$11,F44=$V$8),C44,"")&amp;" "&amp;IF(AND(E45=$S$11,F45=$V$8),C45,"")&amp;" "&amp;IF(AND(E46=$S$11,F46=$V$8),C46,"")&amp;" "&amp;IF(AND(E47=$S$11,F47=$V$8),C47,"")&amp;" "&amp;IF(AND(E48=$S$11,F48=$V$8),C48,"")&amp;" "&amp;IF(AND(E49=$S$11,F49=$V$8),C49,"")&amp;" "&amp;IF(AND(E50=$S$11,F50=$V$8),C50,"")&amp;" "&amp;IF(AND(E51=$S$11,F51=$V$8),C51,"")&amp;" "&amp;IF(AND(E52=$S$11,F52=$V$8),C52,"")&amp;" "&amp;IF(AND(E53=$S$11,F53=$V$8),C53,"")&amp;" "&amp;IF(AND(E54=$S$11,F54=$V$8),C54,"")&amp;" "&amp;IF(AND(E55=$S$11,F55=$V$8),C55,"")&amp;" "&amp;IF(AND(E56=$S$11,F56=$V$8),C56,"")&amp;" "&amp;IF(AND(E57=$S$11,F57=$V$8),C57,"")&amp;" "&amp;IF(AND(E58=$S$11,F58=$V$8),C58,"")&amp;" "&amp;IF(AND(E59=$S$11,F59=$V$8),C59,"")&amp;" "&amp;IF(AND(E60=$S$11,F60=$V$8),C60,"")&amp;" "&amp;IF(AND(E61=$S$11,F61=$V$8),C61,"")&amp;" "&amp;IF(AND(E62=$S$11,F62=$V$8),C62,"")&amp;" "&amp;IF(AND(E63=$S$11,F63=$V$8),C63,"")&amp;" "&amp;IF(AND(E64=$S$11,F64=$V$8),C64,"")&amp;" "&amp;IF(AND(E65=$S$11,F65=$V$8),C65,"")&amp;" "&amp;IF(AND(E66=$S$11,F66=$V$8),C66,"")&amp;" "&amp;IF(AND(E67=$S$11,F67=$V$8),C67,"")&amp;" "&amp;IF(AND(E68=$S$11,F68=$V$8),C68,"")&amp;" "&amp;IF(AND(E69=$S$11,F69=$V$8),C69,"")&amp;" "&amp;IF(AND(E70=$S$11,F70=$V$8),C70,"")&amp;" "&amp;IF(AND(E71=$S$11,F71=$V$8),C71,"")&amp;" "&amp;IF(AND(E72=$S$11,F72=$V$8),C72,"")&amp;" "&amp;IF(AND(E73=$S$11,F73=$V$8),C73,"")&amp;" "&amp;IF(AND(E74=$S$11,F74=$V$8),C74,"")&amp;" "&amp;IF(AND(E75=$S$11,F75=$V$8),C75,"")&amp;" "&amp;IF(AND(E76=$S$11,F76=$V$8),C76,"")&amp;" "&amp;IF(AND(E77=$S$11,F77=$V$8),C77,"")&amp;" "&amp;IF(AND(E78=$S$11,F78=$V$8),C78,"")&amp;" "&amp;IF(AND(E79=$S$11,F79=$V$8),C79,"")&amp;" "&amp;IF(AND(E80=$S$11,F80=$V$8),C80,"")&amp;" "&amp;IF(AND(E81=$S$11,F81=$V$8),C81,"")&amp;" "&amp;IF(AND(E82=$S$11,F82=$V$8),C82,"")&amp;" "&amp;IF(AND(E83=$S$11,F83=$V$8),C83,"")&amp;" "&amp;IF(AND(E84=$S$11,F84=$V$8),C84,"")&amp;" "&amp;IF(AND(E85=$S$11,F85=$V$8),C85,"")&amp;" "&amp;IF(AND(E86=$S$11,F86=$V$8),C86,"")&amp;" "&amp;IF(AND(E87=$S$11,F87=$V$8),C87,"")&amp;" "&amp;IF(AND(E88=$S$11,F88=$V$8),C88,"")&amp;" "&amp;IF(AND(E89=$S$11,F89=$V$8),C89,"")&amp;" "&amp;IF(AND(E90=$S$11,F90=$V$8),C90,"")</f>
        <v xml:space="preserve">   R4               R19               R34           R45         R54                            </v>
      </c>
      <c r="N11" s="147" t="str">
        <f>+IF(AND(E9=$S$11,F9=$W$8),C9,"")&amp;" "&amp;IF(AND(E10=$S$11,F10=$W$8),C10,"")&amp;" "&amp;IF(AND(E11=$S$11,F11=$W$8),C11,"")&amp;" "&amp;IF(AND(E12=$S$11,F12=$W$8),C12,"")&amp;" "&amp;IF(AND(E13=$S$11,F13=$W$8),C13,"")&amp;" "&amp;IF(AND(E14=$S$11,F14=$W$8),C14,"")&amp;" "&amp;IF(AND(E15=$S$11,F15=$W$8),C15,"")&amp;" "&amp;IF(AND(E16=$S$11,F16=$W$8),C16,"")&amp;" "&amp;IF(AND(E17=$S$11,F17=$W$8),C17,"")&amp;" "&amp;IF(AND(E18=$S$11,F18=$W$8),C18,"")&amp;" "&amp;IF(AND(E19=$S$11,F19=$W$8),C19,"")&amp;" "&amp;IF(AND(E20=$S$11,F20=$W$8),C20,"")&amp;" "&amp;IF(AND(E21=$S$11,F21=$W$8),C21,"")&amp;" "&amp;IF(AND(E22=$S$11,F22=$W$8),C22,"")&amp;" "&amp;IF(AND(E23=$S$11,F23=$W$8),C23,"")&amp;" "&amp;IF(AND(E24=$S$11,F24=$W$8),C24,"")&amp;" "&amp;IF(AND(E25=$S$11,F25=$W$8),C25,"")&amp;" "&amp;IF(AND(E26=$S$11,F26=$W$8),C26,"")&amp;" "&amp;IF(AND(E27=$S$11,F27=$W$8),C27,"")&amp;" "&amp;IF(AND(E28=$S$11,F28=$W$8),C28,"")&amp;" "&amp;IF(AND(E29=$S$11,F29=$W$8),C29,"")&amp;" "&amp;IF(AND(E30=$S$11,F30=$W$8),C30,"")&amp;" "&amp;IF(AND(E31=$S$11,F31=$W$8),C31,"")&amp;" "&amp;IF(AND(E32=$S$11,F32=$W$8),C32,"")&amp;" "&amp;IF(AND(E33=$S$11,F33=$W$8),C33,"")&amp;" "&amp;IF(AND(E34=$S$11,F34=$W$8),C34,"")&amp;" "&amp;IF(AND(E35=$S$11,F35=$W$8),C35,"")&amp;" "&amp;IF(AND(E36=$S$11,F36=$W$8),C36,"")&amp;" "&amp;IF(AND(E37=$S$11,F37=$W$8),C37,"")&amp;" "&amp;IF(AND(E38=$S$11,F38=$W$8),C38,"")&amp;" "&amp;IF(AND(E39=$S$11,F39=$W$8),C39,"")&amp;" "&amp;IF(AND(E40=$S$11,F40=$W$8),C40,"")&amp;" "&amp;IF(AND(E41=$S$11,F41=$W$8),C41,"")&amp;" "&amp;IF(AND(E42=$S$11,F42=$W$8),C42,"")&amp;" "&amp;IF(AND(E43=$S$11,F43=$W$8),C43,"")&amp;" "&amp;IF(AND(E44=$S$11,F44=$W$8),C44,"")&amp;" "&amp;IF(AND(E45=$S$11,F45=$W$8),C45,"")&amp;" "&amp;IF(AND(E46=$S$11,F46=$W$8),C46,"")&amp;" "&amp;IF(AND(E47=$S$11,F47=$W$8),C47,"")&amp;" "&amp;IF(AND(E48=$S$11,F48=$W$8),C48,"")&amp;" "&amp;IF(AND(E49=$S$11,F49=$W$8),C49,"")&amp;" "&amp;IF(AND(E50=$S$11,F50=$W$8),C50,"")&amp;" "&amp;IF(AND(E51=$S$11,F51=$W$8),C51,"")&amp;" "&amp;IF(AND(E52=$S$11,F52=$W$8),C52,"")&amp;" "&amp;IF(AND(E53=$S$11,F53=$W$8),C53,"")&amp;" "&amp;IF(AND(E54=$S$11,F54=$W$8),C54,"")&amp;" "&amp;IF(AND(E55=$S$11,F55=$W$8),C55,"")&amp;" "&amp;IF(AND(E56=$S$11,F56=$W$8),C56,"")&amp;" "&amp;IF(AND(E57=$S$11,F57=$W$8),C57,"")&amp;" "&amp;IF(AND(E58=$S$11,F58=$W$8),C58,"")&amp;" "&amp;IF(AND(E59=$S$11,F59=$W$8),C59,"")&amp;" "&amp;IF(AND(E60=$S$11,F60=$W$8),C60,"")&amp;" "&amp;IF(AND(E61=$S$11,F61=$W$8),C61,"")&amp;" "&amp;IF(AND(E62=$S$11,F62=$W$8),C62,"")&amp;" "&amp;IF(AND(E63=$S$11,F63=$W$8),C63,"")&amp;" "&amp;IF(AND(E64=$S$11,F64=$W$8),C64,"")&amp;" "&amp;IF(AND(E65=$S$11,F65=$W$8),C65,"")&amp;" "&amp;IF(AND(E66=$S$11,F66=$W$8),C66,"")&amp;" "&amp;IF(AND(E67=$S$11,F67=$W$8),C67,"")&amp;" "&amp;IF(AND(E68=$S$11,F68=$W$8),C68,"")&amp;" "&amp;IF(AND(E69=$S$11,F69=$W$8),C69,"")&amp;" "&amp;IF(AND(E70=$S$11,F70=$W$8),C70,"")&amp;" "&amp;IF(AND(E71=$S$11,F71=$W$8),C71,"")&amp;" "&amp;IF(AND(E72=$S$11,F72=$W$8),C72,"")&amp;" "&amp;IF(AND(E73=$S$11,F73=$W$8),C73,"")&amp;" "&amp;IF(AND(E74=$S$11,F74=$W$8),C74,"")&amp;" "&amp;IF(AND(E75=$S$11,F75=$W$8),C75,"")&amp;" "&amp;IF(AND(E76=$S$11,F76=$W$8),C76,"")&amp;" "&amp;IF(AND(E77=$S$11,F77=$W$8),C77,"")&amp;" "&amp;IF(AND(E78=$S$11,F78=$W$8),C78,"")&amp;" "&amp;IF(AND(E79=$S$11,F79=$W$8),C79,"")&amp;" "&amp;IF(AND(E80=$S$11,F80=$W$8),C80,"")&amp;" "&amp;IF(AND(E81=$S$11,F81=$W$8),C81,"")&amp;" "&amp;IF(AND(E82=$S$11,F82=$W$8),C82,"")&amp;" "&amp;IF(AND(E83=$S$11,F83=$W$8),C83,"")&amp;" "&amp;IF(AND(E84=$S$11,F84=$W$8),C84,"")&amp;" "&amp;IF(AND(E85=$S$11,F85=$W$8),C85,"")&amp;" "&amp;IF(AND(E86=$S$11,F86=$W$8),C86,"")&amp;" "&amp;IF(AND(E87=$S$11,F87=$W$8),C87,"")&amp;" "&amp;IF(AND(E88=$S$11,F88=$W$8),C88,"")&amp;" "&amp;IF(AND(E89=$S$11,F89=$W$8),C89,"")&amp;" "&amp;IF(AND(E90=$S$11,F90=$W$8),C90,"")</f>
        <v xml:space="preserve">         R10                             R39    R43 R44   R47        R55  R57    R61                     </v>
      </c>
      <c r="O11" s="148" t="str">
        <f>+IF(AND(E9=$S$11,F9=$X$8),C9,"")&amp;" "&amp;IF(AND(E10=$S$11,F10=$X$8),C10,"")&amp;" "&amp;IF(AND(E11=$S$11,F11=$X$8),C11,"")&amp;" "&amp;IF(AND(E12=$S$11,F12=$X$8),C12,"")&amp;" "&amp;IF(AND(E13=$S$11,F13=$X$8),C13,"")&amp;" "&amp;IF(AND(E14=$S$11,F14=$X$8),C14,"")&amp;" "&amp;IF(AND(E15=$S$11,F15=$X$8),C15,"")&amp;" "&amp;IF(AND(E16=$S$11,F16=$X$8),C16,"")&amp;" "&amp;IF(AND(E17=$S$11,F17=$X$8),C17,"")&amp;" "&amp;IF(AND(E18=$S$11,F18=$X$8),C18,"")&amp;" "&amp;IF(AND(E19=$S$11,F19=$X$8),C19,"")&amp;" "&amp;IF(AND(E20=$S$11,F20=$X$8),C20,"")&amp;" "&amp;IF(AND(E21=$S$11,F21=$X$8),C21,"")&amp;" "&amp;IF(AND(E22=$S$11,F22=$X$8),C22,"")&amp;" "&amp;IF(AND(E23=$S$11,F23=$X$8),C23,"")&amp;" "&amp;IF(AND(E24=$S$11,F24=$X$8),C24,"")&amp;" "&amp;IF(AND(E25=$S$11,F25=$X$8),C25,"")&amp;" "&amp;IF(AND(E26=$S$11,F26=$X$8),C26,"")&amp;" "&amp;IF(AND(E27=$S$11,F27=$X$8),C27,"")&amp;" "&amp;IF(AND(E28=$S$11,F28=$X$8),C28,"")&amp;" "&amp;IF(AND(E29=$S$11,F29=$X$8),C29,"")&amp;" "&amp;IF(AND(E30=$S$11,F30=$X$8),C30,"")&amp;" "&amp;IF(AND(E31=$S$11,F31=$X$8),C31,"")&amp;" "&amp;IF(AND(E32=$S$11,F32=$X$8),C32,"")&amp;" "&amp;IF(AND(E33=$S$11,F33=$X$8),C33,"")&amp;" "&amp;IF(AND(E34=$S$11,F34=$X$8),C34,"")&amp;" "&amp;IF(AND(E35=$S$11,F35=$X$8),C35,"")&amp;" "&amp;IF(AND(E36=$S$11,F36=$X$8),C36,"")&amp;" "&amp;IF(AND(E37=$S$11,F37=$X$8),C37,"")&amp;" "&amp;IF(AND(E38=$S$11,F38=$X$8),C38,"")&amp;" "&amp;IF(AND(E39=$S$11,F39=$X$8),C39,"")&amp;" "&amp;IF(AND(E40=$S$11,F40=$X$8),C40,"")&amp;" "&amp;IF(AND(E41=$S$11,F41=$X$8),C41,"")&amp;" "&amp;IF(AND(E42=$S$11,F42=$X$8),C42,"")&amp;" "&amp;IF(AND(E43=$S$11,F43=$X$8),C43,"")&amp;" "&amp;IF(AND(E44=$S$11,F44=$X$8),C44,"")&amp;" "&amp;IF(AND(E45=$S$11,F45=$X$8),C45,"")&amp;" "&amp;IF(AND(E46=$S$11,F46=$X$8),C46,"")&amp;" "&amp;IF(AND(E47=$S$11,F47=$X$8),C47,"")&amp;" "&amp;IF(AND(E48=$S$11,F48=$X$8),C48,"")&amp;" "&amp;IF(AND(E49=$S$11,F49=$X$8),C49,"")&amp;" "&amp;IF(AND(E50=$S$11,F50=$X$8),C50,"")&amp;" "&amp;IF(AND(E51=$S$11,F51=$X$8),C51,"")&amp;" "&amp;IF(AND(E52=$S$11,F52=$X$8),C52,"")&amp;" "&amp;IF(AND(E53=$S$11,F53=$X$8),C53,"")&amp;" "&amp;IF(AND(E54=$S$11,F54=$X$8),C54,"")&amp;" "&amp;IF(AND(E55=$S$11,F55=$X$8),C55,"")&amp;" "&amp;IF(AND(E56=$S$11,F56=$X$8),C56,"")&amp;" "&amp;IF(AND(E57=$S$11,F57=$X$8),C57,"")&amp;" "&amp;IF(AND(E58=$S$11,F58=$X$8),C58,"")&amp;" "&amp;IF(AND(E59=$S$11,F59=$X$8),C59,"")&amp;" "&amp;IF(AND(E60=$S$11,F60=$X$8),C60,"")&amp;" "&amp;IF(AND(E61=$S$11,F61=$X$8),C61,"")&amp;" "&amp;IF(AND(E62=$S$11,F62=$X$8),C62,"")&amp;" "&amp;IF(AND(E63=$S$11,F63=$X$8),C63,"")&amp;" "&amp;IF(AND(E64=$S$11,F64=$X$8),C64,"")&amp;" "&amp;IF(AND(E65=$S$11,F65=$X$8),C65,"")&amp;" "&amp;IF(AND(E66=$S$11,F66=$X$8),C66,"")&amp;" "&amp;IF(AND(E67=$S$11,F67=$X$8),C67,"")&amp;" "&amp;IF(AND(E68=$S$11,F68=$X$8),C68,"")&amp;" "&amp;IF(AND(E69=$S$11,F69=$X$8),C69,"")&amp;" "&amp;IF(AND(E70=$S$11,F70=$X$8),C70,"")&amp;" "&amp;IF(AND(E71=$S$11,F71=$X$8),C71,"")&amp;" "&amp;IF(AND(E72=$S$11,F72=$X$8),C72,"")&amp;" "&amp;IF(AND(E73=$S$11,F73=$X$8),C73,"")&amp;" "&amp;IF(AND(E74=$S$11,F74=$X$8),C74,"")&amp;" "&amp;IF(AND(E75=$S$11,F75=$X$8),C75,"")&amp;" "&amp;IF(AND(E76=$S$11,F76=$X$8),C76,"")&amp;" "&amp;IF(AND(E77=$S$11,F77=$X$8),C77,"")&amp;" "&amp;IF(AND(E78=$S$11,F78=$X$8),C78,"")&amp;" "&amp;IF(AND(E79=$S$11,F79=$X$8),C79,"")&amp;" "&amp;IF(AND(E80=$S$11,F80=$X$8),C80,"")&amp;" "&amp;IF(AND(E81=$S$11,F81=$X$8),C81,"")&amp;" "&amp;IF(AND(E82=$S$11,F82=$X$8),C82,"")&amp;" "&amp;IF(AND(E83=$S$11,F83=$X$8),C83,"")&amp;" "&amp;IF(AND(E84=$S$11,F84=$X$8),C84,"")&amp;" "&amp;IF(AND(E85=$S$11,F85=$X$8),C85,"")&amp;" "&amp;IF(AND(E86=$S$11,F86=$X$8),C86,"")&amp;" "&amp;IF(AND(E87=$S$11,F87=$X$8),C87,"")&amp;" "&amp;IF(AND(E88=$S$11,F88=$X$8),C88,"")&amp;" "&amp;IF(AND(E89=$S$11,F89=$X$8),C89,"")&amp;" "&amp;IF(AND(E90=$S$11,F90=$X$8),C90,"")</f>
        <v xml:space="preserve">      R7      R13 R14                          R40                                          </v>
      </c>
      <c r="P11" s="230"/>
      <c r="Q11" s="778"/>
      <c r="R11" s="202">
        <v>0.6</v>
      </c>
      <c r="S11" s="142" t="s">
        <v>645</v>
      </c>
      <c r="T11" s="152" t="s">
        <v>637</v>
      </c>
      <c r="U11" s="152" t="s">
        <v>637</v>
      </c>
      <c r="V11" s="152" t="s">
        <v>637</v>
      </c>
      <c r="W11" s="147" t="s">
        <v>642</v>
      </c>
      <c r="X11" s="148" t="s">
        <v>643</v>
      </c>
    </row>
    <row r="12" spans="1:24" ht="138" customHeight="1" x14ac:dyDescent="0.25">
      <c r="A12" s="224" t="str">
        <f>'[4]CONTEXTO E IDENTIFICACIÓN'!D58</f>
        <v>Direccionamiento Estratégico y Planeación</v>
      </c>
      <c r="B12" s="223" t="str">
        <f>'[4]CONTEXTO E IDENTIFICACIÓN'!F58</f>
        <v>Gestión del SGI</v>
      </c>
      <c r="C12" s="208" t="str">
        <f>'[4]CONTEXTO E IDENTIFICACIÓN'!A58</f>
        <v>R4</v>
      </c>
      <c r="D12" s="222" t="str">
        <f>'[4]CONTEXTO E IDENTIFICACIÓN'!N58</f>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E12" s="221" t="str">
        <f>'[4]PROB E IMPACTO INHERENTE'!I12</f>
        <v>Media</v>
      </c>
      <c r="F12" s="221" t="str">
        <f>'[4]PROB E IMPACTO INHERENTE'!Q12</f>
        <v>Moderado</v>
      </c>
      <c r="G12" s="220" t="str">
        <f t="shared" si="0"/>
        <v>Moderado</v>
      </c>
      <c r="H12" s="230"/>
      <c r="I12" s="776"/>
      <c r="J12" s="140" t="s">
        <v>646</v>
      </c>
      <c r="K12" s="153" t="str">
        <f>+IF(AND(E9=$S$12,F9=$T$8),C9,"")&amp;" "&amp;IF(AND(E10=$S$12,F10=$T$8),C10,"")&amp;" "&amp;IF(AND(E11=$S$12,F11=$T$8),C11,"")&amp;" "&amp;IF(AND(E12=$S$12,F12=$T$8),C12,"")&amp;" "&amp;IF(AND(E13=$S$12,F13=$T$8),C13,"")&amp;" "&amp;IF(AND(E14=$S$12,F14=$T$8),C14,"")&amp;" "&amp;IF(AND(E15=$S$12,F15=$T$8),C15,"")&amp;" "&amp;IF(AND(E16=$S$12,F16=$T$8),C16,"")&amp;" "&amp;IF(AND(E17=$S$12,F17=$T$8),C17,"")&amp;" "&amp;IF(AND(E18=$S$12,F18=$T$8),C18,"")&amp;" "&amp;IF(AND(E19=$S$12,F19=$T$8),C19,"")&amp;" "&amp;IF(AND(E20=$S$12,F20=$T$8),C20,"")&amp;" "&amp;IF(AND(E21=$S$12,F21=$T$8),C21,"")&amp;" "&amp;IF(AND(E22=$S$12,F22=$T$8),C22,"")&amp;" "&amp;IF(AND(E23=$S$12,F23=$T$8),C23,"")&amp;" "&amp;IF(AND(E24=$S$12,F24=$T$8),C24,"")&amp;" "&amp;IF(AND(E25=$S$12,F25=$T$8),C25,"")&amp;" "&amp;IF(AND(E26=$S$12,F26=$T$8),C26,"")&amp;" "&amp;IF(AND(E27=$S$12,F27=$T$8),C27,"")&amp;" "&amp;IF(AND(E28=$S$12,F28=$T$8),C28,"")&amp;" "&amp;IF(AND(E29=$S$12,F29=$T$8),C29,"")&amp;" "&amp;IF(AND(E30=$S$12,F30=$T$8),C30,"")&amp;" "&amp;IF(AND(E31=$S$12,F31=$T$8),C31,"")&amp;" "&amp;IF(AND(E32=$S$12,F32=$T$8),C32,"")&amp;" "&amp;IF(AND(E33=$S$12,F33=$T$8),C33,"")&amp;" "&amp;IF(AND(E34=$S$12,F34=$T$8),C34,"")&amp;" "&amp;IF(AND(E35=$S$12,F35=$T$8),C35,"")&amp;" "&amp;IF(AND(E36=$S$12,F36=$T$8),C36,"")&amp;" "&amp;IF(AND(E37=$S$12,F37=$T$8),C37,"")&amp;" "&amp;IF(AND(E38=$S$12,F38=$T$8),C38,"")&amp;" "&amp;IF(AND(E39=$S$12,F39=$T$8),C39,"")&amp;" "&amp;IF(AND(E40=$S$12,F40=$T$8),C40,"")&amp;" "&amp;IF(AND(E41=$S$12,F41=$T$8),C41,"")&amp;" "&amp;IF(AND(E42=$S$12,F42=$T$8),C42,"")&amp;" "&amp;IF(AND(E43=$S$12,F43=$T$8),C43,"")&amp;" "&amp;IF(AND(E44=$S$12,F44=$T$8),C44,"")&amp;" "&amp;IF(AND(E45=$S$12,F45=$T$8),C45,"")&amp;" "&amp;IF(AND(E46=$S$12,F46=$T$8),C46,"")&amp;" "&amp;IF(AND(E47=$S$12,F47=$T$8),C47,"")&amp;" "&amp;IF(AND(E48=$S$12,F48=$T$8),C48,"")&amp;" "&amp;IF(AND(E49=$S$12,F49=$T$8),C49,"")&amp;" "&amp;IF(AND(E50=$S$12,F50=$T$8),C50,"")&amp;" "&amp;IF(AND(E51=$S$12,F51=$T$8),C51,"")&amp;" "&amp;IF(AND(E52=$S$12,F52=$T$8),C52,"")&amp;" "&amp;IF(AND(E53=$S$12,F53=$T$8),C53,"")&amp;" "&amp;IF(AND(E54=$S$12,F54=$T$8),C54,"")&amp;" "&amp;IF(AND(E55=$S$12,F55=$T$8),C55,"")&amp;" "&amp;IF(AND(E56=$S$12,F56=$T$8),C56,"")&amp;" "&amp;IF(AND(E57=$S$12,F57=$T$8),C57,"")&amp;" "&amp;IF(AND(E58=$S$12,F58=$T$8),C58,"")&amp;" "&amp;IF(AND(E59=$S$12,F59=$T$8),C59,"")&amp;" "&amp;IF(AND(E60=$S$12,F60=$T$8),C60,"")&amp;" "&amp;IF(AND(E61=$S$12,F61=$T$8),C61,"")&amp;" "&amp;IF(AND(E62=$S$12,F62=$T$8),C62,"")&amp;" "&amp;IF(AND(E63=$S$12,F63=$T$8),C63,"")&amp;" "&amp;IF(AND(E64=$S$12,F64=$T$8),C64,"")&amp;" "&amp;IF(AND(E65=$S$12,F65=$T$8),C65,"")&amp;" "&amp;IF(AND(E66=$S$12,F66=$T$8),C66,"")&amp;" "&amp;IF(AND(E67=$S$12,F67=$T$8),C67,"")&amp;" "&amp;IF(AND(E68=$S$12,F68=$T$8),C68,"")&amp;" "&amp;IF(AND(E69=$S$12,F69=$T$8),C69,"")&amp;" "&amp;IF(AND(E70=$S$12,F70=$T$8),C70,"")&amp;" "&amp;IF(AND(E71=$S$12,F71=$T$8),C71,"")&amp;" "&amp;IF(AND(E72=$S$12,F72=$T$8),C72,"")&amp;" "&amp;IF(AND(E73=$S$12,F73=$T$8),C73,"")&amp;" "&amp;IF(AND(E74=$S$12,F74=$T$8),C74,"")&amp;" "&amp;IF(AND(E75=$S$12,F75=$T$8),C75,"")&amp;" "&amp;IF(AND(E76=$S$12,F76=$T$8),C76,"")&amp;" "&amp;IF(AND(E77=$S$12,F77=$T$8),C77,"")&amp;" "&amp;IF(AND(E78=$S$12,F78=$T$8),C78,"")&amp;" "&amp;IF(AND(E79=$S$12,F79=$T$8),C79,"")&amp;" "&amp;IF(AND(E80=$S$12,F80=$T$8),C80,"")&amp;" "&amp;IF(AND(E81=$S$12,F81=$T$8),C81,"")&amp;" "&amp;IF(AND(E82=$S$12,F82=$T$8),C82,"")&amp;" "&amp;IF(AND(E83=$S$12,F83=$T$8),C83,"")&amp;" "&amp;IF(AND(E84=$S$12,F84=$T$8),C84,"")&amp;" "&amp;IF(AND(E85=$S$12,F85=$T$8),C85,"")&amp;" "&amp;IF(AND(E86=$S$12,F86=$T$8),C86,"")&amp;" "&amp;IF(AND(E87=$S$12,F87=$T$8),C87,"")&amp;" "&amp;IF(AND(E88=$S$12,F88=$T$8),C88,"")&amp;" "&amp;IF(AND(E89=$S$12,F89=$T$8),C89,"")&amp;" "&amp;IF(AND(E90=$S$12,F90=$T$8),C90,"")</f>
        <v xml:space="preserve">                                                                                 </v>
      </c>
      <c r="L12" s="152" t="str">
        <f>+IF(AND(E9=$S$12,F9=$U$8),C9,"")&amp;" "&amp;IF(AND(E10=$S$12,F10=$U$8),C10,"")&amp;" "&amp;IF(AND(E11=$S$12,F11=$U$8),C11,"")&amp;" "&amp;IF(AND(E12=$S$12,F12=$U$8),C12,"")&amp;" "&amp;IF(AND(E13=$S$12,F13=$U$8),C13,"")&amp;" "&amp;IF(AND(E14=$S$12,F14=$U$8),C14,"")&amp;" "&amp;IF(AND(E15=$S$12,F15=$U$8),C15,"")&amp;" "&amp;IF(AND(E16=$S$12,F16=$U$8),C16,"")&amp;" "&amp;IF(AND(E17=$S$12,F17=$U$8),C17,"")&amp;" "&amp;IF(AND(E18=$S$12,F18=$U$8),C18,"")&amp;" "&amp;IF(AND(E19=$S$12,F19=$U$8),C19,"")&amp;" "&amp;IF(AND(E20=$S$12,F20=$U$8),C20,"")&amp;" "&amp;IF(AND(E21=$S$12,F21=$U$8),C21,"")&amp;" "&amp;IF(AND(E22=$S$12,F22=$U$8),C22,"")&amp;" "&amp;IF(AND(E23=$S$12,F23=$U$8),C23,"")&amp;" "&amp;IF(AND(E24=$S$12,F24=$U$8),C24,"")&amp;" "&amp;IF(AND(E25=$S$12,F25=$U$8),C25,"")&amp;" "&amp;IF(AND(E26=$S$12,F26=$U$8),C26,"")&amp;" "&amp;IF(AND(E27=$S$12,F27=$U$8),C27,"")&amp;" "&amp;IF(AND(E28=$S$12,F28=$U$8),C28,"")&amp;" "&amp;IF(AND(E29=$S$12,F29=$U$8),C29,"")&amp;" "&amp;IF(AND(E30=$S$12,F30=$U$8),C30,"")&amp;" "&amp;IF(AND(E31=$S$12,F31=$U$8),C31,"")&amp;" "&amp;IF(AND(E32=$S$12,F32=$U$8),C32,"")&amp;" "&amp;IF(AND(E33=$S$12,F33=$U$8),C33,"")&amp;" "&amp;IF(AND(E34=$S$12,F34=$U$8),C34,"")&amp;" "&amp;IF(AND(E35=$S$12,F35=$U$8),C35,"")&amp;" "&amp;IF(AND(E36=$S$12,F36=$U$8),C36,"")&amp;" "&amp;IF(AND(E37=$S$12,F37=$U$8),C37,"")&amp;" "&amp;IF(AND(E38=$S$12,F38=$U$8),C38,"")&amp;" "&amp;IF(AND(E39=$S$12,F39=$U$8),C39,"")&amp;" "&amp;IF(AND(E40=$S$12,F40=$U$8),C40,"")&amp;" "&amp;IF(AND(E41=$S$12,F41=$U$8),C41,"")&amp;" "&amp;IF(AND(E42=$S$12,F42=$U$8),C42,"")&amp;" "&amp;IF(AND(E43=$S$12,F43=$U$8),C43,"")&amp;" "&amp;IF(AND(E44=$S$12,F44=$U$8),C44,"")&amp;" "&amp;IF(AND(E45=$S$12,F45=$U$8),C45,"")&amp;" "&amp;IF(AND(E46=$S$12,F46=$U$8),C46,"")&amp;" "&amp;IF(AND(E47=$S$12,F47=$U$8),C47,"")&amp;" "&amp;IF(AND(E48=$S$12,F48=$U$8),C48,"")&amp;" "&amp;IF(AND(E49=$S$12,F49=$U$8),C49,"")&amp;" "&amp;IF(AND(E50=$S$12,F50=$U$8),C50,"")&amp;" "&amp;IF(AND(E51=$S$12,F51=$U$8),C51,"")&amp;" "&amp;IF(AND(E52=$S$12,F52=$U$8),C52,"")&amp;" "&amp;IF(AND(E53=$S$12,F53=$U$8),C53,"")&amp;" "&amp;IF(AND(E54=$S$12,F54=$U$8),C54,"")&amp;" "&amp;IF(AND(E55=$S$12,F55=$U$8),C55,"")&amp;" "&amp;IF(AND(E56=$S$12,F56=$U$8),C56,"")&amp;" "&amp;IF(AND(E57=$S$12,F57=$U$8),C57,"")&amp;" "&amp;IF(AND(E58=$S$12,F58=$U$8),C58,"")&amp;" "&amp;IF(AND(E59=$S$12,F59=$U$8),C59,"")&amp;" "&amp;IF(AND(E60=$S$12,F60=$U$8),C60,"")&amp;" "&amp;IF(AND(E61=$S$12,F61=$U$8),C61,"")&amp;" "&amp;IF(AND(E62=$S$12,F62=$U$8),C62,"")&amp;" "&amp;IF(AND(E63=$S$12,F63=$U$8),C63,"")&amp;" "&amp;IF(AND(E64=$S$12,F64=$U$8),C64,"")&amp;" "&amp;IF(AND(E65=$S$12,F65=$U$8),C65,"")&amp;" "&amp;IF(AND(E66=$S$12,F66=$U$8),C66,"")&amp;" "&amp;IF(AND(E67=$S$12,F67=$U$8),C67,"")&amp;" "&amp;IF(AND(E68=$S$12,F68=$U$8),C68,"")&amp;" "&amp;IF(AND(E69=$S$12,F69=$U$8),C69,"")&amp;" "&amp;IF(AND(E70=$S$12,F70=$U$8),C70,"")&amp;" "&amp;IF(AND(E71=$S$12,F71=$U$8),C71,"")&amp;" "&amp;IF(AND(E72=$S$12,F72=$U$8),C72,"")&amp;" "&amp;IF(AND(E73=$S$12,F73=$U$8),C73,"")&amp;" "&amp;IF(AND(E74=$S$12,F74=$U$8),C74,"")&amp;" "&amp;IF(AND(E75=$S$12,F75=$U$8),C75,"")&amp;" "&amp;IF(AND(E76=$S$12,F76=$U$8),C76,"")&amp;" "&amp;IF(AND(E77=$S$12,F77=$U$8),C77,"")&amp;" "&amp;IF(AND(E78=$S$12,F78=$U$8),C78,"")&amp;" "&amp;IF(AND(E79=$S$12,F79=$U$8),C79,"")&amp;" "&amp;IF(AND(E80=$S$12,F80=$U$8),C80,"")&amp;" "&amp;IF(AND(E81=$S$12,F81=$U$8),C81,"")&amp;" "&amp;IF(AND(E82=$S$12,F82=$U$8),C82,"")&amp;" "&amp;IF(AND(E83=$S$12,F83=$U$8),C83,"")&amp;" "&amp;IF(AND(E84=$S$12,F84=$U$8),C84,"")&amp;" "&amp;IF(AND(E85=$S$12,F85=$U$8),C85,"")&amp;" "&amp;IF(AND(E86=$S$12,F86=$U$8),C86,"")&amp;" "&amp;IF(AND(E87=$S$12,F87=$U$8),C87,"")&amp;" "&amp;IF(AND(E88=$S$12,F88=$U$8),C88,"")&amp;" "&amp;IF(AND(E89=$S$12,F89=$U$8),C89,"")&amp;" "&amp;IF(AND(E90=$S$12,F90=$U$8),C90,"")</f>
        <v xml:space="preserve">                                                                                 </v>
      </c>
      <c r="M12" s="152" t="str">
        <f>+IF(AND(E9=$S$12,F9=$V$8),C9,"")&amp;" "&amp;IF(AND(E10=$S$12,F10=$V$8),C10,"")&amp;" "&amp;IF(AND(E11=$S$12,F11=$V$8),C11,"")&amp;" "&amp;IF(AND(E12=$S$12,F12=$V$8),C12,"")&amp;" "&amp;IF(AND(E13=$S$12,F13=$V$8),C13,"")&amp;" "&amp;IF(AND(E14=$S$12,F14=$V$8),C14,"")&amp;" "&amp;IF(AND(E15=$S$12,F15=$V$8),C15,"")&amp;" "&amp;IF(AND(E16=$S$12,F16=$V$8),C16,"")&amp;" "&amp;IF(AND(E17=$S$12,F17=$V$8),C17,"")&amp;" "&amp;IF(AND(E18=$S$12,F18=$V$8),C18,"")&amp;" "&amp;IF(AND(E19=$S$12,F19=$V$8),C19,"")&amp;" "&amp;IF(AND(E20=$S$12,F20=$V$8),C20,"")&amp;" "&amp;IF(AND(E21=$S$12,F21=$V$8),C21,"")&amp;" "&amp;IF(AND(E22=$S$12,F22=$V$8),C22,"")&amp;" "&amp;IF(AND(E23=$S$12,F23=$V$8),C23,"")&amp;" "&amp;IF(AND(E24=$S$12,F24=$V$8),C24,"")&amp;" "&amp;IF(AND(E25=$S$12,F25=$V$8),C25,"")&amp;" "&amp;IF(AND(E26=$S$12,F26=$V$8),C26,"")&amp;" "&amp;IF(AND(E27=$S$12,F27=$V$8),C27,"")&amp;" "&amp;IF(AND(E28=$S$12,F28=$V$8),C28,"")&amp;" "&amp;IF(AND(E29=$S$12,F29=$V$8),C29,"")&amp;" "&amp;IF(AND(E30=$S$12,F30=$V$8),C30,"")&amp;" "&amp;IF(AND(E31=$S$12,F31=$V$8),C31,"")&amp;" "&amp;IF(AND(E32=$S$12,F32=$V$8),C32,"")&amp;" "&amp;IF(AND(E33=$S$12,F33=$V$8),C33,"")&amp;" "&amp;IF(AND(E34=$S$12,F34=$V$8),C34,"")&amp;" "&amp;IF(AND(E35=$S$12,F35=$V$8),C35,"")&amp;" "&amp;IF(AND(E36=$S$12,F36=$V$8),C36,"")&amp;" "&amp;IF(AND(E37=$S$12,F37=$V$8),C37,"")&amp;" "&amp;IF(AND(E38=$S$12,F38=$V$8),C38,"")&amp;" "&amp;IF(AND(E39=$S$12,F39=$V$8),C39,"")&amp;" "&amp;IF(AND(E40=$S$12,F40=$V$8),C40,"")&amp;" "&amp;IF(AND(E41=$S$12,F41=$V$8),C41,"")&amp;" "&amp;IF(AND(E42=$S$12,F42=$V$8),C42,"")&amp;" "&amp;IF(AND(E43=$S$12,F43=$V$8),C43,"")&amp;" "&amp;IF(AND(E44=$S$12,F44=$V$8),C44,"")&amp;" "&amp;IF(AND(E45=$S$12,F45=$V$8),C45,"")&amp;" "&amp;IF(AND(E46=$S$12,F46=$V$8),C46,"")&amp;" "&amp;IF(AND(E47=$S$12,F47=$V$8),C47,"")&amp;" "&amp;IF(AND(E48=$S$12,F48=$V$8),C48,"")&amp;" "&amp;IF(AND(E49=$S$12,F49=$V$8),C49,"")&amp;" "&amp;IF(AND(E50=$S$12,F50=$V$8),C50,"")&amp;" "&amp;IF(AND(E51=$S$12,F51=$V$8),C51,"")&amp;" "&amp;IF(AND(E52=$S$12,F52=$V$8),C52,"")&amp;" "&amp;IF(AND(E53=$S$12,F53=$V$8),C53,"")&amp;" "&amp;IF(AND(E54=$S$12,F54=$V$8),C54,"")&amp;" "&amp;IF(AND(E55=$S$12,F55=$V$8),C55,"")&amp;" "&amp;IF(AND(E56=$S$12,F56=$V$8),C56,"")&amp;" "&amp;IF(AND(E57=$S$12,F57=$V$8),C57,"")&amp;" "&amp;IF(AND(E58=$S$12,F58=$V$8),C58,"")&amp;" "&amp;IF(AND(E59=$S$12,F59=$V$8),C59,"")&amp;" "&amp;IF(AND(E60=$S$12,F60=$V$8),C60,"")&amp;" "&amp;IF(AND(E61=$S$12,F61=$V$8),C61,"")&amp;" "&amp;IF(AND(E62=$S$12,F62=$V$8),C62,"")&amp;" "&amp;IF(AND(E63=$S$12,F63=$V$8),C63,"")&amp;" "&amp;IF(AND(E64=$S$12,F64=$V$8),C64,"")&amp;" "&amp;IF(AND(E65=$S$12,F65=$V$8),C65,"")&amp;" "&amp;IF(AND(E66=$S$12,F66=$V$8),C66,"")&amp;" "&amp;IF(AND(E67=$S$12,F67=$V$8),C67,"")&amp;" "&amp;IF(AND(E68=$S$12,F68=$V$8),C68,"")&amp;" "&amp;IF(AND(E69=$S$12,F69=$V$8),C69,"")&amp;" "&amp;IF(AND(E70=$S$12,F70=$V$8),C70,"")&amp;" "&amp;IF(AND(E71=$S$12,F71=$V$8),C71,"")&amp;" "&amp;IF(AND(E72=$S$12,F72=$V$8),C72,"")&amp;" "&amp;IF(AND(E73=$S$12,F73=$V$8),C73,"")&amp;" "&amp;IF(AND(E74=$S$12,F74=$V$8),C74,"")&amp;" "&amp;IF(AND(E75=$S$12,F75=$V$8),C75,"")&amp;" "&amp;IF(AND(E76=$S$12,F76=$V$8),C76,"")&amp;" "&amp;IF(AND(E77=$S$12,F77=$V$8),C77,"")&amp;" "&amp;IF(AND(E78=$S$12,F78=$V$8),C78,"")&amp;" "&amp;IF(AND(E79=$S$12,F79=$V$8),C79,"")&amp;" "&amp;IF(AND(E80=$S$12,F80=$V$8),C80,"")&amp;" "&amp;IF(AND(E81=$S$12,F81=$V$8),C81,"")&amp;" "&amp;IF(AND(E82=$S$12,F82=$V$8),C82,"")&amp;" "&amp;IF(AND(E83=$S$12,F83=$V$8),C83,"")&amp;" "&amp;IF(AND(E84=$S$12,F84=$V$8),C84,"")&amp;" "&amp;IF(AND(E85=$S$12,F85=$V$8),C85,"")&amp;" "&amp;IF(AND(E86=$S$12,F86=$V$8),C86,"")&amp;" "&amp;IF(AND(E87=$S$12,F87=$V$8),C87,"")&amp;" "&amp;IF(AND(E88=$S$12,F88=$V$8),C88,"")&amp;" "&amp;IF(AND(E89=$S$12,F89=$V$8),C89,"")&amp;" "&amp;IF(AND(E90=$S$12,F90=$V$8),C90,"")</f>
        <v xml:space="preserve">    R5                      R27        R35           R46                                    </v>
      </c>
      <c r="N12" s="147" t="str">
        <f>+IF(AND(E9=$S$12,F9=$W$8),C9,"")&amp;" "&amp;IF(AND(E10=$S$12,F10=$W$8),C10,"")&amp;" "&amp;IF(AND(E11=$S$12,F11=$W$8),C11,"")&amp;" "&amp;IF(AND(E12=$S$12,F12=$W$8),C12,"")&amp;" "&amp;IF(AND(E13=$S$12,F13=$W$8),C13,"")&amp;" "&amp;IF(AND(E14=$S$12,F14=$W$8),C14,"")&amp;" "&amp;IF(AND(E15=$S$12,F15=$W$8),C15,"")&amp;" "&amp;IF(AND(E16=$S$12,F16=$W$8),C16,"")&amp;" "&amp;IF(AND(E17=$S$12,F17=$W$8),C17,"")&amp;" "&amp;IF(AND(E18=$S$12,F18=$W$8),C18,"")&amp;" "&amp;IF(AND(E19=$S$12,F19=$W$8),C19,"")&amp;" "&amp;IF(AND(E20=$S$12,F20=$W$8),C20,"")&amp;" "&amp;IF(AND(E21=$S$12,F21=$W$8),C21,"")&amp;" "&amp;IF(AND(E22=$S$12,F22=$W$8),C22,"")&amp;" "&amp;IF(AND(E23=$S$12,F23=$W$8),C23,"")&amp;" "&amp;IF(AND(E24=$S$12,F24=$W$8),C24,"")&amp;" "&amp;IF(AND(E25=$S$12,F25=$W$8),C25,"")&amp;" "&amp;IF(AND(E26=$S$12,F26=$W$8),C26,"")&amp;" "&amp;IF(AND(E27=$S$12,F27=$W$8),C27,"")&amp;" "&amp;IF(AND(E28=$S$12,F28=$W$8),C28,"")&amp;" "&amp;IF(AND(E29=$S$12,F29=$W$8),C29,"")&amp;" "&amp;IF(AND(E30=$S$12,F30=$W$8),C30,"")&amp;" "&amp;IF(AND(E31=$S$12,F31=$W$8),C31,"")&amp;" "&amp;IF(AND(E32=$S$12,F32=$W$8),C32,"")&amp;" "&amp;IF(AND(E33=$S$12,F33=$W$8),C33,"")&amp;" "&amp;IF(AND(E34=$S$12,F34=$W$8),C34,"")&amp;" "&amp;IF(AND(E35=$S$12,F35=$W$8),C35,"")&amp;" "&amp;IF(AND(E36=$S$12,F36=$W$8),C36,"")&amp;" "&amp;IF(AND(E37=$S$12,F37=$W$8),C37,"")&amp;" "&amp;IF(AND(E38=$S$12,F38=$W$8),C38,"")&amp;" "&amp;IF(AND(E39=$S$12,F39=$W$8),C39,"")&amp;" "&amp;IF(AND(E40=$S$12,F40=$W$8),C40,"")&amp;" "&amp;IF(AND(E41=$S$12,F41=$W$8),C41,"")&amp;" "&amp;IF(AND(E42=$S$12,F42=$W$8),C42,"")&amp;" "&amp;IF(AND(E43=$S$12,F43=$W$8),C43,"")&amp;" "&amp;IF(AND(E44=$S$12,F44=$W$8),C44,"")&amp;" "&amp;IF(AND(E45=$S$12,F45=$W$8),C45,"")&amp;" "&amp;IF(AND(E46=$S$12,F46=$W$8),C46,"")&amp;" "&amp;IF(AND(E47=$S$12,F47=$W$8),C47,"")&amp;" "&amp;IF(AND(E48=$S$12,F48=$W$8),C48,"")&amp;" "&amp;IF(AND(E49=$S$12,F49=$W$8),C49,"")&amp;" "&amp;IF(AND(E50=$S$12,F50=$W$8),C50,"")&amp;" "&amp;IF(AND(E51=$S$12,F51=$W$8),C51,"")&amp;" "&amp;IF(AND(E52=$S$12,F52=$W$8),C52,"")&amp;" "&amp;IF(AND(E53=$S$12,F53=$W$8),C53,"")&amp;" "&amp;IF(AND(E54=$S$12,F54=$W$8),C54,"")&amp;" "&amp;IF(AND(E55=$S$12,F55=$W$8),C55,"")&amp;" "&amp;IF(AND(E56=$S$12,F56=$W$8),C56,"")&amp;" "&amp;IF(AND(E57=$S$12,F57=$W$8),C57,"")&amp;" "&amp;IF(AND(E58=$S$12,F58=$W$8),C58,"")&amp;" "&amp;IF(AND(E59=$S$12,F59=$W$8),C59,"")&amp;" "&amp;IF(AND(E60=$S$12,F60=$W$8),C60,"")&amp;" "&amp;IF(AND(E61=$S$12,F61=$W$8),C61,"")&amp;" "&amp;IF(AND(E62=$S$12,F62=$W$8),C62,"")&amp;" "&amp;IF(AND(E63=$S$12,F63=$W$8),C63,"")&amp;" "&amp;IF(AND(E64=$S$12,F64=$W$8),C64,"")&amp;" "&amp;IF(AND(E65=$S$12,F65=$W$8),C65,"")&amp;" "&amp;IF(AND(E66=$S$12,F66=$W$8),C66,"")&amp;" "&amp;IF(AND(E67=$S$12,F67=$W$8),C67,"")&amp;" "&amp;IF(AND(E68=$S$12,F68=$W$8),C68,"")&amp;" "&amp;IF(AND(E69=$S$12,F69=$W$8),C69,"")&amp;" "&amp;IF(AND(E70=$S$12,F70=$W$8),C70,"")&amp;" "&amp;IF(AND(E71=$S$12,F71=$W$8),C71,"")&amp;" "&amp;IF(AND(E72=$S$12,F72=$W$8),C72,"")&amp;" "&amp;IF(AND(E73=$S$12,F73=$W$8),C73,"")&amp;" "&amp;IF(AND(E74=$S$12,F74=$W$8),C74,"")&amp;" "&amp;IF(AND(E75=$S$12,F75=$W$8),C75,"")&amp;" "&amp;IF(AND(E76=$S$12,F76=$W$8),C76,"")&amp;" "&amp;IF(AND(E77=$S$12,F77=$W$8),C77,"")&amp;" "&amp;IF(AND(E78=$S$12,F78=$W$8),C78,"")&amp;" "&amp;IF(AND(E79=$S$12,F79=$W$8),C79,"")&amp;" "&amp;IF(AND(E80=$S$12,F80=$W$8),C80,"")&amp;" "&amp;IF(AND(E81=$S$12,F81=$W$8),C81,"")&amp;" "&amp;IF(AND(E82=$S$12,F82=$W$8),C82,"")&amp;" "&amp;IF(AND(E83=$S$12,F83=$W$8),C83,"")&amp;" "&amp;IF(AND(E84=$S$12,F84=$W$8),C84,"")&amp;" "&amp;IF(AND(E85=$S$12,F85=$W$8),C85,"")&amp;" "&amp;IF(AND(E86=$S$12,F86=$W$8),C86,"")&amp;" "&amp;IF(AND(E87=$S$12,F87=$W$8),C87,"")&amp;" "&amp;IF(AND(E88=$S$12,F88=$W$8),C88,"")&amp;" "&amp;IF(AND(E89=$S$12,F89=$W$8),C89,"")&amp;" "&amp;IF(AND(E90=$S$12,F90=$W$8),C90,"")</f>
        <v xml:space="preserve">  R3        R11    R15 R16 R17     R22 R23 R24      R30  R32                                                  </v>
      </c>
      <c r="O12" s="148" t="str">
        <f>+IF(AND(E9=$S$12,F9=$X$8),C9,"")&amp;" "&amp;IF(AND(E10=$S$12,F10=$X$8),C10,"")&amp;" "&amp;IF(AND(E11=$S$12,F11=$X$8),C11,"")&amp;" "&amp;IF(AND(E12=$S$12,F12=$X$8),C12,"")&amp;" "&amp;IF(AND(E13=$S$12,F13=$X$8),C13,"")&amp;" "&amp;IF(AND(E14=$S$12,F14=$X$8),C14,"")&amp;" "&amp;IF(AND(E15=$S$12,F15=$X$8),C15,"")&amp;" "&amp;IF(AND(E16=$S$12,F16=$X$8),C16,"")&amp;" "&amp;IF(AND(E17=$S$12,F17=$X$8),C17,"")&amp;" "&amp;IF(AND(E18=$S$12,F18=$X$8),C18,"")&amp;" "&amp;IF(AND(E19=$S$12,F19=$X$8),C19,"")&amp;" "&amp;IF(AND(E20=$S$12,F20=$X$8),C20,"")&amp;" "&amp;IF(AND(E21=$S$12,F21=$X$8),C21,"")&amp;" "&amp;IF(AND(E22=$S$12,F22=$X$8),C22,"")&amp;" "&amp;IF(AND(E23=$S$12,F23=$X$8),C23,"")&amp;" "&amp;IF(AND(E24=$S$12,F24=$X$8),C24,"")&amp;" "&amp;IF(AND(E25=$S$12,F25=$X$8),C25,"")&amp;" "&amp;IF(AND(E26=$S$12,F26=$X$8),C26,"")&amp;" "&amp;IF(AND(E27=$S$12,F27=$X$8),C27,"")&amp;" "&amp;IF(AND(E28=$S$12,F28=$X$8),C28,"")&amp;" "&amp;IF(AND(E29=$S$12,F29=$X$8),C29,"")&amp;" "&amp;IF(AND(E30=$S$12,F30=$X$8),C30,"")&amp;" "&amp;IF(AND(E31=$S$12,F31=$X$8),C31,"")&amp;" "&amp;IF(AND(E32=$S$12,F32=$X$8),C32,"")&amp;" "&amp;IF(AND(E33=$S$12,F33=$X$8),C33,"")&amp;" "&amp;IF(AND(E34=$S$12,F34=$X$8),C34,"")&amp;" "&amp;IF(AND(E35=$S$12,F35=$X$8),C35,"")&amp;" "&amp;IF(AND(E36=$S$12,F36=$X$8),C36,"")&amp;" "&amp;IF(AND(E37=$S$12,F37=$X$8),C37,"")&amp;" "&amp;IF(AND(E38=$S$12,F38=$X$8),C38,"")&amp;" "&amp;IF(AND(E39=$S$12,F39=$X$8),C39,"")&amp;" "&amp;IF(AND(E40=$S$12,F40=$X$8),C40,"")&amp;" "&amp;IF(AND(E41=$S$12,F41=$X$8),C41,"")&amp;" "&amp;IF(AND(E42=$S$12,F42=$X$8),C42,"")&amp;" "&amp;IF(AND(E43=$S$12,F43=$X$8),C43,"")&amp;" "&amp;IF(AND(E44=$S$12,F44=$X$8),C44,"")&amp;" "&amp;IF(AND(E45=$S$12,F45=$X$8),C45,"")&amp;" "&amp;IF(AND(E46=$S$12,F46=$X$8),C46,"")&amp;" "&amp;IF(AND(E47=$S$12,F47=$X$8),C47,"")&amp;" "&amp;IF(AND(E48=$S$12,F48=$X$8),C48,"")&amp;" "&amp;IF(AND(E49=$S$12,F49=$X$8),C49,"")&amp;" "&amp;IF(AND(E50=$S$12,F50=$X$8),C50,"")&amp;" "&amp;IF(AND(E51=$S$12,F51=$X$8),C51,"")&amp;" "&amp;IF(AND(E52=$S$12,F52=$X$8),C52,"")&amp;" "&amp;IF(AND(E53=$S$12,F53=$X$8),C53,"")&amp;" "&amp;IF(AND(E54=$S$12,F54=$X$8),C54,"")&amp;" "&amp;IF(AND(E55=$S$12,F55=$X$8),C55,"")&amp;" "&amp;IF(AND(E56=$S$12,F56=$X$8),C56,"")&amp;" "&amp;IF(AND(E57=$S$12,F57=$X$8),C57,"")&amp;" "&amp;IF(AND(E58=$S$12,F58=$X$8),C58,"")&amp;" "&amp;IF(AND(E59=$S$12,F59=$X$8),C59,"")&amp;" "&amp;IF(AND(E60=$S$12,F60=$X$8),C60,"")&amp;" "&amp;IF(AND(E61=$S$12,F61=$X$8),C61,"")&amp;" "&amp;IF(AND(E62=$S$12,F62=$X$8),C62,"")&amp;" "&amp;IF(AND(E63=$S$12,F63=$X$8),C63,"")&amp;" "&amp;IF(AND(E64=$S$12,F64=$X$8),C64,"")&amp;" "&amp;IF(AND(E65=$S$12,F65=$X$8),C65,"")&amp;" "&amp;IF(AND(E66=$S$12,F66=$X$8),C66,"")&amp;" "&amp;IF(AND(E67=$S$12,F67=$X$8),C67,"")&amp;" "&amp;IF(AND(E68=$S$12,F68=$X$8),C68,"")&amp;" "&amp;IF(AND(E69=$S$12,F69=$X$8),C69,"")&amp;" "&amp;IF(AND(E70=$S$12,F70=$X$8),C70,"")&amp;" "&amp;IF(AND(E71=$S$12,F71=$X$8),C71,"")&amp;" "&amp;IF(AND(E72=$S$12,F72=$X$8),C72,"")&amp;" "&amp;IF(AND(E73=$S$12,F73=$X$8),C73,"")&amp;" "&amp;IF(AND(E74=$S$12,F74=$X$8),C74,"")&amp;" "&amp;IF(AND(E75=$S$12,F75=$X$8),C75,"")&amp;" "&amp;IF(AND(E76=$S$12,F76=$X$8),C76,"")&amp;" "&amp;IF(AND(E77=$S$12,F77=$X$8),C77,"")&amp;" "&amp;IF(AND(E78=$S$12,F78=$X$8),C78,"")&amp;" "&amp;IF(AND(E79=$S$12,F79=$X$8),C79,"")&amp;" "&amp;IF(AND(E80=$S$12,F80=$X$8),C80,"")&amp;" "&amp;IF(AND(E81=$S$12,F81=$X$8),C81,"")&amp;" "&amp;IF(AND(E82=$S$12,F82=$X$8),C82,"")&amp;" "&amp;IF(AND(E83=$S$12,F83=$X$8),C83,"")&amp;" "&amp;IF(AND(E84=$S$12,F84=$X$8),C84,"")&amp;" "&amp;IF(AND(E85=$S$12,F85=$X$8),C85,"")&amp;" "&amp;IF(AND(E86=$S$12,F86=$X$8),C86,"")&amp;" "&amp;IF(AND(E87=$S$12,F87=$X$8),C87,"")&amp;" "&amp;IF(AND(E88=$S$12,F88=$X$8),C88,"")&amp;" "&amp;IF(AND(E89=$S$12,F89=$X$8),C89,"")&amp;" "&amp;IF(AND(E90=$S$12,F90=$X$8),C90,"")</f>
        <v xml:space="preserve">R1                    R21                     R42                                        </v>
      </c>
      <c r="P12" s="230"/>
      <c r="Q12" s="778"/>
      <c r="R12" s="202">
        <v>0.4</v>
      </c>
      <c r="S12" s="142" t="s">
        <v>646</v>
      </c>
      <c r="T12" s="153" t="s">
        <v>647</v>
      </c>
      <c r="U12" s="152" t="s">
        <v>637</v>
      </c>
      <c r="V12" s="152" t="s">
        <v>637</v>
      </c>
      <c r="W12" s="147" t="s">
        <v>642</v>
      </c>
      <c r="X12" s="148" t="s">
        <v>643</v>
      </c>
    </row>
    <row r="13" spans="1:24" ht="179.25" thickBot="1" x14ac:dyDescent="0.3">
      <c r="A13" s="224" t="str">
        <f>'[4]CONTEXTO E IDENTIFICACIÓN'!D59</f>
        <v>Direccionamiento Estratégico y Planeación</v>
      </c>
      <c r="B13" s="223" t="str">
        <f>'[4]CONTEXTO E IDENTIFICACIÓN'!F59</f>
        <v>Gestión del SGI</v>
      </c>
      <c r="C13" s="208" t="str">
        <f>'[4]CONTEXTO E IDENTIFICACIÓN'!A59</f>
        <v>R5</v>
      </c>
      <c r="D13" s="222" t="str">
        <f>'[4]CONTEXTO E IDENTIFICACIÓN'!N59</f>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E13" s="221" t="str">
        <f>'[4]PROB E IMPACTO INHERENTE'!I13</f>
        <v>Baja</v>
      </c>
      <c r="F13" s="221" t="str">
        <f>'[4]PROB E IMPACTO INHERENTE'!Q13</f>
        <v>Moderado</v>
      </c>
      <c r="G13" s="220" t="str">
        <f t="shared" si="0"/>
        <v>Moderado</v>
      </c>
      <c r="H13" s="230"/>
      <c r="I13" s="777"/>
      <c r="J13" s="154" t="s">
        <v>648</v>
      </c>
      <c r="K13" s="155" t="str">
        <f>+IF(AND(E9=$S$13,F9=$T$8),C9,"")&amp;" "&amp;IF(AND(E10=$S$13,F10=$T$8),C10,"")&amp;" "&amp;IF(AND(E11=$S$13,F11=$T$8),C11,"")&amp;" "&amp;IF(AND(E12=$S$13,F12=$T$8),C12,"")&amp;" "&amp;IF(AND(E13=$S$13,F13=$T$8),C13,"")&amp;" "&amp;IF(AND(E14=$S$13,F14=$T$8),C14,"")&amp;" "&amp;IF(AND(E15=$S$13,F15=$T$8),C15,"")&amp;" "&amp;IF(AND(E16=$S$13,F16=$T$8),C16,"")&amp;" "&amp;IF(AND(E17=$S$13,F17=$T$8),C17,"")&amp;" "&amp;IF(AND(E18=$S$13,F18=$T$8),C18,"")&amp;" "&amp;IF(AND(E19=$S$13,F19=$T$8),C19,"")&amp;" "&amp;IF(AND(E20=$S$13,F20=$T$8),C20,"")&amp;" "&amp;IF(AND(E21=$S$13,F21=$T$8),C21,"")&amp;" "&amp;IF(AND(E22=$S$13,F22=$T$8),C22,"")&amp;" "&amp;IF(AND(E23=$S$13,F23=$T$8),C23,"")&amp;" "&amp;IF(AND(E24=$S$13,F24=$T$8),C24,"")&amp;" "&amp;IF(AND(E25=$S$13,F25=$T$8),C25,"")&amp;" "&amp;IF(AND(E26=$S$13,F26=$T$8),C26,"")&amp;" "&amp;IF(AND(E27=$S$13,F27=$T$8),C27,"")&amp;" "&amp;IF(AND(E28=$S$13,F28=$T$8),C28,"")&amp;" "&amp;IF(AND(E29=$S$13,F29=$T$8),C29,"")&amp;" "&amp;IF(AND(E30=$S$13,F30=$T$8),C30,"")&amp;" "&amp;IF(AND(E31=$S$13,F31=$T$8),C31,"")&amp;" "&amp;IF(AND(E32=$S$13,F32=$T$8),C32,"")&amp;" "&amp;IF(AND(E33=$S$13,F33=$T$8),C33,"")&amp;" "&amp;IF(AND(E34=$S$13,F34=$T$8),C34,"")&amp;" "&amp;IF(AND(E35=$S$13,F35=$T$8),C35,"")&amp;" "&amp;IF(AND(E36=$S$13,F36=$T$8),C36,"")&amp;" "&amp;IF(AND(E37=$S$13,F37=$T$8),C37,"")&amp;" "&amp;IF(AND(E38=$S$13,F38=$T$8),C38,"")&amp;" "&amp;IF(AND(E39=$S$13,F39=$T$8),C39,"")&amp;" "&amp;IF(AND(E40=$S$13,F40=$T$8),C40,"")&amp;" "&amp;IF(AND(E41=$S$13,F41=$T$8),C41,"")&amp;" "&amp;IF(AND(E42=$S$13,F42=$T$8),C42,"")&amp;" "&amp;IF(AND(E43=$S$13,F43=$T$8),C43,"")&amp;" "&amp;IF(AND(E44=$S$13,F44=$T$8),C44,"")&amp;" "&amp;IF(AND(E45=$S$13,F45=$T$8),C45,"")&amp;" "&amp;IF(AND(E46=$S$13,F46=$T$8),C46,"")&amp;" "&amp;IF(AND(E47=$S$13,F47=$T$8),C47,"")&amp;" "&amp;IF(AND(E48=$S$13,F48=$T$8),C48,"")&amp;" "&amp;IF(AND(E49=$S$13,F49=$T$8),C49,"")&amp;" "&amp;IF(AND(E50=$S$13,F50=$T$8),C50,"")&amp;" "&amp;IF(AND(E51=$S$13,F51=$T$8),C51,"")&amp;" "&amp;IF(AND(E52=$S$13,F52=$T$8),C52,"")&amp;" "&amp;IF(AND(E53=$S$13,F53=$T$8),C53,"")&amp;" "&amp;IF(AND(E54=$S$13,F54=$T$8),C54,"")&amp;" "&amp;IF(AND(E55=$S$13,F55=$T$8),C55,"")&amp;" "&amp;IF(AND(E56=$S$13,F56=$T$8),C56,"")&amp;" "&amp;IF(AND(E57=$S$13,F57=$T$8),C57,"")&amp;" "&amp;IF(AND(E58=$S$13,F58=$T$8),C58,"")&amp;" "&amp;IF(AND(E59=$S$13,F59=$T$8),C59,"")&amp;" "&amp;IF(AND(E60=$S$13,F60=$T$8),C60,"")&amp;" "&amp;IF(AND(E61=$S$13,F61=$T$8),C61,"")&amp;" "&amp;IF(AND(E62=$S$13,F62=$T$8),C62,"")&amp;" "&amp;IF(AND(E63=$S$13,F63=$T$8),C63,"")&amp;" "&amp;IF(AND(E64=$S$13,F64=$T$8),C64,"")&amp;" "&amp;IF(AND(E65=$S$13,F65=$T$8),C65,"")&amp;" "&amp;IF(AND(E66=$S$13,F66=$T$8),C66,"")&amp;" "&amp;IF(AND(E67=$S$13,F67=$T$8),C67,"")&amp;" "&amp;IF(AND(E68=$S$13,F68=$T$8),C68,"")&amp;" "&amp;IF(AND(E69=$S$13,F69=$T$8),C69,"")&amp;" "&amp;IF(AND(E70=$S$13,F70=$T$8),C70,"")&amp;" "&amp;IF(AND(E71=$S$13,F71=$T$8),C71,"")&amp;" "&amp;IF(AND(E72=$S$13,F72=$T$8),C72,"")&amp;" "&amp;IF(AND(E73=$S$13,F73=$T$8),C73,"")&amp;" "&amp;IF(AND(E74=$S$13,F74=$T$8),C74,"")&amp;" "&amp;IF(AND(E75=$S$13,F75=$T$8),C75,"")&amp;" "&amp;IF(AND(E76=$S$13,F76=$T$8),C76,"")&amp;" "&amp;IF(AND(E77=$S$13,F77=$T$8),C77,"")&amp;" "&amp;IF(AND(E78=$S$13,F78=$T$8),C78,"")&amp;" "&amp;IF(AND(E79=$S$13,F79=$T$8),C79,"")&amp;" "&amp;IF(AND(E80=$S$13,F80=$T$8),C80,"")&amp;" "&amp;IF(AND(E81=$S$13,F81=$T$8),C81,"")&amp;" "&amp;IF(AND(E82=$S$13,F82=$T$8),C82,"")&amp;" "&amp;IF(AND(E83=$S$13,F83=$T$8),C83,"")&amp;" "&amp;IF(AND(E84=$S$13,F84=$T$8),C84,"")&amp;" "&amp;IF(AND(E85=$S$13,F85=$T$8),C85,"")&amp;" "&amp;IF(AND(E86=$S$13,F86=$T$8),C86,"")&amp;" "&amp;IF(AND(E87=$S$13,F87=$T$8),C87,"")&amp;" "&amp;IF(AND(E88=$S$13,F88=$T$8),C88,"")&amp;" "&amp;IF(AND(E89=$S$13,F89=$T$8),C89,"")&amp;" "&amp;IF(AND(E90=$S$13,F90=$T$8),C90,"")</f>
        <v xml:space="preserve">                                                                                 </v>
      </c>
      <c r="L13" s="155" t="str">
        <f>+IF(AND(E9=$S$13,F9=$U$8),C9,"")&amp;" "&amp;IF(AND(E10=$S$13,F10=$U$8),C10,"")&amp;" "&amp;IF(AND(E11=$S$13,F11=$U$8),C11,"")&amp;" "&amp;IF(AND(E12=$S$13,F12=$U$8),C12,"")&amp;" "&amp;IF(AND(E13=$S$13,F13=$U$8),C13,"")&amp;" "&amp;IF(AND(E14=$S$13,F14=$U$8),C14,"")&amp;" "&amp;IF(AND(E15=$S$13,F15=$U$8),C15,"")&amp;" "&amp;IF(AND(E16=$S$13,F16=$U$8),C16,"")&amp;" "&amp;IF(AND(E17=$S$13,F17=$U$8),C17,"")&amp;" "&amp;IF(AND(E18=$S$13,F18=$U$8),C18,"")&amp;" "&amp;IF(AND(E19=$S$13,F19=$U$8),C19,"")&amp;" "&amp;IF(AND(E20=$S$13,F20=$U$8),C20,"")&amp;" "&amp;IF(AND(E21=$S$13,F21=$U$8),C21,"")&amp;" "&amp;IF(AND(E22=$S$13,F22=$U$8),C22,"")&amp;" "&amp;IF(AND(E23=$S$13,F23=$U$8),C23,"")&amp;" "&amp;IF(AND(E24=$S$13,F24=$U$8),C24,"")&amp;" "&amp;IF(AND(E25=$S$13,F25=$U$8),C25,"")&amp;" "&amp;IF(AND(E26=$S$13,F26=$U$8),C26,"")&amp;" "&amp;IF(AND(E27=$S$13,F27=$U$8),C27,"")&amp;" "&amp;IF(AND(E28=$S$13,F28=$U$8),C28,"")&amp;" "&amp;IF(AND(E29=$S$13,F29=$U$8),C29,"")&amp;" "&amp;IF(AND(E30=$S$13,F30=$U$8),C30,"")&amp;" "&amp;IF(AND(E31=$S$13,F31=$U$8),C31,"")&amp;" "&amp;IF(AND(E32=$S$13,F32=$U$8),C32,"")&amp;" "&amp;IF(AND(E33=$S$13,F33=$U$8),C33,"")&amp;" "&amp;IF(AND(E34=$S$13,F34=$U$8),C34,"")&amp;" "&amp;IF(AND(E35=$S$13,F35=$U$8),C35,"")&amp;" "&amp;IF(AND(E36=$S$13,F36=$U$8),C36,"")&amp;" "&amp;IF(AND(E37=$S$13,F37=$U$8),C37,"")&amp;" "&amp;IF(AND(E38=$S$13,F38=$U$8),C38,"")&amp;" "&amp;IF(AND(E39=$S$13,F39=$U$8),C39,"")&amp;" "&amp;IF(AND(E40=$S$13,F40=$U$8),C40,"")&amp;" "&amp;IF(AND(E41=$S$13,F41=$U$8),C41,"")&amp;" "&amp;IF(AND(E42=$S$13,F42=$U$8),C42,"")&amp;" "&amp;IF(AND(E43=$S$13,F43=$U$8),C43,"")&amp;" "&amp;IF(AND(E44=$S$13,F44=$U$8),C44,"")&amp;" "&amp;IF(AND(E45=$S$13,F45=$U$8),C45,"")&amp;" "&amp;IF(AND(E46=$S$13,F46=$U$8),C46,"")&amp;" "&amp;IF(AND(E47=$S$13,F47=$U$8),C47,"")&amp;" "&amp;IF(AND(E48=$S$13,F48=$U$8),C48,"")&amp;" "&amp;IF(AND(E49=$S$13,F49=$U$8),C49,"")&amp;" "&amp;IF(AND(E50=$S$13,F50=$U$8),C50,"")&amp;" "&amp;IF(AND(E51=$S$13,F51=$U$8),C51,"")&amp;" "&amp;IF(AND(E52=$S$13,F52=$U$8),C52,"")&amp;" "&amp;IF(AND(E53=$S$13,F53=$U$8),C53,"")&amp;" "&amp;IF(AND(E54=$S$13,F54=$U$8),C54,"")&amp;" "&amp;IF(AND(E55=$S$13,F55=$U$8),C55,"")&amp;" "&amp;IF(AND(E56=$S$13,F56=$U$8),C56,"")&amp;" "&amp;IF(AND(E57=$S$13,F57=$U$8),C57,"")&amp;" "&amp;IF(AND(E58=$S$13,F58=$U$8),C58,"")&amp;" "&amp;IF(AND(E59=$S$13,F59=$U$8),C59,"")&amp;" "&amp;IF(AND(E60=$S$13,F60=$U$8),C60,"")&amp;" "&amp;IF(AND(E61=$S$13,F61=$U$8),C61,"")&amp;" "&amp;IF(AND(E62=$S$13,F62=$U$8),C62,"")&amp;" "&amp;IF(AND(E63=$S$13,F63=$U$8),C63,"")&amp;" "&amp;IF(AND(E64=$S$13,F64=$U$8),C64,"")&amp;" "&amp;IF(AND(E65=$S$13,F65=$U$8),C65,"")&amp;" "&amp;IF(AND(E66=$S$13,F66=$U$8),C66,"")&amp;" "&amp;IF(AND(E67=$S$13,F67=$U$8),C67,"")&amp;" "&amp;IF(AND(E68=$S$13,F68=$U$8),C68,"")&amp;" "&amp;IF(AND(E69=$S$13,F69=$U$8),C69,"")&amp;" "&amp;IF(AND(E70=$S$13,F70=$U$8),C70,"")&amp;" "&amp;IF(AND(E71=$S$13,F71=$U$8),C71,"")&amp;" "&amp;IF(AND(E72=$S$13,F72=$U$8),C72,"")&amp;" "&amp;IF(AND(E73=$S$13,F73=$U$8),C73,"")&amp;" "&amp;IF(AND(E74=$S$13,F74=$U$8),C74,"")&amp;" "&amp;IF(AND(E75=$S$13,F75=$U$8),C75,"")&amp;" "&amp;IF(AND(E76=$S$13,F76=$U$8),C76,"")&amp;" "&amp;IF(AND(E77=$S$13,F77=$U$8),C77,"")&amp;" "&amp;IF(AND(E78=$S$13,F78=$U$8),C78,"")&amp;" "&amp;IF(AND(E79=$S$13,F79=$U$8),C79,"")&amp;" "&amp;IF(AND(E80=$S$13,F80=$U$8),C80,"")&amp;" "&amp;IF(AND(E81=$S$13,F81=$U$8),C81,"")&amp;" "&amp;IF(AND(E82=$S$13,F82=$U$8),C82,"")&amp;" "&amp;IF(AND(E83=$S$13,F83=$U$8),C83,"")&amp;" "&amp;IF(AND(E84=$S$13,F84=$U$8),C84,"")&amp;" "&amp;IF(AND(E85=$S$13,F85=$U$8),C85,"")&amp;" "&amp;IF(AND(E86=$S$13,F86=$U$8),C86,"")&amp;" "&amp;IF(AND(E87=$S$13,F87=$U$8),C87,"")&amp;" "&amp;IF(AND(E88=$S$13,F88=$U$8),C88,"")&amp;" "&amp;IF(AND(E89=$S$13,F89=$U$8),C89,"")&amp;" "&amp;IF(AND(E90=$S$13,F90=$U$8),C90,"")</f>
        <v xml:space="preserve">                                                                                 </v>
      </c>
      <c r="M13" s="156" t="str">
        <f>+IF(AND(E9=$S$13,F9=$V$8),C9,"")&amp;" "&amp;IF(AND(E10=$S$13,F10=$V$8),C10,"")&amp;" "&amp;IF(AND(E11=$S$13,F11=$V$8),C11,"")&amp;" "&amp;IF(AND(E12=$S$13,F12=$V$8),C12,"")&amp;" "&amp;IF(AND(E13=$S$13,F13=$V$8),C13,"")&amp;" "&amp;IF(AND(E14=$S$13,F14=$V$8),C14,"")&amp;" "&amp;IF(AND(E15=$S$13,F15=$V$8),C15,"")&amp;" "&amp;IF(AND(E16=$S$13,F16=$V$8),C16,"")&amp;" "&amp;IF(AND(E17=$S$13,F17=$V$8),C17,"")&amp;" "&amp;IF(AND(E18=$S$13,F18=$V$8),C18,"")&amp;" "&amp;IF(AND(E19=$S$13,F19=$V$8),C19,"")&amp;" "&amp;IF(AND(E20=$S$13,F20=$V$8),C20,"")&amp;" "&amp;IF(AND(E21=$S$13,F21=$V$8),C21,"")&amp;" "&amp;IF(AND(E22=$S$13,F22=$V$8),C22,"")&amp;" "&amp;IF(AND(E23=$S$13,F23=$V$8),C23,"")&amp;" "&amp;IF(AND(E24=$S$13,F24=$V$8),C24,"")&amp;" "&amp;IF(AND(E25=$S$13,F25=$V$8),C25,"")&amp;" "&amp;IF(AND(E26=$S$13,F26=$V$8),C26,"")&amp;" "&amp;IF(AND(E27=$S$13,F27=$V$8),C27,"")&amp;" "&amp;IF(AND(E28=$S$13,F28=$V$8),C28,"")&amp;" "&amp;IF(AND(E29=$S$13,F29=$V$8),C29,"")&amp;" "&amp;IF(AND(E30=$S$13,F30=$V$8),C30,"")&amp;" "&amp;IF(AND(E31=$S$13,F31=$V$8),C31,"")&amp;" "&amp;IF(AND(E32=$S$13,F32=$V$8),C32,"")&amp;" "&amp;IF(AND(E33=$S$13,F33=$V$8),C33,"")&amp;" "&amp;IF(AND(E34=$S$13,F34=$V$8),C34,"")&amp;" "&amp;IF(AND(E35=$S$13,F35=$V$8),C35,"")&amp;" "&amp;IF(AND(E36=$S$13,F36=$V$8),C36,"")&amp;" "&amp;IF(AND(E37=$S$13,F37=$V$8),C37,"")&amp;" "&amp;IF(AND(E38=$S$13,F38=$V$8),C38,"")&amp;" "&amp;IF(AND(E39=$S$13,F39=$V$8),C39,"")&amp;" "&amp;IF(AND(E40=$S$13,F40=$V$8),C40,"")&amp;" "&amp;IF(AND(E41=$S$13,F41=$V$8),C41,"")&amp;" "&amp;IF(AND(E42=$S$13,F42=$V$8),C42,"")&amp;" "&amp;IF(AND(E43=$S$13,F43=$V$8),C43,"")&amp;" "&amp;IF(AND(E44=$S$13,F44=$V$8),C44,"")&amp;" "&amp;IF(AND(E45=$S$13,F45=$V$8),C45,"")&amp;" "&amp;IF(AND(E46=$S$13,F46=$V$8),C46,"")&amp;" "&amp;IF(AND(E47=$S$13,F47=$V$8),C47,"")&amp;" "&amp;IF(AND(E48=$S$13,F48=$V$8),C48,"")&amp;" "&amp;IF(AND(E49=$S$13,F49=$V$8),C49,"")&amp;" "&amp;IF(AND(E50=$S$13,F50=$V$8),C50,"")&amp;" "&amp;IF(AND(E51=$S$13,F51=$V$8),C51,"")&amp;" "&amp;IF(AND(E52=$S$13,F52=$V$8),C52,"")&amp;" "&amp;IF(AND(E53=$S$13,F53=$V$8),C53,"")&amp;" "&amp;IF(AND(E54=$S$13,F54=$V$8),C54,"")&amp;" "&amp;IF(AND(E55=$S$13,F55=$V$8),C55,"")&amp;" "&amp;IF(AND(E56=$S$13,F56=$V$8),C56,"")&amp;" "&amp;IF(AND(E57=$S$13,F57=$V$8),C57,"")&amp;" "&amp;IF(AND(E58=$S$13,F58=$V$8),C58,"")&amp;" "&amp;IF(AND(E59=$S$13,F59=$V$8),C59,"")&amp;" "&amp;IF(AND(E60=$S$13,F60=$V$8),C60,"")&amp;" "&amp;IF(AND(E61=$S$13,F61=$V$8),C61,"")&amp;" "&amp;IF(AND(E62=$S$13,F62=$V$8),C62,"")&amp;" "&amp;IF(AND(E63=$S$13,F63=$V$8),C63,"")&amp;" "&amp;IF(AND(E64=$S$13,F64=$V$8),C64,"")&amp;" "&amp;IF(AND(E65=$S$13,F65=$V$8),C65,"")&amp;" "&amp;IF(AND(E66=$S$13,F66=$V$8),C66,"")&amp;" "&amp;IF(AND(E67=$S$13,F67=$V$8),C67,"")&amp;" "&amp;IF(AND(E68=$S$13,F68=$V$8),C68,"")&amp;" "&amp;IF(AND(E69=$S$13,F69=$V$8),C69,"")&amp;" "&amp;IF(AND(E70=$S$13,F70=$V$8),C70,"")&amp;" "&amp;IF(AND(E71=$S$13,F71=$V$8),C71,"")&amp;" "&amp;IF(AND(E72=$S$13,F72=$V$8),C72,"")&amp;" "&amp;IF(AND(E73=$S$13,F73=$V$8),C73,"")&amp;" "&amp;IF(AND(E74=$S$13,F74=$V$8),C74,"")&amp;" "&amp;IF(AND(E75=$S$13,F75=$V$8),C75,"")&amp;" "&amp;IF(AND(E76=$S$13,F76=$V$8),C76,"")&amp;" "&amp;IF(AND(E77=$S$13,F77=$V$8),C77,"")&amp;" "&amp;IF(AND(E78=$S$13,F78=$V$8),C78,"")&amp;" "&amp;IF(AND(E79=$S$13,F79=$V$8),C79,"")&amp;" "&amp;IF(AND(E80=$S$13,F80=$V$8),C80,"")&amp;" "&amp;IF(AND(E81=$S$13,F81=$V$8),C81,"")&amp;" "&amp;IF(AND(E82=$S$13,F82=$V$8),C82,"")&amp;" "&amp;IF(AND(E83=$S$13,F83=$V$8),C83,"")&amp;" "&amp;IF(AND(E84=$S$13,F84=$V$8),C84,"")&amp;" "&amp;IF(AND(E85=$S$13,F85=$V$8),C85,"")&amp;" "&amp;IF(AND(E86=$S$13,F86=$V$8),C86,"")&amp;" "&amp;IF(AND(E87=$S$13,F87=$V$8),C87,"")&amp;" "&amp;IF(AND(E88=$S$13,F88=$V$8),C88,"")&amp;" "&amp;IF(AND(E89=$S$13,F89=$V$8),C89,"")&amp;" "&amp;IF(AND(E90=$S$13,F90=$V$8),C90,"")</f>
        <v xml:space="preserve"> R2                       R25                       R48          R58                        </v>
      </c>
      <c r="N13" s="157" t="str">
        <f>+IF(AND(E9=$S$13,F9=$W$8),C9,"")&amp;" "&amp;IF(AND(E10=$S$13,F10=$W$8),C10,"")&amp;" "&amp;IF(AND(E11=$S$13,F11=$W$8),C11,"")&amp;" "&amp;IF(AND(E12=$S$13,F12=$W$8),C12,"")&amp;" "&amp;IF(AND(E13=$S$13,F13=$W$8),C13,"")&amp;" "&amp;IF(AND(E14=$S$13,F14=$W$8),C14,"")&amp;" "&amp;IF(AND(E15=$S$13,F15=$W$8),C15,"")&amp;" "&amp;IF(AND(E16=$S$13,F16=$W$8),C16,"")&amp;" "&amp;IF(AND(E17=$S$13,F17=$W$8),C17,"")&amp;" "&amp;IF(AND(E18=$S$13,F18=$W$8),C18,"")&amp;" "&amp;IF(AND(E19=$S$13,F19=$W$8),C19,"")&amp;" "&amp;IF(AND(E20=$S$13,F20=$W$8),C20,"")&amp;" "&amp;IF(AND(E21=$S$13,F21=$W$8),C21,"")&amp;" "&amp;IF(AND(E22=$S$13,F22=$W$8),C22,"")&amp;" "&amp;IF(AND(E23=$S$13,F23=$W$8),C23,"")&amp;" "&amp;IF(AND(E24=$S$13,F24=$W$8),C24,"")&amp;" "&amp;IF(AND(E25=$S$13,F25=$W$8),C25,"")&amp;" "&amp;IF(AND(E26=$S$13,F26=$W$8),C26,"")&amp;" "&amp;IF(AND(E27=$S$13,F27=$W$8),C27,"")&amp;" "&amp;IF(AND(E28=$S$13,F28=$W$8),C28,"")&amp;" "&amp;IF(AND(E29=$S$13,F29=$W$8),C29,"")&amp;" "&amp;IF(AND(E30=$S$13,F30=$W$8),C30,"")&amp;" "&amp;IF(AND(E31=$S$13,F31=$W$8),C31,"")&amp;" "&amp;IF(AND(E32=$S$13,F32=$W$8),C32,"")&amp;" "&amp;IF(AND(E33=$S$13,F33=$W$8),C33,"")&amp;" "&amp;IF(AND(E34=$S$13,F34=$W$8),C34,"")&amp;" "&amp;IF(AND(E35=$S$13,F35=$W$8),C35,"")&amp;" "&amp;IF(AND(E36=$S$13,F36=$W$8),C36,"")&amp;" "&amp;IF(AND(E37=$S$13,F37=$W$8),C37,"")&amp;" "&amp;IF(AND(E38=$S$13,F38=$W$8),C38,"")&amp;" "&amp;IF(AND(E39=$S$13,F39=$W$8),C39,"")&amp;" "&amp;IF(AND(E40=$S$13,F40=$W$8),C40,"")&amp;" "&amp;IF(AND(E41=$S$13,F41=$W$8),C41,"")&amp;" "&amp;IF(AND(E42=$S$13,F42=$W$8),C42,"")&amp;" "&amp;IF(AND(E43=$S$13,F43=$W$8),C43,"")&amp;" "&amp;IF(AND(E44=$S$13,F44=$W$8),C44,"")&amp;" "&amp;IF(AND(E45=$S$13,F45=$W$8),C45,"")&amp;" "&amp;IF(AND(E46=$S$13,F46=$W$8),C46,"")&amp;" "&amp;IF(AND(E47=$S$13,F47=$W$8),C47,"")&amp;" "&amp;IF(AND(E48=$S$13,F48=$W$8),C48,"")&amp;" "&amp;IF(AND(E49=$S$13,F49=$W$8),C49,"")&amp;" "&amp;IF(AND(E50=$S$13,F50=$W$8),C50,"")&amp;" "&amp;IF(AND(E51=$S$13,F51=$W$8),C51,"")&amp;" "&amp;IF(AND(E52=$S$13,F52=$W$8),C52,"")&amp;" "&amp;IF(AND(E53=$S$13,F53=$W$8),C53,"")&amp;" "&amp;IF(AND(E54=$S$13,F54=$W$8),C54,"")&amp;" "&amp;IF(AND(E55=$S$13,F55=$W$8),C55,"")&amp;" "&amp;IF(AND(E56=$S$13,F56=$W$8),C56,"")&amp;" "&amp;IF(AND(E57=$S$13,F57=$W$8),C57,"")&amp;" "&amp;IF(AND(E58=$S$13,F58=$W$8),C58,"")&amp;" "&amp;IF(AND(E59=$S$13,F59=$W$8),C59,"")&amp;" "&amp;IF(AND(E60=$S$13,F60=$W$8),C60,"")&amp;" "&amp;IF(AND(E61=$S$13,F61=$W$8),C61,"")&amp;" "&amp;IF(AND(E62=$S$13,F62=$W$8),C62,"")&amp;" "&amp;IF(AND(E63=$S$13,F63=$W$8),C63,"")&amp;" "&amp;IF(AND(E64=$S$13,F64=$W$8),C64,"")&amp;" "&amp;IF(AND(E65=$S$13,F65=$W$8),C65,"")&amp;" "&amp;IF(AND(E66=$S$13,F66=$W$8),C66,"")&amp;" "&amp;IF(AND(E67=$S$13,F67=$W$8),C67,"")&amp;" "&amp;IF(AND(E68=$S$13,F68=$W$8),C68,"")&amp;" "&amp;IF(AND(E69=$S$13,F69=$W$8),C69,"")&amp;" "&amp;IF(AND(E70=$S$13,F70=$W$8),C70,"")&amp;" "&amp;IF(AND(E71=$S$13,F71=$W$8),C71,"")&amp;" "&amp;IF(AND(E72=$S$13,F72=$W$8),C72,"")&amp;" "&amp;IF(AND(E73=$S$13,F73=$W$8),C73,"")&amp;" "&amp;IF(AND(E74=$S$13,F74=$W$8),C74,"")&amp;" "&amp;IF(AND(E75=$S$13,F75=$W$8),C75,"")&amp;" "&amp;IF(AND(E76=$S$13,F76=$W$8),C76,"")&amp;" "&amp;IF(AND(E77=$S$13,F77=$W$8),C77,"")&amp;" "&amp;IF(AND(E78=$S$13,F78=$W$8),C78,"")&amp;" "&amp;IF(AND(E79=$S$13,F79=$W$8),C79,"")&amp;" "&amp;IF(AND(E80=$S$13,F80=$W$8),C80,"")&amp;" "&amp;IF(AND(E81=$S$13,F81=$W$8),C81,"")&amp;" "&amp;IF(AND(E82=$S$13,F82=$W$8),C82,"")&amp;" "&amp;IF(AND(E83=$S$13,F83=$W$8),C83,"")&amp;" "&amp;IF(AND(E84=$S$13,F84=$W$8),C84,"")&amp;" "&amp;IF(AND(E85=$S$13,F85=$W$8),C85,"")&amp;" "&amp;IF(AND(E86=$S$13,F86=$W$8),C86,"")&amp;" "&amp;IF(AND(E87=$S$13,F87=$W$8),C87,"")&amp;" "&amp;IF(AND(E88=$S$13,F88=$W$8),C88,"")&amp;" "&amp;IF(AND(E89=$S$13,F89=$W$8),C89,"")&amp;" "&amp;IF(AND(E90=$S$13,F90=$W$8),C90,"")</f>
        <v xml:space="preserve">                                                 R50 R51  R53                             </v>
      </c>
      <c r="O13" s="158" t="str">
        <f>+IF(AND(E9=$S$13,F9=$X$8),C9,"")&amp;" "&amp;IF(AND(E10=$S$13,F10=$X$8),C10,"")&amp;" "&amp;IF(AND(E11=$S$13,F11=$X$8),C11,"")&amp;" "&amp;IF(AND(E12=$S$13,F12=$X$8),C12,"")&amp;" "&amp;IF(AND(E13=$S$13,F13=$X$8),C13,"")&amp;" "&amp;IF(AND(E14=$S$13,F14=$X$8),C14,"")&amp;" "&amp;IF(AND(E15=$S$13,F15=$X$8),C15,"")&amp;" "&amp;IF(AND(E16=$S$13,F16=$X$8),C16,"")&amp;" "&amp;IF(AND(E17=$S$13,F17=$X$8),C17,"")&amp;" "&amp;IF(AND(E18=$S$13,F18=$X$8),C18,"")&amp;" "&amp;IF(AND(E19=$S$13,F19=$X$8),C19,"")&amp;" "&amp;IF(AND(E20=$S$13,F20=$X$8),C20,"")&amp;" "&amp;IF(AND(E21=$S$13,F21=$X$8),C21,"")&amp;" "&amp;IF(AND(E22=$S$13,F22=$X$8),C22,"")&amp;" "&amp;IF(AND(E23=$S$13,F23=$X$8),C23,"")&amp;" "&amp;IF(AND(E24=$S$13,F24=$X$8),C24,"")&amp;" "&amp;IF(AND(E25=$S$13,F25=$X$8),C25,"")&amp;" "&amp;IF(AND(E26=$S$13,F26=$X$8),C26,"")&amp;" "&amp;IF(AND(E27=$S$13,F27=$X$8),C27,"")&amp;" "&amp;IF(AND(E28=$S$13,F28=$X$8),C28,"")&amp;" "&amp;IF(AND(E29=$S$13,F29=$X$8),C29,"")&amp;" "&amp;IF(AND(E30=$S$13,F30=$X$8),C30,"")&amp;" "&amp;IF(AND(E31=$S$13,F31=$X$8),C31,"")&amp;" "&amp;IF(AND(E32=$S$13,F32=$X$8),C32,"")&amp;" "&amp;IF(AND(E33=$S$13,F33=$X$8),C33,"")&amp;" "&amp;IF(AND(E34=$S$13,F34=$X$8),C34,"")&amp;" "&amp;IF(AND(E35=$S$13,F35=$X$8),C35,"")&amp;" "&amp;IF(AND(E36=$S$13,F36=$X$8),C36,"")&amp;" "&amp;IF(AND(E37=$S$13,F37=$X$8),C37,"")&amp;" "&amp;IF(AND(E38=$S$13,F38=$X$8),C38,"")&amp;" "&amp;IF(AND(E39=$S$13,F39=$X$8),C39,"")&amp;" "&amp;IF(AND(E40=$S$13,F40=$X$8),C40,"")&amp;" "&amp;IF(AND(E41=$S$13,F41=$X$8),C41,"")&amp;" "&amp;IF(AND(E42=$S$13,F42=$X$8),C42,"")&amp;" "&amp;IF(AND(E43=$S$13,F43=$X$8),C43,"")&amp;" "&amp;IF(AND(E44=$S$13,F44=$X$8),C44,"")&amp;" "&amp;IF(AND(E45=$S$13,F45=$X$8),C45,"")&amp;" "&amp;IF(AND(E46=$S$13,F46=$X$8),C46,"")&amp;" "&amp;IF(AND(E47=$S$13,F47=$X$8),C47,"")&amp;" "&amp;IF(AND(E48=$S$13,F48=$X$8),C48,"")&amp;" "&amp;IF(AND(E49=$S$13,F49=$X$8),C49,"")&amp;" "&amp;IF(AND(E50=$S$13,F50=$X$8),C50,"")&amp;" "&amp;IF(AND(E51=$S$13,F51=$X$8),C51,"")&amp;" "&amp;IF(AND(E52=$S$13,F52=$X$8),C52,"")&amp;" "&amp;IF(AND(E53=$S$13,F53=$X$8),C53,"")&amp;" "&amp;IF(AND(E54=$S$13,F54=$X$8),C54,"")&amp;" "&amp;IF(AND(E55=$S$13,F55=$X$8),C55,"")&amp;" "&amp;IF(AND(E56=$S$13,F56=$X$8),C56,"")&amp;" "&amp;IF(AND(E57=$S$13,F57=$X$8),C57,"")&amp;" "&amp;IF(AND(E58=$S$13,F58=$X$8),C58,"")&amp;" "&amp;IF(AND(E59=$S$13,F59=$X$8),C59,"")&amp;" "&amp;IF(AND(E60=$S$13,F60=$X$8),C60,"")&amp;" "&amp;IF(AND(E61=$S$13,F61=$X$8),C61,"")&amp;" "&amp;IF(AND(E62=$S$13,F62=$X$8),C62,"")&amp;" "&amp;IF(AND(E63=$S$13,F63=$X$8),C63,"")&amp;" "&amp;IF(AND(E64=$S$13,F64=$X$8),C64,"")&amp;" "&amp;IF(AND(E65=$S$13,F65=$X$8),C65,"")&amp;" "&amp;IF(AND(E66=$S$13,F66=$X$8),C66,"")&amp;" "&amp;IF(AND(E67=$S$13,F67=$X$8),C67,"")&amp;" "&amp;IF(AND(E68=$S$13,F68=$X$8),C68,"")&amp;" "&amp;IF(AND(E69=$S$13,F69=$X$8),C69,"")&amp;" "&amp;IF(AND(E70=$S$13,F70=$X$8),C70,"")&amp;" "&amp;IF(AND(E71=$S$13,F71=$X$8),C71,"")&amp;" "&amp;IF(AND(E72=$S$13,F72=$X$8),C72,"")&amp;" "&amp;IF(AND(E73=$S$13,F73=$X$8),C73,"")&amp;" "&amp;IF(AND(E74=$S$13,F74=$X$8),C74,"")&amp;" "&amp;IF(AND(E75=$S$13,F75=$X$8),C75,"")&amp;" "&amp;IF(AND(E76=$S$13,F76=$X$8),C76,"")&amp;" "&amp;IF(AND(E77=$S$13,F77=$X$8),C77,"")&amp;" "&amp;IF(AND(E78=$S$13,F78=$X$8),C78,"")&amp;" "&amp;IF(AND(E79=$S$13,F79=$X$8),C79,"")&amp;" "&amp;IF(AND(E80=$S$13,F80=$X$8),C80,"")&amp;" "&amp;IF(AND(E81=$S$13,F81=$X$8),C81,"")&amp;" "&amp;IF(AND(E82=$S$13,F82=$X$8),C82,"")&amp;" "&amp;IF(AND(E83=$S$13,F83=$X$8),C83,"")&amp;" "&amp;IF(AND(E84=$S$13,F84=$X$8),C84,"")&amp;" "&amp;IF(AND(E85=$S$13,F85=$X$8),C85,"")&amp;" "&amp;IF(AND(E86=$S$13,F86=$X$8),C86,"")&amp;" "&amp;IF(AND(E87=$S$13,F87=$X$8),C87,"")&amp;" "&amp;IF(AND(E88=$S$13,F88=$X$8),C88,"")&amp;" "&amp;IF(AND(E89=$S$13,F89=$X$8),C89,"")&amp;" "&amp;IF(AND(E90=$S$13,F90=$X$8),C90,"")</f>
        <v xml:space="preserve">           R12      R18             R31                             R60                      </v>
      </c>
      <c r="P13" s="230"/>
      <c r="Q13" s="779"/>
      <c r="R13" s="203">
        <v>0.2</v>
      </c>
      <c r="S13" s="159" t="s">
        <v>648</v>
      </c>
      <c r="T13" s="155" t="s">
        <v>647</v>
      </c>
      <c r="U13" s="155" t="s">
        <v>647</v>
      </c>
      <c r="V13" s="156" t="s">
        <v>637</v>
      </c>
      <c r="W13" s="157" t="s">
        <v>642</v>
      </c>
      <c r="X13" s="158" t="s">
        <v>643</v>
      </c>
    </row>
    <row r="14" spans="1:24" ht="102" x14ac:dyDescent="0.25">
      <c r="A14" s="224" t="str">
        <f>'[4]CONTEXTO E IDENTIFICACIÓN'!D60</f>
        <v>Gestión de Comunicaciones</v>
      </c>
      <c r="B14" s="223" t="str">
        <f>'[4]CONTEXTO E IDENTIFICACIÓN'!F60</f>
        <v>Gestión de Comunicaciones Externas
Gestión de Comunicaciones Internas</v>
      </c>
      <c r="C14" s="208" t="str">
        <f>'[4]CONTEXTO E IDENTIFICACIÓN'!A60</f>
        <v>R6</v>
      </c>
      <c r="D14" s="222" t="str">
        <f>'[4]CONTEXTO E IDENTIFICACIÓN'!N60</f>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E14" s="221" t="str">
        <f>'[4]PROB E IMPACTO INHERENTE'!I14</f>
        <v>Alta</v>
      </c>
      <c r="F14" s="221" t="str">
        <f>'[4]PROB E IMPACTO INHERENTE'!Q14</f>
        <v>Mayor</v>
      </c>
      <c r="G14" s="220" t="str">
        <f t="shared" si="0"/>
        <v>Alto</v>
      </c>
      <c r="H14" s="230"/>
      <c r="I14" s="230"/>
      <c r="J14" s="230"/>
      <c r="K14" s="230"/>
      <c r="L14" s="230"/>
      <c r="M14" s="230"/>
      <c r="N14" s="230"/>
      <c r="O14" s="230"/>
      <c r="P14" s="230"/>
      <c r="Q14" s="196"/>
      <c r="R14" s="196"/>
      <c r="S14" s="196"/>
      <c r="T14" s="196"/>
      <c r="U14" s="196"/>
      <c r="V14" s="196"/>
      <c r="W14" s="196"/>
      <c r="X14" s="196"/>
    </row>
    <row r="15" spans="1:24" ht="51" x14ac:dyDescent="0.25">
      <c r="A15" s="224" t="str">
        <f>'[4]CONTEXTO E IDENTIFICACIÓN'!D61</f>
        <v>Gestión Comercial</v>
      </c>
      <c r="B15" s="223" t="str">
        <f>'[4]CONTEXTO E IDENTIFICACIÓN'!F61</f>
        <v>Gestión Comercial</v>
      </c>
      <c r="C15" s="208" t="str">
        <f>'[4]CONTEXTO E IDENTIFICACIÓN'!A61</f>
        <v>R7</v>
      </c>
      <c r="D15" s="222" t="str">
        <f>'[4]CONTEXTO E IDENTIFICACIÓN'!N61</f>
        <v>Posibilidad de pérdida Reputacional por manipulación y/o sustracción de la información misional que maneja el proceso, para beneficio propio y/o de un particular debido a istemas de información susceptibles de manipulación o adulteración por falta de seguridad</v>
      </c>
      <c r="E15" s="221" t="str">
        <f>'[4]PROB E IMPACTO INHERENTE'!I15</f>
        <v>Media</v>
      </c>
      <c r="F15" s="221" t="str">
        <f>'[4]PROB E IMPACTO INHERENTE'!Q15</f>
        <v>Catastrófico</v>
      </c>
      <c r="G15" s="220" t="str">
        <f t="shared" si="0"/>
        <v>Extremo</v>
      </c>
      <c r="H15" s="230"/>
      <c r="I15" s="230"/>
      <c r="J15" s="230"/>
      <c r="K15" s="230"/>
      <c r="L15" s="230"/>
      <c r="M15" s="230"/>
      <c r="N15" s="230"/>
      <c r="O15" s="230"/>
      <c r="P15" s="230"/>
      <c r="Q15" s="196"/>
      <c r="R15" s="196"/>
      <c r="S15" s="196"/>
      <c r="T15" s="236" t="s">
        <v>649</v>
      </c>
      <c r="U15" s="196"/>
      <c r="V15" s="234"/>
      <c r="W15" s="234"/>
      <c r="X15" s="234"/>
    </row>
    <row r="16" spans="1:24" ht="127.5" x14ac:dyDescent="0.25">
      <c r="A16" s="224" t="str">
        <f>'[4]CONTEXTO E IDENTIFICACIÓN'!D62</f>
        <v>Gestión de Servicio Al Ciudadano</v>
      </c>
      <c r="B16" s="223" t="str">
        <f>'[4]CONTEXTO E IDENTIFICACIÓN'!F62</f>
        <v>Gestión de Atención al Ciudadano</v>
      </c>
      <c r="C16" s="208" t="str">
        <f>'[4]CONTEXTO E IDENTIFICACIÓN'!A62</f>
        <v>R8</v>
      </c>
      <c r="D16" s="222" t="str">
        <f>'[4]CONTEXTO E IDENTIFICACIÓN'!N62</f>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E16" s="221" t="str">
        <f>'[4]PROB E IMPACTO INHERENTE'!I16</f>
        <v>Muy Alta</v>
      </c>
      <c r="F16" s="221" t="str">
        <f>'[4]PROB E IMPACTO INHERENTE'!Q16</f>
        <v>Mayor</v>
      </c>
      <c r="G16" s="220" t="str">
        <f t="shared" si="0"/>
        <v>Alto</v>
      </c>
      <c r="H16" s="230"/>
      <c r="I16" s="230"/>
      <c r="J16" s="230"/>
      <c r="K16" s="230"/>
      <c r="L16" s="230"/>
      <c r="M16" s="230"/>
      <c r="N16" s="230"/>
      <c r="O16" s="230"/>
      <c r="P16" s="230"/>
      <c r="Q16" s="196"/>
      <c r="R16" s="196"/>
      <c r="S16" s="196"/>
      <c r="T16" s="235" t="s">
        <v>643</v>
      </c>
      <c r="U16" s="196"/>
      <c r="V16" s="234"/>
      <c r="W16" s="234"/>
      <c r="X16" s="234"/>
    </row>
    <row r="17" spans="1:24" ht="153" x14ac:dyDescent="0.25">
      <c r="A17" s="224" t="str">
        <f>'[4]CONTEXTO E IDENTIFICACIÓN'!D63</f>
        <v>Gestión de Servicio Al Ciudadano</v>
      </c>
      <c r="B17" s="223" t="str">
        <f>'[4]CONTEXTO E IDENTIFICACIÓN'!F63</f>
        <v>Gestión de Atención al Ciudadano</v>
      </c>
      <c r="C17" s="208" t="str">
        <f>'[4]CONTEXTO E IDENTIFICACIÓN'!A63</f>
        <v>R9</v>
      </c>
      <c r="D17" s="222" t="str">
        <f>'[4]CONTEXTO E IDENTIFICACIÓN'!N63</f>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
      <c r="E17" s="221" t="str">
        <f>'[4]PROB E IMPACTO INHERENTE'!I17</f>
        <v>Muy Alta</v>
      </c>
      <c r="F17" s="221" t="str">
        <f>'[4]PROB E IMPACTO INHERENTE'!Q17</f>
        <v>Catastrófico</v>
      </c>
      <c r="G17" s="220" t="str">
        <f t="shared" si="0"/>
        <v>Extremo</v>
      </c>
      <c r="H17" s="230"/>
      <c r="I17" s="230"/>
      <c r="J17" s="230"/>
      <c r="K17" s="230"/>
      <c r="L17" s="230"/>
      <c r="M17" s="230"/>
      <c r="N17" s="230"/>
      <c r="O17" s="230"/>
      <c r="P17" s="230"/>
      <c r="Q17" s="196"/>
      <c r="R17" s="196"/>
      <c r="S17" s="196"/>
      <c r="T17" s="147" t="s">
        <v>642</v>
      </c>
      <c r="U17" s="234"/>
      <c r="V17" s="234"/>
      <c r="W17" s="234"/>
      <c r="X17" s="234"/>
    </row>
    <row r="18" spans="1:24" ht="109.5" customHeight="1" x14ac:dyDescent="0.25">
      <c r="A18" s="224" t="str">
        <f>'[4]CONTEXTO E IDENTIFICACIÓN'!D64</f>
        <v>Gestión de Regulación y Habilitación</v>
      </c>
      <c r="B18" s="223" t="str">
        <f>'[4]CONTEXTO E IDENTIFICACIÓN'!F64</f>
        <v>Regulación</v>
      </c>
      <c r="C18" s="208" t="str">
        <f>'[4]CONTEXTO E IDENTIFICACIÓN'!A64</f>
        <v>R10</v>
      </c>
      <c r="D18" s="222" t="str">
        <f>'[4]CONTEXTO E IDENTIFICACIÓN'!N64</f>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E18" s="221" t="str">
        <f>'[4]PROB E IMPACTO INHERENTE'!I18</f>
        <v>Media</v>
      </c>
      <c r="F18" s="221" t="str">
        <f>'[4]PROB E IMPACTO INHERENTE'!Q18</f>
        <v>Mayor</v>
      </c>
      <c r="G18" s="220" t="str">
        <f t="shared" si="0"/>
        <v>Alto</v>
      </c>
      <c r="H18" s="230"/>
      <c r="I18" s="230"/>
      <c r="J18" s="230"/>
      <c r="K18" s="230"/>
      <c r="L18" s="230"/>
      <c r="M18" s="230"/>
      <c r="N18" s="230"/>
      <c r="O18" s="230"/>
      <c r="P18" s="230"/>
      <c r="Q18" s="196"/>
      <c r="R18" s="196"/>
      <c r="S18" s="233"/>
      <c r="T18" s="152" t="s">
        <v>637</v>
      </c>
      <c r="U18" s="233"/>
      <c r="V18" s="233"/>
      <c r="W18" s="233"/>
      <c r="X18" s="233"/>
    </row>
    <row r="19" spans="1:24" ht="42.75" x14ac:dyDescent="0.25">
      <c r="A19" s="224" t="str">
        <f>'[4]CONTEXTO E IDENTIFICACIÓN'!D65</f>
        <v>Gestión de Regulación y Habilitación</v>
      </c>
      <c r="B19" s="223" t="str">
        <f>'[4]CONTEXTO E IDENTIFICACIÓN'!F65</f>
        <v>Regulación</v>
      </c>
      <c r="C19" s="208" t="str">
        <f>'[4]CONTEXTO E IDENTIFICACIÓN'!A65</f>
        <v>R11</v>
      </c>
      <c r="D19" s="222" t="str">
        <f>'[4]CONTEXTO E IDENTIFICACIÓN'!N65</f>
        <v>Posibilidad de pérdida Reputacional por declaratoria de inaplicación de la regulación expedida por la entidad debido a que se identifica la ilegalidad del acto por parte de un ente judicial.</v>
      </c>
      <c r="E19" s="221" t="str">
        <f>'[4]PROB E IMPACTO INHERENTE'!I19</f>
        <v>Baja</v>
      </c>
      <c r="F19" s="221" t="str">
        <f>'[4]PROB E IMPACTO INHERENTE'!Q19</f>
        <v>Mayor</v>
      </c>
      <c r="G19" s="220" t="str">
        <f t="shared" si="0"/>
        <v>Alto</v>
      </c>
      <c r="H19" s="230"/>
      <c r="I19" s="230"/>
      <c r="J19" s="230"/>
      <c r="K19" s="230"/>
      <c r="L19" s="230"/>
      <c r="M19" s="230"/>
      <c r="N19" s="230"/>
      <c r="O19" s="230"/>
      <c r="P19" s="230"/>
      <c r="Q19" s="196"/>
      <c r="R19" s="196"/>
      <c r="S19" s="233"/>
      <c r="T19" s="153" t="s">
        <v>647</v>
      </c>
      <c r="U19" s="196"/>
      <c r="V19" s="196"/>
      <c r="W19" s="196"/>
      <c r="X19" s="196"/>
    </row>
    <row r="20" spans="1:24" ht="111" customHeight="1" x14ac:dyDescent="0.25">
      <c r="A20" s="224" t="str">
        <f>'[4]CONTEXTO E IDENTIFICACIÓN'!D66</f>
        <v>Gestión de Información Geográfica</v>
      </c>
      <c r="B20" s="223" t="str">
        <f>'[4]CONTEXTO E IDENTIFICACIÓN'!F66</f>
        <v>Gestión Geográfica</v>
      </c>
      <c r="C20" s="208" t="str">
        <f>'[4]CONTEXTO E IDENTIFICACIÓN'!A66</f>
        <v>R12</v>
      </c>
      <c r="D20" s="222" t="str">
        <f>'[4]CONTEXTO E IDENTIFICACIÓN'!N66</f>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E20" s="221" t="str">
        <f>'[4]PROB E IMPACTO INHERENTE'!I20</f>
        <v>Muy Baja</v>
      </c>
      <c r="F20" s="221" t="str">
        <f>'[4]PROB E IMPACTO INHERENTE'!Q20</f>
        <v>Catastrófico</v>
      </c>
      <c r="G20" s="220" t="str">
        <f t="shared" si="0"/>
        <v>Extremo</v>
      </c>
      <c r="H20" s="230"/>
      <c r="I20" s="230"/>
      <c r="J20" s="230"/>
      <c r="K20" s="230"/>
      <c r="L20" s="230"/>
      <c r="M20" s="230"/>
      <c r="N20" s="230"/>
      <c r="O20" s="230"/>
      <c r="P20" s="230"/>
      <c r="Q20" s="231"/>
      <c r="R20" s="231"/>
      <c r="S20" s="233"/>
      <c r="T20" s="196"/>
      <c r="U20" s="196"/>
      <c r="V20" s="196"/>
      <c r="W20" s="196"/>
      <c r="X20" s="196"/>
    </row>
    <row r="21" spans="1:24" ht="127.5" customHeight="1" x14ac:dyDescent="0.25">
      <c r="A21" s="224" t="str">
        <f>'[4]CONTEXTO E IDENTIFICACIÓN'!D67</f>
        <v>Gestión de Información Geográfica</v>
      </c>
      <c r="B21" s="223" t="str">
        <f>'[4]CONTEXTO E IDENTIFICACIÓN'!F67</f>
        <v>Gestión Geográfica</v>
      </c>
      <c r="C21" s="208" t="str">
        <f>'[4]CONTEXTO E IDENTIFICACIÓN'!A67</f>
        <v>R13</v>
      </c>
      <c r="D21" s="222" t="str">
        <f>'[4]CONTEXTO E IDENTIFICACIÓN'!N67</f>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E21" s="221" t="str">
        <f>'[4]PROB E IMPACTO INHERENTE'!I21</f>
        <v>Media</v>
      </c>
      <c r="F21" s="221" t="str">
        <f>'[4]PROB E IMPACTO INHERENTE'!Q21</f>
        <v>Catastrófico</v>
      </c>
      <c r="G21" s="220" t="str">
        <f t="shared" si="0"/>
        <v>Extremo</v>
      </c>
      <c r="H21" s="230"/>
      <c r="I21" s="230"/>
      <c r="J21" s="230"/>
      <c r="K21" s="230"/>
      <c r="L21" s="230"/>
      <c r="M21" s="230"/>
      <c r="N21" s="230"/>
      <c r="O21" s="230"/>
      <c r="P21" s="230"/>
      <c r="Q21" s="231"/>
      <c r="R21" s="231"/>
      <c r="S21" s="232"/>
      <c r="T21" s="196"/>
      <c r="U21" s="196"/>
      <c r="V21" s="196"/>
      <c r="W21" s="196"/>
      <c r="X21" s="196"/>
    </row>
    <row r="22" spans="1:24" ht="178.5" x14ac:dyDescent="0.25">
      <c r="A22" s="224" t="str">
        <f>'[4]CONTEXTO E IDENTIFICACIÓN'!D68</f>
        <v>Gestión de Información Geográfica</v>
      </c>
      <c r="B22" s="223" t="str">
        <f>'[4]CONTEXTO E IDENTIFICACIÓN'!F68</f>
        <v>Gestión Geográfica</v>
      </c>
      <c r="C22" s="208" t="str">
        <f>'[4]CONTEXTO E IDENTIFICACIÓN'!A68</f>
        <v>R14</v>
      </c>
      <c r="D22" s="222" t="str">
        <f>'[4]CONTEXTO E IDENTIFICACIÓN'!N68</f>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E22" s="221" t="str">
        <f>'[4]PROB E IMPACTO INHERENTE'!I22</f>
        <v>Media</v>
      </c>
      <c r="F22" s="221" t="str">
        <f>'[4]PROB E IMPACTO INHERENTE'!Q22</f>
        <v>Catastrófico</v>
      </c>
      <c r="G22" s="220" t="str">
        <f t="shared" si="0"/>
        <v>Extremo</v>
      </c>
      <c r="H22" s="230"/>
      <c r="I22" s="230"/>
      <c r="J22" s="230"/>
      <c r="K22" s="230"/>
      <c r="L22" s="230"/>
      <c r="M22" s="230"/>
      <c r="N22" s="230"/>
      <c r="O22" s="230"/>
      <c r="P22" s="230"/>
      <c r="Q22" s="231"/>
      <c r="R22" s="231"/>
      <c r="S22" s="232"/>
      <c r="T22" s="196"/>
      <c r="U22" s="196"/>
      <c r="V22" s="196"/>
      <c r="W22" s="196"/>
      <c r="X22" s="196"/>
    </row>
    <row r="23" spans="1:24" ht="129" customHeight="1" x14ac:dyDescent="0.25">
      <c r="A23" s="224" t="str">
        <f>'[4]CONTEXTO E IDENTIFICACIÓN'!D69</f>
        <v>Gestión de Información Geográfica</v>
      </c>
      <c r="B23" s="223" t="str">
        <f>'[4]CONTEXTO E IDENTIFICACIÓN'!F69</f>
        <v>Gestión Geográfica</v>
      </c>
      <c r="C23" s="208" t="str">
        <f>'[4]CONTEXTO E IDENTIFICACIÓN'!A69</f>
        <v>R15</v>
      </c>
      <c r="D23" s="222" t="str">
        <f>'[4]CONTEXTO E IDENTIFICACIÓN'!N69</f>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E23" s="221" t="str">
        <f>'[4]PROB E IMPACTO INHERENTE'!I23</f>
        <v>Baja</v>
      </c>
      <c r="F23" s="221" t="str">
        <f>'[4]PROB E IMPACTO INHERENTE'!Q23</f>
        <v>Mayor</v>
      </c>
      <c r="G23" s="220" t="str">
        <f t="shared" si="0"/>
        <v>Alto</v>
      </c>
      <c r="H23" s="230"/>
      <c r="I23" s="230"/>
      <c r="J23" s="230"/>
      <c r="K23" s="230"/>
      <c r="L23" s="230"/>
      <c r="M23" s="230"/>
      <c r="N23" s="230"/>
      <c r="O23" s="230"/>
      <c r="P23" s="230"/>
      <c r="Q23" s="231"/>
      <c r="R23" s="231"/>
      <c r="S23" s="232"/>
      <c r="T23" s="196"/>
      <c r="U23" s="196"/>
      <c r="V23" s="196"/>
      <c r="W23" s="196"/>
      <c r="X23" s="196"/>
    </row>
    <row r="24" spans="1:24" ht="113.25" customHeight="1" x14ac:dyDescent="0.25">
      <c r="A24" s="224" t="str">
        <f>'[4]CONTEXTO E IDENTIFICACIÓN'!D70</f>
        <v>Gestión de Información Geográfica</v>
      </c>
      <c r="B24" s="223" t="str">
        <f>'[4]CONTEXTO E IDENTIFICACIÓN'!F70</f>
        <v>Gestión Geodésica</v>
      </c>
      <c r="C24" s="208" t="str">
        <f>'[4]CONTEXTO E IDENTIFICACIÓN'!A70</f>
        <v>R16</v>
      </c>
      <c r="D24" s="222" t="str">
        <f>'[4]CONTEXTO E IDENTIFICACIÓN'!N70</f>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
      <c r="E24" s="221" t="str">
        <f>'[4]PROB E IMPACTO INHERENTE'!I24</f>
        <v>Baja</v>
      </c>
      <c r="F24" s="221" t="str">
        <f>'[4]PROB E IMPACTO INHERENTE'!Q24</f>
        <v>Mayor</v>
      </c>
      <c r="G24" s="220" t="str">
        <f t="shared" si="0"/>
        <v>Alto</v>
      </c>
      <c r="H24" s="230"/>
      <c r="I24" s="230"/>
      <c r="J24" s="230"/>
      <c r="K24" s="230"/>
      <c r="L24" s="230"/>
      <c r="M24" s="230"/>
      <c r="N24" s="230"/>
      <c r="O24" s="230"/>
      <c r="P24" s="230"/>
      <c r="Q24" s="231"/>
      <c r="R24" s="231"/>
      <c r="S24" s="232"/>
      <c r="T24" s="196"/>
      <c r="U24" s="196"/>
      <c r="V24" s="196"/>
      <c r="W24" s="196"/>
      <c r="X24" s="196"/>
    </row>
    <row r="25" spans="1:24" ht="165.75" x14ac:dyDescent="0.25">
      <c r="A25" s="224" t="str">
        <f>'[4]CONTEXTO E IDENTIFICACIÓN'!D71</f>
        <v>Gestión de Información Geográfica</v>
      </c>
      <c r="B25" s="223" t="str">
        <f>'[4]CONTEXTO E IDENTIFICACIÓN'!F71</f>
        <v>Gestión Geodésica</v>
      </c>
      <c r="C25" s="208" t="str">
        <f>'[4]CONTEXTO E IDENTIFICACIÓN'!A71</f>
        <v>R17</v>
      </c>
      <c r="D25" s="222" t="str">
        <f>'[4]CONTEXTO E IDENTIFICACIÓN'!N71</f>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
      <c r="E25" s="221" t="str">
        <f>'[4]PROB E IMPACTO INHERENTE'!I25</f>
        <v>Baja</v>
      </c>
      <c r="F25" s="221" t="str">
        <f>'[4]PROB E IMPACTO INHERENTE'!Q25</f>
        <v>Mayor</v>
      </c>
      <c r="G25" s="220" t="str">
        <f t="shared" si="0"/>
        <v>Alto</v>
      </c>
      <c r="H25" s="230"/>
      <c r="I25" s="230"/>
      <c r="J25" s="230"/>
      <c r="K25" s="230"/>
      <c r="L25" s="230"/>
      <c r="M25" s="230"/>
      <c r="N25" s="230"/>
      <c r="O25" s="230"/>
      <c r="P25" s="230"/>
      <c r="Q25" s="231"/>
      <c r="R25" s="231"/>
      <c r="S25" s="232"/>
      <c r="T25" s="196"/>
      <c r="U25" s="196"/>
      <c r="V25" s="196"/>
      <c r="W25" s="196"/>
      <c r="X25" s="196"/>
    </row>
    <row r="26" spans="1:24" ht="113.25" customHeight="1" x14ac:dyDescent="0.25">
      <c r="A26" s="224" t="str">
        <f>'[4]CONTEXTO E IDENTIFICACIÓN'!D72</f>
        <v>Gestión de Información Geográfica</v>
      </c>
      <c r="B26" s="223" t="str">
        <f>'[4]CONTEXTO E IDENTIFICACIÓN'!F72</f>
        <v>Gestión Geodésica</v>
      </c>
      <c r="C26" s="208" t="str">
        <f>'[4]CONTEXTO E IDENTIFICACIÓN'!A72</f>
        <v>R18</v>
      </c>
      <c r="D26" s="222" t="str">
        <f>'[4]CONTEXTO E IDENTIFICACIÓN'!N72</f>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
      <c r="E26" s="221" t="str">
        <f>'[4]PROB E IMPACTO INHERENTE'!I26</f>
        <v>Muy Baja</v>
      </c>
      <c r="F26" s="221" t="str">
        <f>'[4]PROB E IMPACTO INHERENTE'!Q26</f>
        <v>Catastrófico</v>
      </c>
      <c r="G26" s="220" t="str">
        <f t="shared" si="0"/>
        <v>Extremo</v>
      </c>
      <c r="H26" s="230"/>
      <c r="I26" s="230"/>
      <c r="J26" s="230"/>
      <c r="K26" s="230"/>
      <c r="L26" s="230"/>
      <c r="M26" s="230"/>
      <c r="N26" s="230"/>
      <c r="O26" s="230"/>
      <c r="P26" s="230"/>
      <c r="Q26" s="231"/>
      <c r="R26" s="231"/>
      <c r="S26" s="232"/>
      <c r="T26" s="196"/>
      <c r="U26" s="196"/>
      <c r="V26" s="196"/>
      <c r="W26" s="196"/>
      <c r="X26" s="196"/>
    </row>
    <row r="27" spans="1:24" ht="128.25" customHeight="1" x14ac:dyDescent="0.25">
      <c r="A27" s="224" t="str">
        <f>'[4]CONTEXTO E IDENTIFICACIÓN'!D73</f>
        <v>Gestión de Información Geográfica</v>
      </c>
      <c r="B27" s="223" t="str">
        <f>'[4]CONTEXTO E IDENTIFICACIÓN'!F73</f>
        <v>Gestión Cartográfica</v>
      </c>
      <c r="C27" s="208" t="str">
        <f>'[4]CONTEXTO E IDENTIFICACIÓN'!A73</f>
        <v>R19</v>
      </c>
      <c r="D27" s="222" t="str">
        <f>'[4]CONTEXTO E IDENTIFICACIÓN'!N73</f>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
      <c r="E27" s="221" t="str">
        <f>'[4]PROB E IMPACTO INHERENTE'!I27</f>
        <v>Media</v>
      </c>
      <c r="F27" s="221" t="str">
        <f>'[4]PROB E IMPACTO INHERENTE'!Q27</f>
        <v>Moderado</v>
      </c>
      <c r="G27" s="220" t="str">
        <f t="shared" si="0"/>
        <v>Moderado</v>
      </c>
      <c r="H27" s="230"/>
      <c r="I27" s="230"/>
      <c r="J27" s="230"/>
      <c r="K27" s="230"/>
      <c r="L27" s="230"/>
      <c r="M27" s="230"/>
      <c r="N27" s="230"/>
      <c r="O27" s="230"/>
      <c r="P27" s="230"/>
      <c r="Q27" s="231"/>
      <c r="R27" s="231"/>
      <c r="S27" s="232"/>
      <c r="T27" s="196"/>
      <c r="U27" s="196"/>
      <c r="V27" s="196"/>
      <c r="W27" s="196"/>
      <c r="X27" s="196"/>
    </row>
    <row r="28" spans="1:24" ht="191.25" x14ac:dyDescent="0.25">
      <c r="A28" s="224" t="str">
        <f>'[4]CONTEXTO E IDENTIFICACIÓN'!D74</f>
        <v>Gestión de Información Geográfica</v>
      </c>
      <c r="B28" s="223" t="str">
        <f>'[4]CONTEXTO E IDENTIFICACIÓN'!F74</f>
        <v>Gestión Cartográfica</v>
      </c>
      <c r="C28" s="208" t="str">
        <f>'[4]CONTEXTO E IDENTIFICACIÓN'!A74</f>
        <v>R20</v>
      </c>
      <c r="D28" s="222" t="str">
        <f>'[4]CONTEXTO E IDENTIFICACIÓN'!N74</f>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
      <c r="E28" s="221" t="str">
        <f>'[4]PROB E IMPACTO INHERENTE'!I28</f>
        <v>Alta</v>
      </c>
      <c r="F28" s="221" t="str">
        <f>'[4]PROB E IMPACTO INHERENTE'!Q28</f>
        <v>Mayor</v>
      </c>
      <c r="G28" s="220" t="str">
        <f t="shared" si="0"/>
        <v>Alto</v>
      </c>
      <c r="H28" s="230"/>
      <c r="I28" s="230"/>
      <c r="J28" s="230"/>
      <c r="K28" s="230"/>
      <c r="L28" s="230"/>
      <c r="M28" s="230"/>
      <c r="N28" s="230"/>
      <c r="O28" s="230"/>
      <c r="P28" s="230"/>
      <c r="Q28" s="231"/>
      <c r="R28" s="231"/>
      <c r="S28" s="232"/>
      <c r="T28" s="196"/>
      <c r="U28" s="196"/>
      <c r="V28" s="196"/>
      <c r="W28" s="196"/>
      <c r="X28" s="196"/>
    </row>
    <row r="29" spans="1:24" ht="117" customHeight="1" x14ac:dyDescent="0.25">
      <c r="A29" s="224" t="str">
        <f>'[4]CONTEXTO E IDENTIFICACIÓN'!D75</f>
        <v>Gestión de Información Geográfica</v>
      </c>
      <c r="B29" s="223" t="str">
        <f>'[4]CONTEXTO E IDENTIFICACIÓN'!F75</f>
        <v>Gestión Cartográfica</v>
      </c>
      <c r="C29" s="208" t="str">
        <f>'[4]CONTEXTO E IDENTIFICACIÓN'!A75</f>
        <v>R21</v>
      </c>
      <c r="D29" s="222" t="str">
        <f>'[4]CONTEXTO E IDENTIFICACIÓN'!N75</f>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
      <c r="E29" s="221" t="str">
        <f>'[4]PROB E IMPACTO INHERENTE'!I29</f>
        <v>Baja</v>
      </c>
      <c r="F29" s="221" t="str">
        <f>'[4]PROB E IMPACTO INHERENTE'!Q29</f>
        <v>Catastrófico</v>
      </c>
      <c r="G29" s="220" t="str">
        <f t="shared" si="0"/>
        <v>Extremo</v>
      </c>
      <c r="H29" s="230"/>
      <c r="I29" s="230"/>
      <c r="J29" s="230"/>
      <c r="K29" s="230"/>
      <c r="L29" s="230"/>
      <c r="M29" s="230"/>
      <c r="N29" s="230"/>
      <c r="O29" s="230"/>
      <c r="P29" s="230"/>
      <c r="Q29" s="231"/>
      <c r="R29" s="231"/>
      <c r="S29" s="232"/>
      <c r="T29" s="196"/>
      <c r="U29" s="196"/>
      <c r="V29" s="196"/>
      <c r="W29" s="196"/>
      <c r="X29" s="196"/>
    </row>
    <row r="30" spans="1:24" ht="100.5" customHeight="1" x14ac:dyDescent="0.25">
      <c r="A30" s="224" t="str">
        <f>'[4]CONTEXTO E IDENTIFICACIÓN'!D76</f>
        <v>Gestión de Información Geográfica</v>
      </c>
      <c r="B30" s="223" t="str">
        <f>'[4]CONTEXTO E IDENTIFICACIÓN'!F76</f>
        <v>Gestión Agrológica</v>
      </c>
      <c r="C30" s="208" t="str">
        <f>'[4]CONTEXTO E IDENTIFICACIÓN'!A76</f>
        <v>R22</v>
      </c>
      <c r="D30" s="222" t="str">
        <f>'[4]CONTEXTO E IDENTIFICACIÓN'!N76</f>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E30" s="221" t="str">
        <f>'[4]PROB E IMPACTO INHERENTE'!I30</f>
        <v>Baja</v>
      </c>
      <c r="F30" s="221" t="str">
        <f>'[4]PROB E IMPACTO INHERENTE'!Q30</f>
        <v>Mayor</v>
      </c>
      <c r="G30" s="220" t="str">
        <f t="shared" si="0"/>
        <v>Alto</v>
      </c>
      <c r="H30" s="230"/>
      <c r="I30" s="230"/>
      <c r="J30" s="230"/>
      <c r="K30" s="230"/>
      <c r="L30" s="230"/>
      <c r="M30" s="230"/>
      <c r="N30" s="230"/>
      <c r="O30" s="230"/>
      <c r="P30" s="230"/>
      <c r="Q30" s="231"/>
      <c r="R30" s="231"/>
      <c r="S30" s="232"/>
      <c r="T30" s="196"/>
      <c r="U30" s="196"/>
      <c r="V30" s="196"/>
      <c r="W30" s="196"/>
      <c r="X30" s="196"/>
    </row>
    <row r="31" spans="1:24" ht="124.5" customHeight="1" x14ac:dyDescent="0.25">
      <c r="A31" s="224" t="str">
        <f>'[4]CONTEXTO E IDENTIFICACIÓN'!D77</f>
        <v>Gestión de Información Geográfica</v>
      </c>
      <c r="B31" s="223" t="str">
        <f>'[4]CONTEXTO E IDENTIFICACIÓN'!F77</f>
        <v>Gestión Agrológica</v>
      </c>
      <c r="C31" s="208" t="str">
        <f>'[4]CONTEXTO E IDENTIFICACIÓN'!A77</f>
        <v>R23</v>
      </c>
      <c r="D31" s="222" t="str">
        <f>'[4]CONTEXTO E IDENTIFICACIÓN'!N77</f>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E31" s="221" t="str">
        <f>'[4]PROB E IMPACTO INHERENTE'!I31</f>
        <v>Baja</v>
      </c>
      <c r="F31" s="221" t="str">
        <f>'[4]PROB E IMPACTO INHERENTE'!Q31</f>
        <v>Mayor</v>
      </c>
      <c r="G31" s="220" t="str">
        <f t="shared" si="0"/>
        <v>Alto</v>
      </c>
      <c r="H31" s="230"/>
      <c r="I31" s="230"/>
      <c r="J31" s="230"/>
      <c r="K31" s="230"/>
      <c r="L31" s="230"/>
      <c r="M31" s="230"/>
      <c r="N31" s="230"/>
      <c r="O31" s="230"/>
      <c r="P31" s="230"/>
      <c r="Q31" s="231"/>
      <c r="R31" s="231"/>
      <c r="S31" s="232"/>
      <c r="T31" s="196"/>
      <c r="U31" s="196"/>
      <c r="V31" s="196"/>
      <c r="W31" s="196"/>
      <c r="X31" s="196"/>
    </row>
    <row r="32" spans="1:24" ht="141" customHeight="1" x14ac:dyDescent="0.25">
      <c r="A32" s="224" t="str">
        <f>'[4]CONTEXTO E IDENTIFICACIÓN'!D78</f>
        <v>Gestión de Información Geográfica</v>
      </c>
      <c r="B32" s="223" t="str">
        <f>'[4]CONTEXTO E IDENTIFICACIÓN'!F78</f>
        <v>Gestión Agrológica</v>
      </c>
      <c r="C32" s="208" t="str">
        <f>'[4]CONTEXTO E IDENTIFICACIÓN'!A78</f>
        <v>R24</v>
      </c>
      <c r="D32" s="222" t="str">
        <f>'[4]CONTEXTO E IDENTIFICACIÓN'!N78</f>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E32" s="221" t="str">
        <f>'[4]PROB E IMPACTO INHERENTE'!I32</f>
        <v>Baja</v>
      </c>
      <c r="F32" s="221" t="str">
        <f>'[4]PROB E IMPACTO INHERENTE'!Q32</f>
        <v>Mayor</v>
      </c>
      <c r="G32" s="220" t="str">
        <f t="shared" si="0"/>
        <v>Alto</v>
      </c>
      <c r="H32" s="230"/>
      <c r="I32" s="230"/>
      <c r="J32" s="230"/>
      <c r="K32" s="230"/>
      <c r="L32" s="230"/>
      <c r="M32" s="230"/>
      <c r="N32" s="230"/>
      <c r="O32" s="230"/>
      <c r="P32" s="230"/>
      <c r="Q32" s="231"/>
      <c r="R32" s="231"/>
      <c r="S32" s="232"/>
      <c r="T32" s="196"/>
      <c r="U32" s="196"/>
      <c r="V32" s="196"/>
      <c r="W32" s="196"/>
      <c r="X32" s="196"/>
    </row>
    <row r="33" spans="1:24" ht="153" x14ac:dyDescent="0.25">
      <c r="A33" s="224" t="str">
        <f>'[4]CONTEXTO E IDENTIFICACIÓN'!D79</f>
        <v>Gestión de Información Geográfica</v>
      </c>
      <c r="B33" s="223" t="str">
        <f>'[4]CONTEXTO E IDENTIFICACIÓN'!F79</f>
        <v>Gestión Agrológica</v>
      </c>
      <c r="C33" s="208" t="str">
        <f>'[4]CONTEXTO E IDENTIFICACIÓN'!A79</f>
        <v>R25</v>
      </c>
      <c r="D33" s="222" t="str">
        <f>'[4]CONTEXTO E IDENTIFICACIÓN'!N79</f>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E33" s="221" t="str">
        <f>'[4]PROB E IMPACTO INHERENTE'!I33</f>
        <v>Muy Baja</v>
      </c>
      <c r="F33" s="221" t="str">
        <f>'[4]PROB E IMPACTO INHERENTE'!Q33</f>
        <v>Moderado</v>
      </c>
      <c r="G33" s="220" t="str">
        <f t="shared" si="0"/>
        <v>Moderado</v>
      </c>
      <c r="H33" s="230"/>
      <c r="I33" s="230"/>
      <c r="J33" s="230"/>
      <c r="K33" s="230"/>
      <c r="L33" s="230"/>
      <c r="M33" s="230"/>
      <c r="N33" s="230"/>
      <c r="O33" s="230"/>
      <c r="P33" s="230"/>
      <c r="Q33" s="231"/>
      <c r="R33" s="231"/>
      <c r="S33" s="232"/>
      <c r="T33" s="196"/>
      <c r="U33" s="196"/>
      <c r="V33" s="196"/>
      <c r="W33" s="196"/>
      <c r="X33" s="196"/>
    </row>
    <row r="34" spans="1:24" ht="76.5" x14ac:dyDescent="0.25">
      <c r="A34" s="224" t="str">
        <f>'[4]CONTEXTO E IDENTIFICACIÓN'!D80</f>
        <v>Gestión catastral</v>
      </c>
      <c r="B34" s="223" t="str">
        <f>'[4]CONTEXTO E IDENTIFICACIÓN'!F80</f>
        <v>Prestación del Servicio Catastral por Excepción</v>
      </c>
      <c r="C34" s="208" t="str">
        <f>'[4]CONTEXTO E IDENTIFICACIÓN'!A80</f>
        <v>R26</v>
      </c>
      <c r="D34" s="222" t="str">
        <f>'[4]CONTEXTO E IDENTIFICACIÓN'!N80</f>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E34" s="221" t="str">
        <f>'[4]PROB E IMPACTO INHERENTE'!I34</f>
        <v>Muy Alta</v>
      </c>
      <c r="F34" s="221" t="str">
        <f>'[4]PROB E IMPACTO INHERENTE'!Q34</f>
        <v>Moderado</v>
      </c>
      <c r="G34" s="220" t="str">
        <f t="shared" si="0"/>
        <v>Alto</v>
      </c>
      <c r="H34" s="230"/>
      <c r="I34" s="230"/>
      <c r="J34" s="230"/>
      <c r="K34" s="230"/>
      <c r="L34" s="230"/>
      <c r="M34" s="230"/>
      <c r="N34" s="230"/>
      <c r="O34" s="230"/>
      <c r="P34" s="230"/>
      <c r="Q34" s="231"/>
      <c r="R34" s="231"/>
      <c r="S34" s="232"/>
      <c r="T34" s="196"/>
      <c r="U34" s="196"/>
      <c r="V34" s="196"/>
      <c r="W34" s="196"/>
      <c r="X34" s="196"/>
    </row>
    <row r="35" spans="1:24" ht="120.75" customHeight="1" x14ac:dyDescent="0.25">
      <c r="A35" s="224" t="str">
        <f>'[4]CONTEXTO E IDENTIFICACIÓN'!D81</f>
        <v>Gestión catastral</v>
      </c>
      <c r="B35" s="223" t="str">
        <f>'[4]CONTEXTO E IDENTIFICACIÓN'!F81</f>
        <v>Prestación del Servicio Catastral por Excepción</v>
      </c>
      <c r="C35" s="208" t="str">
        <f>'[4]CONTEXTO E IDENTIFICACIÓN'!A81</f>
        <v>R27</v>
      </c>
      <c r="D35" s="222" t="str">
        <f>'[4]CONTEXTO E IDENTIFICACIÓN'!N81</f>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E35" s="221" t="str">
        <f>'[4]PROB E IMPACTO INHERENTE'!I35</f>
        <v>Baja</v>
      </c>
      <c r="F35" s="221" t="str">
        <f>'[4]PROB E IMPACTO INHERENTE'!Q35</f>
        <v>Moderado</v>
      </c>
      <c r="G35" s="220" t="str">
        <f t="shared" si="0"/>
        <v>Moderado</v>
      </c>
      <c r="H35" s="230"/>
      <c r="I35" s="230"/>
      <c r="J35" s="230"/>
      <c r="K35" s="230"/>
      <c r="L35" s="230"/>
      <c r="M35" s="230"/>
      <c r="N35" s="230"/>
      <c r="O35" s="230"/>
      <c r="P35" s="230"/>
      <c r="Q35" s="231"/>
      <c r="R35" s="231"/>
      <c r="S35" s="232"/>
      <c r="T35" s="196"/>
      <c r="U35" s="196"/>
      <c r="V35" s="196"/>
      <c r="W35" s="196"/>
      <c r="X35" s="196"/>
    </row>
    <row r="36" spans="1:24" ht="76.5" x14ac:dyDescent="0.25">
      <c r="A36" s="224" t="str">
        <f>'[4]CONTEXTO E IDENTIFICACIÓN'!D82</f>
        <v>Gestión catastral</v>
      </c>
      <c r="B36" s="223" t="str">
        <f>'[4]CONTEXTO E IDENTIFICACIÓN'!F82</f>
        <v>Formación, Actualización y Conservación Catastral</v>
      </c>
      <c r="C36" s="208" t="str">
        <f>'[4]CONTEXTO E IDENTIFICACIÓN'!A82</f>
        <v>R28</v>
      </c>
      <c r="D36" s="222" t="str">
        <f>'[4]CONTEXTO E IDENTIFICACIÓN'!N82</f>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E36" s="221" t="str">
        <f>'[4]PROB E IMPACTO INHERENTE'!I36</f>
        <v>Alta</v>
      </c>
      <c r="F36" s="221" t="str">
        <f>'[4]PROB E IMPACTO INHERENTE'!Q36</f>
        <v>Moderado</v>
      </c>
      <c r="G36" s="220" t="str">
        <f t="shared" si="0"/>
        <v>Alto</v>
      </c>
      <c r="H36" s="230"/>
      <c r="I36" s="230"/>
      <c r="J36" s="230"/>
      <c r="K36" s="230"/>
      <c r="L36" s="230"/>
      <c r="M36" s="230"/>
      <c r="N36" s="230"/>
      <c r="O36" s="230"/>
      <c r="P36" s="230"/>
      <c r="Q36" s="231"/>
      <c r="R36" s="231"/>
      <c r="S36" s="232"/>
      <c r="T36" s="196"/>
      <c r="U36" s="196"/>
      <c r="V36" s="196"/>
      <c r="W36" s="196"/>
      <c r="X36" s="196"/>
    </row>
    <row r="37" spans="1:24" ht="102" x14ac:dyDescent="0.25">
      <c r="A37" s="224" t="str">
        <f>'[4]CONTEXTO E IDENTIFICACIÓN'!D83</f>
        <v>Gestión catastral</v>
      </c>
      <c r="B37" s="223" t="str">
        <f>'[4]CONTEXTO E IDENTIFICACIÓN'!F83</f>
        <v>Avalúos Comerciales</v>
      </c>
      <c r="C37" s="208" t="str">
        <f>'[4]CONTEXTO E IDENTIFICACIÓN'!A83</f>
        <v>R29</v>
      </c>
      <c r="D37" s="222" t="str">
        <f>'[4]CONTEXTO E IDENTIFICACIÓN'!N83</f>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
      <c r="E37" s="221" t="str">
        <f>'[4]PROB E IMPACTO INHERENTE'!I37</f>
        <v>Muy Alta</v>
      </c>
      <c r="F37" s="221" t="str">
        <f>'[4]PROB E IMPACTO INHERENTE'!Q37</f>
        <v>Mayor</v>
      </c>
      <c r="G37" s="220" t="str">
        <f t="shared" si="0"/>
        <v>Alto</v>
      </c>
      <c r="H37" s="230"/>
      <c r="I37" s="230"/>
      <c r="J37" s="230"/>
      <c r="K37" s="230"/>
      <c r="L37" s="230"/>
      <c r="M37" s="230"/>
      <c r="N37" s="230"/>
      <c r="O37" s="230"/>
      <c r="P37" s="230"/>
      <c r="Q37" s="231"/>
      <c r="R37" s="231"/>
      <c r="S37" s="232"/>
      <c r="T37" s="196"/>
      <c r="U37" s="196"/>
      <c r="V37" s="196"/>
      <c r="W37" s="196"/>
      <c r="X37" s="196"/>
    </row>
    <row r="38" spans="1:24" ht="216.75" x14ac:dyDescent="0.25">
      <c r="A38" s="224" t="str">
        <f>'[4]CONTEXTO E IDENTIFICACIÓN'!D84</f>
        <v>Innovación y Gestión del Conocimiento Aplicado</v>
      </c>
      <c r="B38" s="223" t="str">
        <f>'[4]CONTEXTO E IDENTIFICACIÓN'!F84</f>
        <v>Prospectiva</v>
      </c>
      <c r="C38" s="208" t="str">
        <f>'[4]CONTEXTO E IDENTIFICACIÓN'!A84</f>
        <v>R30</v>
      </c>
      <c r="D38" s="222" t="str">
        <f>'[4]CONTEXTO E IDENTIFICACIÓN'!N84</f>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
      <c r="E38" s="221" t="str">
        <f>'[4]PROB E IMPACTO INHERENTE'!I38</f>
        <v>Baja</v>
      </c>
      <c r="F38" s="221" t="str">
        <f>'[4]PROB E IMPACTO INHERENTE'!Q38</f>
        <v>Mayor</v>
      </c>
      <c r="G38" s="220" t="str">
        <f t="shared" si="0"/>
        <v>Alto</v>
      </c>
      <c r="H38" s="230"/>
      <c r="I38" s="230"/>
      <c r="J38" s="230"/>
      <c r="K38" s="230"/>
      <c r="L38" s="230"/>
      <c r="M38" s="230"/>
      <c r="N38" s="230"/>
      <c r="O38" s="230"/>
      <c r="P38" s="230"/>
      <c r="Q38" s="231"/>
      <c r="R38" s="231"/>
      <c r="S38" s="232"/>
      <c r="T38" s="196"/>
      <c r="U38" s="196"/>
      <c r="V38" s="196"/>
      <c r="W38" s="196"/>
      <c r="X38" s="196"/>
    </row>
    <row r="39" spans="1:24" ht="168" customHeight="1" x14ac:dyDescent="0.25">
      <c r="A39" s="224" t="str">
        <f>'[4]CONTEXTO E IDENTIFICACIÓN'!D85</f>
        <v>Innovación y Gestión del Conocimiento Aplicado</v>
      </c>
      <c r="B39" s="223" t="str">
        <f>'[4]CONTEXTO E IDENTIFICACIÓN'!F85</f>
        <v>Prospectiva</v>
      </c>
      <c r="C39" s="208" t="str">
        <f>'[4]CONTEXTO E IDENTIFICACIÓN'!A85</f>
        <v>R31</v>
      </c>
      <c r="D39" s="222" t="str">
        <f>'[4]CONTEXTO E IDENTIFICACIÓN'!N85</f>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E39" s="221" t="str">
        <f>'[4]PROB E IMPACTO INHERENTE'!I39</f>
        <v>Muy Baja</v>
      </c>
      <c r="F39" s="221" t="str">
        <f>'[4]PROB E IMPACTO INHERENTE'!Q39</f>
        <v>Catastrófico</v>
      </c>
      <c r="G39" s="220" t="str">
        <f t="shared" si="0"/>
        <v>Extremo</v>
      </c>
      <c r="H39" s="230"/>
      <c r="I39" s="230"/>
      <c r="J39" s="230"/>
      <c r="K39" s="230"/>
      <c r="L39" s="230"/>
      <c r="M39" s="230"/>
      <c r="N39" s="230"/>
      <c r="O39" s="230"/>
      <c r="P39" s="230"/>
      <c r="Q39" s="231"/>
      <c r="R39" s="231"/>
      <c r="S39" s="232"/>
      <c r="T39" s="196"/>
      <c r="U39" s="196"/>
      <c r="V39" s="196"/>
      <c r="W39" s="196"/>
      <c r="X39" s="196"/>
    </row>
    <row r="40" spans="1:24" ht="255" x14ac:dyDescent="0.25">
      <c r="A40" s="224" t="str">
        <f>'[4]CONTEXTO E IDENTIFICACIÓN'!D86</f>
        <v>Innovación y Gestión del Conocimiento Aplicado</v>
      </c>
      <c r="B40" s="223" t="str">
        <f>'[4]CONTEXTO E IDENTIFICACIÓN'!F86</f>
        <v>Prospectiva</v>
      </c>
      <c r="C40" s="208" t="str">
        <f>'[4]CONTEXTO E IDENTIFICACIÓN'!A86</f>
        <v>R32</v>
      </c>
      <c r="D40" s="222" t="str">
        <f>'[4]CONTEXTO E IDENTIFICACIÓN'!N86</f>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E40" s="221" t="str">
        <f>'[4]PROB E IMPACTO INHERENTE'!I40</f>
        <v>Baja</v>
      </c>
      <c r="F40" s="221" t="str">
        <f>'[4]PROB E IMPACTO INHERENTE'!Q40</f>
        <v>Mayor</v>
      </c>
      <c r="G40" s="220" t="str">
        <f t="shared" si="0"/>
        <v>Alto</v>
      </c>
      <c r="H40" s="230"/>
      <c r="I40" s="230"/>
      <c r="J40" s="230"/>
      <c r="K40" s="230"/>
      <c r="L40" s="230"/>
      <c r="M40" s="230"/>
      <c r="N40" s="230"/>
      <c r="O40" s="230"/>
      <c r="P40" s="230"/>
      <c r="Q40" s="231"/>
      <c r="R40" s="231"/>
      <c r="S40" s="232"/>
      <c r="T40" s="196"/>
      <c r="U40" s="196"/>
      <c r="V40" s="196"/>
      <c r="W40" s="196"/>
      <c r="X40" s="196"/>
    </row>
    <row r="41" spans="1:24" ht="114.75" x14ac:dyDescent="0.25">
      <c r="A41" s="224" t="str">
        <f>'[4]CONTEXTO E IDENTIFICACIÓN'!D87</f>
        <v>Gestión de Talento Humano</v>
      </c>
      <c r="B41" s="223" t="str">
        <f>'[4]CONTEXTO E IDENTIFICACIÓN'!F87</f>
        <v>Bienestar y Sistema de Gestión de Seguridad y Salud en el Trabajo</v>
      </c>
      <c r="C41" s="208" t="str">
        <f>'[4]CONTEXTO E IDENTIFICACIÓN'!A87</f>
        <v>R33</v>
      </c>
      <c r="D41" s="222" t="str">
        <f>'[4]CONTEXTO E IDENTIFICACIÓN'!N87</f>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
      <c r="E41" s="221" t="str">
        <f>'[4]PROB E IMPACTO INHERENTE'!I41</f>
        <v>Alta</v>
      </c>
      <c r="F41" s="221" t="str">
        <f>'[4]PROB E IMPACTO INHERENTE'!Q41</f>
        <v>Moderado</v>
      </c>
      <c r="G41" s="220" t="str">
        <f t="shared" ref="G41:G72" si="1">+IF(E41=$S$9,IF(F41=$T$8,$T$9,IF(F41=$U$8,$U$9,IF(F41=$V$8,$V$9,IF(F41=$W$8,$W$9,IF(F41=$X$8,$X$9))))),IF(E41=$S$10,IF(F41=$T$8,$T$10,IF(F41=$U$8,$U$10,IF(F41=$V$8,$V$10,IF(F41=$W$8,$W$10,IF(F41=$X$8,$X$10))))),IF(E41=$S$11,IF(F41=$T$8,$T$11,IF(F41=$U$8,$U$11,IF(F41=$V$8,$V$11,IF(F41=$W$8,$W$11,IF(F41=$X$8,$X$11))))),IF(E41=$S$12,IF(F41=$T$8,$T$12,IF(F41=$U$8,$U$12,IF(F41=$V$8,$V$12,IF(F41=$W$8,$W$12,IF(F41=$X$8,$X$12))))),IF(E41=$S$13,IF(F41=$T$8,$T$13,IF(F41=$U$8,$U$13,IF(F41=$V$8,$V$13,IF(F41=$W$8,$W$13,IF(F41=$X$8,$X$13))))),"")))))</f>
        <v>Alto</v>
      </c>
      <c r="H41" s="230"/>
      <c r="I41" s="230"/>
      <c r="J41" s="230"/>
      <c r="K41" s="230"/>
      <c r="L41" s="230"/>
      <c r="M41" s="230"/>
      <c r="N41" s="230"/>
      <c r="O41" s="230"/>
      <c r="P41" s="230"/>
      <c r="Q41" s="231"/>
      <c r="R41" s="231"/>
      <c r="S41" s="196"/>
      <c r="T41" s="196"/>
      <c r="U41" s="196"/>
      <c r="V41" s="196"/>
      <c r="W41" s="196"/>
      <c r="X41" s="196"/>
    </row>
    <row r="42" spans="1:24" ht="127.5" x14ac:dyDescent="0.25">
      <c r="A42" s="224" t="str">
        <f>'[4]CONTEXTO E IDENTIFICACIÓN'!D88</f>
        <v>Gestión de Talento Humano</v>
      </c>
      <c r="B42" s="223" t="str">
        <f>'[4]CONTEXTO E IDENTIFICACIÓN'!F88</f>
        <v>Provisión de Empleo y Compensación</v>
      </c>
      <c r="C42" s="208" t="str">
        <f>'[4]CONTEXTO E IDENTIFICACIÓN'!A88</f>
        <v>R34</v>
      </c>
      <c r="D42" s="222" t="str">
        <f>'[4]CONTEXTO E IDENTIFICACIÓN'!N88</f>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
      <c r="E42" s="221" t="str">
        <f>'[4]PROB E IMPACTO INHERENTE'!I42</f>
        <v>Media</v>
      </c>
      <c r="F42" s="221" t="str">
        <f>'[4]PROB E IMPACTO INHERENTE'!Q42</f>
        <v>Moderado</v>
      </c>
      <c r="G42" s="220" t="str">
        <f t="shared" si="1"/>
        <v>Moderado</v>
      </c>
      <c r="H42" s="230"/>
      <c r="I42" s="230"/>
      <c r="J42" s="230"/>
      <c r="K42" s="230"/>
      <c r="L42" s="230"/>
      <c r="M42" s="230"/>
      <c r="N42" s="230"/>
      <c r="O42" s="230"/>
      <c r="P42" s="230"/>
      <c r="Q42" s="231"/>
      <c r="R42" s="231"/>
      <c r="S42" s="196"/>
      <c r="T42" s="196"/>
      <c r="U42" s="196"/>
      <c r="V42" s="196"/>
      <c r="W42" s="196"/>
      <c r="X42" s="196"/>
    </row>
    <row r="43" spans="1:24" ht="76.5" x14ac:dyDescent="0.25">
      <c r="A43" s="224" t="str">
        <f>'[4]CONTEXTO E IDENTIFICACIÓN'!D89</f>
        <v>Gestión de Talento Humano</v>
      </c>
      <c r="B43" s="223" t="str">
        <f>'[4]CONTEXTO E IDENTIFICACIÓN'!F89</f>
        <v>Formación y Gestión del Desempeño</v>
      </c>
      <c r="C43" s="208" t="str">
        <f>'[4]CONTEXTO E IDENTIFICACIÓN'!A89</f>
        <v>R35</v>
      </c>
      <c r="D43" s="222" t="str">
        <f>'[4]CONTEXTO E IDENTIFICACIÓN'!N89</f>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
      <c r="E43" s="221" t="str">
        <f>'[4]PROB E IMPACTO INHERENTE'!I43</f>
        <v>Baja</v>
      </c>
      <c r="F43" s="221" t="str">
        <f>'[4]PROB E IMPACTO INHERENTE'!Q43</f>
        <v>Moderado</v>
      </c>
      <c r="G43" s="220" t="str">
        <f t="shared" si="1"/>
        <v>Moderado</v>
      </c>
      <c r="H43" s="230"/>
      <c r="I43" s="230"/>
      <c r="J43" s="230"/>
      <c r="K43" s="230"/>
      <c r="L43" s="230"/>
      <c r="M43" s="230"/>
      <c r="N43" s="230"/>
      <c r="O43" s="230"/>
      <c r="P43" s="230"/>
      <c r="Q43" s="196"/>
      <c r="R43" s="196"/>
      <c r="S43" s="196"/>
      <c r="T43" s="196"/>
      <c r="U43" s="196"/>
      <c r="V43" s="196"/>
      <c r="W43" s="196"/>
      <c r="X43" s="196"/>
    </row>
    <row r="44" spans="1:24" ht="63.75" x14ac:dyDescent="0.25">
      <c r="A44" s="224" t="str">
        <f>'[4]CONTEXTO E IDENTIFICACIÓN'!D90</f>
        <v>Gestión Financiera</v>
      </c>
      <c r="B44" s="223" t="str">
        <f>'[4]CONTEXTO E IDENTIFICACIÓN'!F90</f>
        <v>Gestión Presupuestal</v>
      </c>
      <c r="C44" s="208" t="str">
        <f>'[4]CONTEXTO E IDENTIFICACIÓN'!A90</f>
        <v>R36</v>
      </c>
      <c r="D44" s="222" t="str">
        <f>'[4]CONTEXTO E IDENTIFICACIÓN'!N90</f>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
      <c r="E44" s="221" t="str">
        <f>'[4]PROB E IMPACTO INHERENTE'!I44</f>
        <v>Alta</v>
      </c>
      <c r="F44" s="221" t="str">
        <f>'[4]PROB E IMPACTO INHERENTE'!Q44</f>
        <v>Leve</v>
      </c>
      <c r="G44" s="220" t="str">
        <f t="shared" si="1"/>
        <v>Moderado</v>
      </c>
      <c r="H44" s="230"/>
      <c r="I44" s="230"/>
      <c r="J44" s="230"/>
      <c r="K44" s="230"/>
      <c r="L44" s="230"/>
      <c r="M44" s="230"/>
      <c r="N44" s="230"/>
      <c r="O44" s="230"/>
      <c r="P44" s="230"/>
      <c r="Q44" s="196"/>
      <c r="R44" s="196"/>
      <c r="S44" s="196"/>
      <c r="T44" s="196"/>
      <c r="U44" s="196"/>
      <c r="V44" s="196"/>
      <c r="W44" s="196"/>
      <c r="X44" s="196"/>
    </row>
    <row r="45" spans="1:24" ht="51" x14ac:dyDescent="0.25">
      <c r="A45" s="224" t="str">
        <f>'[4]CONTEXTO E IDENTIFICACIÓN'!D91</f>
        <v>Gestión Financiera</v>
      </c>
      <c r="B45" s="223" t="str">
        <f>'[4]CONTEXTO E IDENTIFICACIÓN'!F91</f>
        <v>Gestión Contable</v>
      </c>
      <c r="C45" s="208" t="str">
        <f>'[4]CONTEXTO E IDENTIFICACIÓN'!A91</f>
        <v>R37</v>
      </c>
      <c r="D45" s="222" t="str">
        <f>'[4]CONTEXTO E IDENTIFICACIÓN'!N91</f>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E45" s="221" t="str">
        <f>'[4]PROB E IMPACTO INHERENTE'!I45</f>
        <v>Alta</v>
      </c>
      <c r="F45" s="221" t="str">
        <f>'[4]PROB E IMPACTO INHERENTE'!Q45</f>
        <v>Moderado</v>
      </c>
      <c r="G45" s="220" t="str">
        <f t="shared" si="1"/>
        <v>Alto</v>
      </c>
      <c r="H45" s="230"/>
      <c r="I45" s="230"/>
      <c r="J45" s="230"/>
      <c r="K45" s="230"/>
      <c r="L45" s="230"/>
      <c r="M45" s="230"/>
      <c r="N45" s="230"/>
      <c r="O45" s="230"/>
      <c r="P45" s="230"/>
      <c r="Q45" s="196"/>
      <c r="R45" s="196"/>
      <c r="S45" s="196"/>
      <c r="T45" s="196"/>
      <c r="U45" s="196"/>
      <c r="V45" s="196"/>
      <c r="W45" s="196"/>
      <c r="X45" s="196"/>
    </row>
    <row r="46" spans="1:24" ht="51" x14ac:dyDescent="0.25">
      <c r="A46" s="224" t="str">
        <f>'[4]CONTEXTO E IDENTIFICACIÓN'!D92</f>
        <v>Gestión Financiera</v>
      </c>
      <c r="B46" s="223" t="str">
        <f>'[4]CONTEXTO E IDENTIFICACIÓN'!F92</f>
        <v>Gestión Contable</v>
      </c>
      <c r="C46" s="208" t="str">
        <f>'[4]CONTEXTO E IDENTIFICACIÓN'!A92</f>
        <v>R38</v>
      </c>
      <c r="D46" s="222" t="str">
        <f>'[4]CONTEXTO E IDENTIFICACIÓN'!N92</f>
        <v>Posibilidad de pérdida Económica por manejo indebido de recursos financieros por parte de quienes los administran en la entidad, para beneficio propio o de terceros debido a manipulación de la información financiera.</v>
      </c>
      <c r="E46" s="221" t="str">
        <f>'[4]PROB E IMPACTO INHERENTE'!I46</f>
        <v>Alta</v>
      </c>
      <c r="F46" s="221" t="str">
        <f>'[4]PROB E IMPACTO INHERENTE'!Q46</f>
        <v>Mayor</v>
      </c>
      <c r="G46" s="220" t="str">
        <f t="shared" si="1"/>
        <v>Alto</v>
      </c>
      <c r="H46" s="230"/>
      <c r="I46" s="230"/>
      <c r="J46" s="230"/>
      <c r="K46" s="230"/>
      <c r="L46" s="230"/>
      <c r="M46" s="230"/>
      <c r="N46" s="230"/>
      <c r="O46" s="230"/>
      <c r="P46" s="230"/>
      <c r="Q46" s="196"/>
      <c r="R46" s="196"/>
      <c r="S46" s="196"/>
      <c r="T46" s="196"/>
      <c r="U46" s="196"/>
      <c r="V46" s="196"/>
      <c r="W46" s="196"/>
      <c r="X46" s="196"/>
    </row>
    <row r="47" spans="1:24" ht="114.75" x14ac:dyDescent="0.25">
      <c r="A47" s="224" t="str">
        <f>'[4]CONTEXTO E IDENTIFICACIÓN'!D93</f>
        <v>Gestión Jurídica</v>
      </c>
      <c r="B47" s="223" t="str">
        <f>'[4]CONTEXTO E IDENTIFICACIÓN'!F93</f>
        <v>Judicial</v>
      </c>
      <c r="C47" s="208" t="str">
        <f>'[4]CONTEXTO E IDENTIFICACIÓN'!A93</f>
        <v>R39</v>
      </c>
      <c r="D47" s="222" t="str">
        <f>'[4]CONTEXTO E IDENTIFICACIÓN'!N93</f>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
      <c r="E47" s="221" t="str">
        <f>'[4]PROB E IMPACTO INHERENTE'!I47</f>
        <v>Media</v>
      </c>
      <c r="F47" s="221" t="str">
        <f>'[4]PROB E IMPACTO INHERENTE'!Q47</f>
        <v>Mayor</v>
      </c>
      <c r="G47" s="220" t="str">
        <f t="shared" si="1"/>
        <v>Alto</v>
      </c>
      <c r="H47" s="230"/>
      <c r="I47" s="230"/>
      <c r="J47" s="230"/>
      <c r="K47" s="230"/>
      <c r="L47" s="230"/>
      <c r="M47" s="230"/>
      <c r="N47" s="230"/>
      <c r="O47" s="230"/>
      <c r="P47" s="230"/>
      <c r="Q47" s="196"/>
      <c r="R47" s="196"/>
      <c r="S47" s="196"/>
      <c r="T47" s="196"/>
      <c r="U47" s="196"/>
      <c r="V47" s="196"/>
      <c r="W47" s="196"/>
      <c r="X47" s="196"/>
    </row>
    <row r="48" spans="1:24" ht="114.75" x14ac:dyDescent="0.25">
      <c r="A48" s="224" t="str">
        <f>'[4]CONTEXTO E IDENTIFICACIÓN'!D94</f>
        <v>Gestión Jurídica</v>
      </c>
      <c r="B48" s="223" t="str">
        <f>'[4]CONTEXTO E IDENTIFICACIÓN'!F94</f>
        <v>Judicial</v>
      </c>
      <c r="C48" s="208" t="str">
        <f>'[4]CONTEXTO E IDENTIFICACIÓN'!A94</f>
        <v>R40</v>
      </c>
      <c r="D48" s="222" t="str">
        <f>'[4]CONTEXTO E IDENTIFICACIÓN'!N94</f>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
      <c r="E48" s="221" t="str">
        <f>'[4]PROB E IMPACTO INHERENTE'!I48</f>
        <v>Media</v>
      </c>
      <c r="F48" s="221" t="str">
        <f>'[4]PROB E IMPACTO INHERENTE'!Q48</f>
        <v>Catastrófico</v>
      </c>
      <c r="G48" s="220" t="str">
        <f t="shared" si="1"/>
        <v>Extremo</v>
      </c>
      <c r="H48" s="196"/>
      <c r="I48" s="196"/>
      <c r="J48" s="196"/>
      <c r="K48" s="196"/>
      <c r="L48" s="196"/>
      <c r="M48" s="196"/>
      <c r="N48" s="196"/>
      <c r="O48" s="196"/>
      <c r="P48" s="196"/>
      <c r="Q48" s="196"/>
      <c r="R48" s="196"/>
      <c r="S48" s="196"/>
      <c r="T48" s="196"/>
      <c r="U48" s="196"/>
      <c r="V48" s="196"/>
      <c r="W48" s="196"/>
      <c r="X48" s="196"/>
    </row>
    <row r="49" spans="1:24" ht="140.25" x14ac:dyDescent="0.25">
      <c r="A49" s="224" t="str">
        <f>'[4]CONTEXTO E IDENTIFICACIÓN'!D95</f>
        <v>Gestión Contractual</v>
      </c>
      <c r="B49" s="223" t="str">
        <f>'[4]CONTEXTO E IDENTIFICACIÓN'!F95</f>
        <v>Gestión Contractual</v>
      </c>
      <c r="C49" s="208" t="str">
        <f>'[4]CONTEXTO E IDENTIFICACIÓN'!A95</f>
        <v>R41</v>
      </c>
      <c r="D49" s="222" t="str">
        <f>'[4]CONTEXTO E IDENTIFICACIÓN'!N95</f>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E49" s="221" t="str">
        <f>'[4]PROB E IMPACTO INHERENTE'!I49</f>
        <v>Muy Alta</v>
      </c>
      <c r="F49" s="221" t="str">
        <f>'[4]PROB E IMPACTO INHERENTE'!Q49</f>
        <v>Moderado</v>
      </c>
      <c r="G49" s="220" t="str">
        <f t="shared" si="1"/>
        <v>Alto</v>
      </c>
      <c r="H49" s="196"/>
      <c r="I49" s="196"/>
      <c r="J49" s="196"/>
      <c r="K49" s="196"/>
      <c r="L49" s="196"/>
      <c r="M49" s="196"/>
      <c r="N49" s="196"/>
      <c r="O49" s="196"/>
      <c r="P49" s="196"/>
      <c r="Q49" s="196"/>
      <c r="R49" s="196"/>
      <c r="S49" s="196"/>
      <c r="T49" s="196"/>
      <c r="U49" s="196"/>
      <c r="V49" s="196"/>
      <c r="W49" s="196"/>
      <c r="X49" s="196"/>
    </row>
    <row r="50" spans="1:24" ht="153" x14ac:dyDescent="0.25">
      <c r="A50" s="224" t="str">
        <f>'[4]CONTEXTO E IDENTIFICACIÓN'!D96</f>
        <v>Gestión Contractual</v>
      </c>
      <c r="B50" s="223" t="str">
        <f>'[4]CONTEXTO E IDENTIFICACIÓN'!F96</f>
        <v>Gestión Contractual</v>
      </c>
      <c r="C50" s="208" t="str">
        <f>'[4]CONTEXTO E IDENTIFICACIÓN'!A96</f>
        <v>R42</v>
      </c>
      <c r="D50" s="222" t="str">
        <f>'[4]CONTEXTO E IDENTIFICACIÓN'!N96</f>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E50" s="221" t="str">
        <f>'[4]PROB E IMPACTO INHERENTE'!I50</f>
        <v>Baja</v>
      </c>
      <c r="F50" s="221" t="str">
        <f>'[4]PROB E IMPACTO INHERENTE'!Q50</f>
        <v>Catastrófico</v>
      </c>
      <c r="G50" s="220" t="str">
        <f t="shared" si="1"/>
        <v>Extremo</v>
      </c>
      <c r="H50" s="196"/>
      <c r="I50" s="196"/>
      <c r="J50" s="196"/>
      <c r="K50" s="196"/>
      <c r="L50" s="196"/>
      <c r="M50" s="196"/>
      <c r="N50" s="196"/>
      <c r="O50" s="196"/>
      <c r="P50" s="196"/>
      <c r="Q50" s="196"/>
      <c r="R50" s="196"/>
      <c r="S50" s="196"/>
      <c r="T50" s="196"/>
      <c r="U50" s="196"/>
      <c r="V50" s="196"/>
      <c r="W50" s="196"/>
      <c r="X50" s="196"/>
    </row>
    <row r="51" spans="1:24" ht="123.75" customHeight="1" x14ac:dyDescent="0.25">
      <c r="A51" s="224" t="str">
        <f>'[4]CONTEXTO E IDENTIFICACIÓN'!D97</f>
        <v>Gestión Documental</v>
      </c>
      <c r="B51" s="223" t="str">
        <f>'[4]CONTEXTO E IDENTIFICACIÓN'!F97</f>
        <v>Gestión de Archivos</v>
      </c>
      <c r="C51" s="208" t="str">
        <f>'[4]CONTEXTO E IDENTIFICACIÓN'!A97</f>
        <v>R43</v>
      </c>
      <c r="D51" s="222" t="str">
        <f>'[4]CONTEXTO E IDENTIFICACIÓN'!N97</f>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E51" s="221" t="str">
        <f>'[4]PROB E IMPACTO INHERENTE'!I51</f>
        <v>Media</v>
      </c>
      <c r="F51" s="221" t="str">
        <f>'[4]PROB E IMPACTO INHERENTE'!Q51</f>
        <v>Mayor</v>
      </c>
      <c r="G51" s="220" t="str">
        <f t="shared" si="1"/>
        <v>Alto</v>
      </c>
      <c r="H51" s="196"/>
      <c r="I51" s="196"/>
      <c r="J51" s="196"/>
      <c r="K51" s="196"/>
      <c r="L51" s="196"/>
      <c r="M51" s="196"/>
      <c r="N51" s="196"/>
      <c r="O51" s="196"/>
      <c r="P51" s="196"/>
      <c r="Q51" s="196"/>
      <c r="R51" s="196"/>
      <c r="S51" s="196"/>
      <c r="T51" s="196"/>
      <c r="U51" s="196"/>
      <c r="V51" s="196"/>
      <c r="W51" s="196"/>
      <c r="X51" s="196"/>
    </row>
    <row r="52" spans="1:24" ht="229.5" x14ac:dyDescent="0.25">
      <c r="A52" s="224" t="str">
        <f>'[4]CONTEXTO E IDENTIFICACIÓN'!D98</f>
        <v>Gestión Documental</v>
      </c>
      <c r="B52" s="223" t="str">
        <f>'[4]CONTEXTO E IDENTIFICACIÓN'!F98</f>
        <v>Gestión de Archivos</v>
      </c>
      <c r="C52" s="208" t="str">
        <f>'[4]CONTEXTO E IDENTIFICACIÓN'!A98</f>
        <v>R44</v>
      </c>
      <c r="D52" s="222" t="str">
        <f>'[4]CONTEXTO E IDENTIFICACIÓN'!N98</f>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
      <c r="E52" s="221" t="str">
        <f>'[4]PROB E IMPACTO INHERENTE'!I52</f>
        <v>Media</v>
      </c>
      <c r="F52" s="221" t="str">
        <f>'[4]PROB E IMPACTO INHERENTE'!Q52</f>
        <v>Mayor</v>
      </c>
      <c r="G52" s="220" t="str">
        <f t="shared" si="1"/>
        <v>Alto</v>
      </c>
      <c r="H52" s="196"/>
      <c r="I52" s="196"/>
      <c r="J52" s="196"/>
      <c r="K52" s="196"/>
      <c r="L52" s="196"/>
      <c r="M52" s="196"/>
      <c r="N52" s="196"/>
      <c r="O52" s="196"/>
      <c r="P52" s="196"/>
      <c r="Q52" s="196"/>
      <c r="R52" s="196"/>
      <c r="S52" s="196"/>
      <c r="T52" s="196"/>
      <c r="U52" s="196"/>
      <c r="V52" s="196"/>
      <c r="W52" s="196"/>
      <c r="X52" s="196"/>
    </row>
    <row r="53" spans="1:24" ht="114.75" x14ac:dyDescent="0.25">
      <c r="A53" s="224" t="str">
        <f>'[4]CONTEXTO E IDENTIFICACIÓN'!D99</f>
        <v>Gestión Documental</v>
      </c>
      <c r="B53" s="223" t="str">
        <f>'[4]CONTEXTO E IDENTIFICACIÓN'!F99</f>
        <v>Gestión de Archivos</v>
      </c>
      <c r="C53" s="208" t="str">
        <f>'[4]CONTEXTO E IDENTIFICACIÓN'!A99</f>
        <v>R45</v>
      </c>
      <c r="D53" s="222" t="str">
        <f>'[4]CONTEXTO E IDENTIFICACIÓN'!N99</f>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E53" s="221" t="str">
        <f>'[4]PROB E IMPACTO INHERENTE'!I53</f>
        <v>Media</v>
      </c>
      <c r="F53" s="221" t="str">
        <f>'[4]PROB E IMPACTO INHERENTE'!Q53</f>
        <v>Moderado</v>
      </c>
      <c r="G53" s="220" t="str">
        <f t="shared" si="1"/>
        <v>Moderado</v>
      </c>
      <c r="H53" s="196"/>
      <c r="I53" s="196"/>
      <c r="J53" s="196"/>
      <c r="K53" s="196"/>
      <c r="L53" s="196"/>
      <c r="M53" s="196"/>
      <c r="N53" s="196"/>
      <c r="O53" s="196"/>
      <c r="P53" s="196"/>
      <c r="Q53" s="196"/>
      <c r="R53" s="196"/>
      <c r="S53" s="196"/>
      <c r="T53" s="196"/>
      <c r="U53" s="196"/>
      <c r="V53" s="196"/>
      <c r="W53" s="196"/>
      <c r="X53" s="196"/>
    </row>
    <row r="54" spans="1:24" ht="89.25" x14ac:dyDescent="0.25">
      <c r="A54" s="224" t="str">
        <f>'[4]CONTEXTO E IDENTIFICACIÓN'!D100</f>
        <v>Gestión Administrativa</v>
      </c>
      <c r="B54" s="223" t="str">
        <f>'[4]CONTEXTO E IDENTIFICACIÓN'!F100</f>
        <v>Gestión de Inventarios</v>
      </c>
      <c r="C54" s="208" t="str">
        <f>'[4]CONTEXTO E IDENTIFICACIÓN'!A100</f>
        <v>R46</v>
      </c>
      <c r="D54" s="222" t="str">
        <f>'[4]CONTEXTO E IDENTIFICACIÓN'!N100</f>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E54" s="221" t="str">
        <f>'[4]PROB E IMPACTO INHERENTE'!I54</f>
        <v>Baja</v>
      </c>
      <c r="F54" s="221" t="str">
        <f>'[4]PROB E IMPACTO INHERENTE'!Q54</f>
        <v>Moderado</v>
      </c>
      <c r="G54" s="220" t="str">
        <f t="shared" si="1"/>
        <v>Moderado</v>
      </c>
      <c r="H54" s="196"/>
      <c r="I54" s="196"/>
      <c r="J54" s="196"/>
      <c r="K54" s="196"/>
      <c r="L54" s="196"/>
      <c r="M54" s="196"/>
      <c r="N54" s="196"/>
      <c r="O54" s="196"/>
      <c r="P54" s="196"/>
      <c r="Q54" s="196"/>
      <c r="R54" s="196"/>
      <c r="S54" s="196"/>
      <c r="T54" s="196"/>
      <c r="U54" s="196"/>
      <c r="V54" s="196"/>
      <c r="W54" s="196"/>
      <c r="X54" s="196"/>
    </row>
    <row r="55" spans="1:24" ht="140.25" x14ac:dyDescent="0.25">
      <c r="A55" s="224" t="str">
        <f>'[4]CONTEXTO E IDENTIFICACIÓN'!D101</f>
        <v>Gestión Administrativa</v>
      </c>
      <c r="B55" s="223" t="str">
        <f>'[4]CONTEXTO E IDENTIFICACIÓN'!F101</f>
        <v>Gestión de Servicios</v>
      </c>
      <c r="C55" s="208" t="str">
        <f>'[4]CONTEXTO E IDENTIFICACIÓN'!A101</f>
        <v>R47</v>
      </c>
      <c r="D55" s="222" t="str">
        <f>'[4]CONTEXTO E IDENTIFICACIÓN'!N101</f>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E55" s="221" t="str">
        <f>'[4]PROB E IMPACTO INHERENTE'!I55</f>
        <v>Media</v>
      </c>
      <c r="F55" s="221" t="str">
        <f>'[4]PROB E IMPACTO INHERENTE'!Q55</f>
        <v>Mayor</v>
      </c>
      <c r="G55" s="220" t="str">
        <f t="shared" si="1"/>
        <v>Alto</v>
      </c>
      <c r="H55" s="225"/>
      <c r="I55" s="225"/>
      <c r="J55" s="225"/>
      <c r="K55" s="225"/>
      <c r="L55" s="225"/>
      <c r="M55" s="225"/>
      <c r="N55" s="225"/>
      <c r="O55" s="225"/>
      <c r="P55" s="225"/>
      <c r="Q55" s="196"/>
      <c r="R55" s="196"/>
      <c r="S55" s="196"/>
      <c r="T55" s="196"/>
      <c r="U55" s="196"/>
      <c r="V55" s="196"/>
      <c r="W55" s="196"/>
      <c r="X55" s="196"/>
    </row>
    <row r="56" spans="1:24" ht="96.75" customHeight="1" x14ac:dyDescent="0.25">
      <c r="A56" s="224" t="str">
        <f>'[4]CONTEXTO E IDENTIFICACIÓN'!D102</f>
        <v>Gestión Administrativa</v>
      </c>
      <c r="B56" s="223" t="str">
        <f>'[4]CONTEXTO E IDENTIFICACIÓN'!F102</f>
        <v>Gestión de Servicios</v>
      </c>
      <c r="C56" s="208" t="str">
        <f>'[4]CONTEXTO E IDENTIFICACIÓN'!A102</f>
        <v>R48</v>
      </c>
      <c r="D56" s="222" t="str">
        <f>'[4]CONTEXTO E IDENTIFICACIÓN'!N102</f>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E56" s="221" t="str">
        <f>'[4]PROB E IMPACTO INHERENTE'!I56</f>
        <v>Muy Baja</v>
      </c>
      <c r="F56" s="221" t="str">
        <f>'[4]PROB E IMPACTO INHERENTE'!Q56</f>
        <v>Moderado</v>
      </c>
      <c r="G56" s="220" t="str">
        <f t="shared" si="1"/>
        <v>Moderado</v>
      </c>
      <c r="H56" s="225"/>
      <c r="I56" s="225"/>
      <c r="J56" s="225"/>
      <c r="K56" s="225"/>
      <c r="L56" s="225"/>
      <c r="M56" s="225"/>
      <c r="N56" s="225"/>
      <c r="O56" s="225"/>
      <c r="P56" s="225"/>
      <c r="Q56" s="196"/>
      <c r="R56" s="196"/>
      <c r="S56" s="196"/>
      <c r="T56" s="196"/>
      <c r="U56" s="196"/>
      <c r="V56" s="196"/>
      <c r="W56" s="196"/>
      <c r="X56" s="196"/>
    </row>
    <row r="57" spans="1:24" ht="165.75" x14ac:dyDescent="0.25">
      <c r="A57" s="224" t="str">
        <f>'[4]CONTEXTO E IDENTIFICACIÓN'!D103</f>
        <v>Gestión de Sistemas de Información e Infraestructura</v>
      </c>
      <c r="B57" s="223" t="str">
        <f>'[4]CONTEXTO E IDENTIFICACIÓN'!F103</f>
        <v>Gestión de la Infraestructura</v>
      </c>
      <c r="C57" s="208" t="str">
        <f>'[4]CONTEXTO E IDENTIFICACIÓN'!A103</f>
        <v>R49</v>
      </c>
      <c r="D57" s="222" t="str">
        <f>'[4]CONTEXTO E IDENTIFICACIÓN'!N103</f>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E57" s="221" t="str">
        <f>'[4]PROB E IMPACTO INHERENTE'!I57</f>
        <v>Muy Alta</v>
      </c>
      <c r="F57" s="221" t="str">
        <f>'[4]PROB E IMPACTO INHERENTE'!Q57</f>
        <v>Moderado</v>
      </c>
      <c r="G57" s="220" t="str">
        <f t="shared" si="1"/>
        <v>Alto</v>
      </c>
      <c r="H57" s="225"/>
      <c r="I57" s="225"/>
      <c r="J57" s="225"/>
      <c r="K57" s="225"/>
      <c r="L57" s="225"/>
      <c r="M57" s="225"/>
      <c r="N57" s="225"/>
      <c r="O57" s="225"/>
      <c r="P57" s="225"/>
      <c r="Q57" s="196"/>
      <c r="R57" s="196"/>
      <c r="S57" s="196"/>
      <c r="T57" s="196"/>
      <c r="U57" s="196"/>
      <c r="V57" s="196"/>
      <c r="W57" s="196"/>
      <c r="X57" s="196"/>
    </row>
    <row r="58" spans="1:24" ht="122.25" customHeight="1" x14ac:dyDescent="0.25">
      <c r="A58" s="224" t="str">
        <f>'[4]CONTEXTO E IDENTIFICACIÓN'!D104</f>
        <v>Gestión de Sistemas de Información e Infraestructura</v>
      </c>
      <c r="B58" s="223" t="str">
        <f>'[4]CONTEXTO E IDENTIFICACIÓN'!F104</f>
        <v>Gestión de la Infraestructura</v>
      </c>
      <c r="C58" s="208" t="str">
        <f>'[4]CONTEXTO E IDENTIFICACIÓN'!A104</f>
        <v>R50</v>
      </c>
      <c r="D58" s="222" t="str">
        <f>'[4]CONTEXTO E IDENTIFICACIÓN'!N104</f>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E58" s="221" t="str">
        <f>'[4]PROB E IMPACTO INHERENTE'!I58</f>
        <v>Muy Baja</v>
      </c>
      <c r="F58" s="221" t="str">
        <f>'[4]PROB E IMPACTO INHERENTE'!Q58</f>
        <v>Mayor</v>
      </c>
      <c r="G58" s="220" t="str">
        <f t="shared" si="1"/>
        <v>Alto</v>
      </c>
      <c r="H58" s="225"/>
      <c r="I58" s="225"/>
      <c r="J58" s="225"/>
      <c r="K58" s="225"/>
      <c r="L58" s="225"/>
      <c r="M58" s="225"/>
      <c r="N58" s="225"/>
      <c r="O58" s="225"/>
      <c r="P58" s="225"/>
      <c r="Q58" s="196"/>
      <c r="R58" s="196"/>
      <c r="S58" s="196"/>
      <c r="T58" s="196"/>
      <c r="U58" s="196"/>
      <c r="V58" s="196"/>
      <c r="W58" s="196"/>
      <c r="X58" s="196"/>
    </row>
    <row r="59" spans="1:24" ht="89.25" x14ac:dyDescent="0.25">
      <c r="A59" s="224" t="str">
        <f>'[4]CONTEXTO E IDENTIFICACIÓN'!D105</f>
        <v>Gestión de Sistemas de Información e Infraestructura</v>
      </c>
      <c r="B59" s="223" t="str">
        <f>'[4]CONTEXTO E IDENTIFICACIÓN'!F105</f>
        <v>Gestión de la Infraestructura</v>
      </c>
      <c r="C59" s="208" t="str">
        <f>'[4]CONTEXTO E IDENTIFICACIÓN'!A105</f>
        <v>R51</v>
      </c>
      <c r="D59" s="222" t="str">
        <f>'[4]CONTEXTO E IDENTIFICACIÓN'!N105</f>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E59" s="221" t="str">
        <f>'[4]PROB E IMPACTO INHERENTE'!I59</f>
        <v>Muy Baja</v>
      </c>
      <c r="F59" s="221" t="str">
        <f>'[4]PROB E IMPACTO INHERENTE'!Q59</f>
        <v>Mayor</v>
      </c>
      <c r="G59" s="220" t="str">
        <f t="shared" si="1"/>
        <v>Alto</v>
      </c>
      <c r="H59" s="225"/>
      <c r="I59" s="225"/>
      <c r="J59" s="225"/>
      <c r="K59" s="225"/>
      <c r="L59" s="225"/>
      <c r="M59" s="225"/>
      <c r="N59" s="225"/>
      <c r="O59" s="225"/>
      <c r="P59" s="225"/>
      <c r="Q59" s="196"/>
      <c r="R59" s="196"/>
      <c r="S59" s="196"/>
      <c r="T59" s="196"/>
      <c r="U59" s="196"/>
      <c r="V59" s="196"/>
      <c r="W59" s="196"/>
      <c r="X59" s="196"/>
    </row>
    <row r="60" spans="1:24" ht="123" customHeight="1" x14ac:dyDescent="0.25">
      <c r="A60" s="224" t="str">
        <f>'[4]CONTEXTO E IDENTIFICACIÓN'!D106</f>
        <v>Gestión de Sistemas de Información e Infraestructura</v>
      </c>
      <c r="B60" s="223" t="str">
        <f>'[4]CONTEXTO E IDENTIFICACIÓN'!F106</f>
        <v>Gestión de la Infraestructura</v>
      </c>
      <c r="C60" s="208" t="str">
        <f>'[4]CONTEXTO E IDENTIFICACIÓN'!A106</f>
        <v>R52</v>
      </c>
      <c r="D60" s="222" t="str">
        <f>'[4]CONTEXTO E IDENTIFICACIÓN'!N106</f>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E60" s="221" t="str">
        <f>'[4]PROB E IMPACTO INHERENTE'!I60</f>
        <v>Alta</v>
      </c>
      <c r="F60" s="221" t="str">
        <f>'[4]PROB E IMPACTO INHERENTE'!Q60</f>
        <v>Catastrófico</v>
      </c>
      <c r="G60" s="220" t="str">
        <f t="shared" si="1"/>
        <v>Extremo</v>
      </c>
      <c r="H60" s="225"/>
      <c r="I60" s="225"/>
      <c r="J60" s="225"/>
      <c r="K60" s="225"/>
      <c r="L60" s="225"/>
      <c r="M60" s="225"/>
      <c r="N60" s="225"/>
      <c r="O60" s="225"/>
      <c r="P60" s="225"/>
      <c r="Q60" s="196"/>
      <c r="R60" s="196"/>
      <c r="S60" s="196"/>
      <c r="T60" s="196"/>
      <c r="U60" s="196"/>
      <c r="V60" s="196"/>
      <c r="W60" s="196"/>
      <c r="X60" s="196"/>
    </row>
    <row r="61" spans="1:24" ht="127.5" x14ac:dyDescent="0.25">
      <c r="A61" s="224" t="str">
        <f>'[4]CONTEXTO E IDENTIFICACIÓN'!D107</f>
        <v>Gestión de Sistemas de Información e Infraestructura</v>
      </c>
      <c r="B61" s="223" t="str">
        <f>'[4]CONTEXTO E IDENTIFICACIÓN'!F107</f>
        <v>Gestión de la Infraestructura</v>
      </c>
      <c r="C61" s="208" t="str">
        <f>'[4]CONTEXTO E IDENTIFICACIÓN'!A107</f>
        <v>R53</v>
      </c>
      <c r="D61" s="222" t="str">
        <f>'[4]CONTEXTO E IDENTIFICACIÓN'!N107</f>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E61" s="221" t="str">
        <f>'[4]PROB E IMPACTO INHERENTE'!I61</f>
        <v>Muy Baja</v>
      </c>
      <c r="F61" s="221" t="str">
        <f>'[4]PROB E IMPACTO INHERENTE'!Q61</f>
        <v>Mayor</v>
      </c>
      <c r="G61" s="220" t="str">
        <f t="shared" si="1"/>
        <v>Alto</v>
      </c>
      <c r="H61" s="225"/>
      <c r="I61" s="225"/>
      <c r="J61" s="225"/>
      <c r="K61" s="225"/>
      <c r="L61" s="225"/>
      <c r="M61" s="225"/>
      <c r="N61" s="225"/>
      <c r="O61" s="225"/>
      <c r="P61" s="225"/>
      <c r="Q61" s="196"/>
      <c r="R61" s="196"/>
      <c r="S61" s="196"/>
      <c r="T61" s="196"/>
      <c r="U61" s="196"/>
      <c r="V61" s="196"/>
      <c r="W61" s="196"/>
      <c r="X61" s="196"/>
    </row>
    <row r="62" spans="1:24" ht="80.25" customHeight="1" x14ac:dyDescent="0.25">
      <c r="A62" s="224" t="str">
        <f>'[4]CONTEXTO E IDENTIFICACIÓN'!D108</f>
        <v>Gestión de Sistemas de Información e Infraestructura</v>
      </c>
      <c r="B62" s="223" t="str">
        <f>'[4]CONTEXTO E IDENTIFICACIÓN'!F108</f>
        <v>Diseño y Desarrollo de Sistemas de Información</v>
      </c>
      <c r="C62" s="208" t="str">
        <f>'[4]CONTEXTO E IDENTIFICACIÓN'!A108</f>
        <v>R54</v>
      </c>
      <c r="D62" s="222" t="str">
        <f>'[4]CONTEXTO E IDENTIFICACIÓN'!N108</f>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E62" s="221" t="str">
        <f>'[4]PROB E IMPACTO INHERENTE'!I62</f>
        <v>Media</v>
      </c>
      <c r="F62" s="221" t="str">
        <f>'[4]PROB E IMPACTO INHERENTE'!Q62</f>
        <v>Moderado</v>
      </c>
      <c r="G62" s="220" t="str">
        <f t="shared" si="1"/>
        <v>Moderado</v>
      </c>
      <c r="H62" s="225"/>
      <c r="I62" s="225"/>
      <c r="J62" s="225"/>
      <c r="K62" s="225"/>
      <c r="L62" s="225"/>
      <c r="M62" s="225"/>
      <c r="N62" s="225"/>
      <c r="O62" s="225"/>
      <c r="P62" s="225"/>
      <c r="Q62" s="196"/>
      <c r="R62" s="196"/>
      <c r="S62" s="196"/>
      <c r="T62" s="196"/>
      <c r="U62" s="196"/>
      <c r="V62" s="196"/>
      <c r="W62" s="196"/>
      <c r="X62" s="196"/>
    </row>
    <row r="63" spans="1:24" ht="140.25" x14ac:dyDescent="0.25">
      <c r="A63" s="224" t="str">
        <f>'[4]CONTEXTO E IDENTIFICACIÓN'!D109</f>
        <v xml:space="preserve">Gestión Disciplinaria </v>
      </c>
      <c r="B63" s="223" t="str">
        <f>'[4]CONTEXTO E IDENTIFICACIÓN'!F109</f>
        <v xml:space="preserve">Gestión Disciplinaria </v>
      </c>
      <c r="C63" s="208" t="str">
        <f>'[4]CONTEXTO E IDENTIFICACIÓN'!A109</f>
        <v>R55</v>
      </c>
      <c r="D63" s="222" t="str">
        <f>'[4]CONTEXTO E IDENTIFICACIÓN'!N109</f>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E63" s="221" t="str">
        <f>'[4]PROB E IMPACTO INHERENTE'!I63</f>
        <v>Media</v>
      </c>
      <c r="F63" s="221" t="str">
        <f>'[4]PROB E IMPACTO INHERENTE'!Q63</f>
        <v>Mayor</v>
      </c>
      <c r="G63" s="220" t="str">
        <f t="shared" si="1"/>
        <v>Alto</v>
      </c>
      <c r="H63" s="225"/>
      <c r="I63" s="225"/>
      <c r="J63" s="225"/>
      <c r="K63" s="225"/>
      <c r="L63" s="225"/>
      <c r="M63" s="225"/>
      <c r="N63" s="225"/>
      <c r="O63" s="225"/>
      <c r="P63" s="225"/>
      <c r="Q63" s="196"/>
      <c r="R63" s="196"/>
      <c r="S63" s="196"/>
      <c r="T63" s="196"/>
      <c r="U63" s="196"/>
      <c r="V63" s="196"/>
      <c r="W63" s="196"/>
      <c r="X63" s="196"/>
    </row>
    <row r="64" spans="1:24" ht="89.25" x14ac:dyDescent="0.25">
      <c r="A64" s="224" t="str">
        <f>'[4]CONTEXTO E IDENTIFICACIÓN'!D110</f>
        <v xml:space="preserve">Gestión Disciplinaria </v>
      </c>
      <c r="B64" s="223" t="str">
        <f>'[4]CONTEXTO E IDENTIFICACIÓN'!F110</f>
        <v xml:space="preserve">Gestión Disciplinaria </v>
      </c>
      <c r="C64" s="208" t="str">
        <f>'[4]CONTEXTO E IDENTIFICACIÓN'!A110</f>
        <v>R56</v>
      </c>
      <c r="D64" s="222" t="str">
        <f>'[4]CONTEXTO E IDENTIFICACIÓN'!N110</f>
        <v xml:space="preserve">Posibilidad de pérdida Reputacional por actos indebidos por acción u omisión para favorecer a Funcionarios o exfuncionarios en el desarrollo del proceso disciplinario debido a:
1.  deficiente o inadecuado control y seguimiento de las actuaciones llevadas a cabo en curso de los procesos disciplinarios.
2. Incumplimiento de la obligaciones de los funcionarios  comisionados por la Oficina de control Interno Disciplinario. </v>
      </c>
      <c r="E64" s="221" t="str">
        <f>'[4]PROB E IMPACTO INHERENTE'!I64</f>
        <v>Alta</v>
      </c>
      <c r="F64" s="221" t="str">
        <f>'[4]PROB E IMPACTO INHERENTE'!Q64</f>
        <v>Mayor</v>
      </c>
      <c r="G64" s="220" t="str">
        <f t="shared" si="1"/>
        <v>Alto</v>
      </c>
      <c r="H64" s="225"/>
      <c r="I64" s="225"/>
      <c r="J64" s="225"/>
      <c r="K64" s="225"/>
      <c r="L64" s="225"/>
      <c r="M64" s="225"/>
      <c r="N64" s="225"/>
      <c r="O64" s="225"/>
      <c r="P64" s="225"/>
      <c r="Q64" s="196"/>
      <c r="R64" s="196"/>
      <c r="S64" s="196"/>
      <c r="T64" s="196"/>
      <c r="U64" s="196"/>
      <c r="V64" s="196"/>
      <c r="W64" s="196"/>
      <c r="X64" s="196"/>
    </row>
    <row r="65" spans="1:24" ht="140.25" x14ac:dyDescent="0.25">
      <c r="A65" s="224" t="str">
        <f>'[4]CONTEXTO E IDENTIFICACIÓN'!D111</f>
        <v>Seguimiento y Evaluación</v>
      </c>
      <c r="B65" s="223" t="str">
        <f>'[4]CONTEXTO E IDENTIFICACIÓN'!F111</f>
        <v>Seguimiento y Evaluación</v>
      </c>
      <c r="C65" s="208" t="str">
        <f>'[4]CONTEXTO E IDENTIFICACIÓN'!A111</f>
        <v>R57</v>
      </c>
      <c r="D65" s="222" t="str">
        <f>'[4]CONTEXTO E IDENTIFICACIÓN'!N111</f>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E65" s="221" t="str">
        <f>'[4]PROB E IMPACTO INHERENTE'!I65</f>
        <v>Media</v>
      </c>
      <c r="F65" s="221" t="str">
        <f>'[4]PROB E IMPACTO INHERENTE'!Q65</f>
        <v>Mayor</v>
      </c>
      <c r="G65" s="220" t="str">
        <f t="shared" si="1"/>
        <v>Alto</v>
      </c>
      <c r="H65" s="225"/>
      <c r="I65" s="225"/>
      <c r="J65" s="225"/>
      <c r="K65" s="225"/>
      <c r="L65" s="225"/>
      <c r="M65" s="225"/>
      <c r="N65" s="225"/>
      <c r="O65" s="225"/>
      <c r="P65" s="225"/>
      <c r="Q65" s="196"/>
      <c r="R65" s="196"/>
      <c r="S65" s="196"/>
      <c r="T65" s="196"/>
      <c r="U65" s="196"/>
      <c r="V65" s="196"/>
      <c r="W65" s="196"/>
      <c r="X65" s="196"/>
    </row>
    <row r="66" spans="1:24" ht="128.25" customHeight="1" x14ac:dyDescent="0.25">
      <c r="A66" s="224" t="str">
        <f>'[4]CONTEXTO E IDENTIFICACIÓN'!D112</f>
        <v>Seguimiento y Evaluación</v>
      </c>
      <c r="B66" s="223" t="str">
        <f>'[4]CONTEXTO E IDENTIFICACIÓN'!F112</f>
        <v>Seguimiento y Evaluación</v>
      </c>
      <c r="C66" s="208" t="str">
        <f>'[4]CONTEXTO E IDENTIFICACIÓN'!A112</f>
        <v>R58</v>
      </c>
      <c r="D66" s="222" t="str">
        <f>'[4]CONTEXTO E IDENTIFICACIÓN'!N112</f>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E66" s="221" t="str">
        <f>'[4]PROB E IMPACTO INHERENTE'!I66</f>
        <v>Muy Baja</v>
      </c>
      <c r="F66" s="221" t="str">
        <f>'[4]PROB E IMPACTO INHERENTE'!Q66</f>
        <v>Moderado</v>
      </c>
      <c r="G66" s="220" t="str">
        <f t="shared" si="1"/>
        <v>Moderado</v>
      </c>
      <c r="H66" s="225"/>
      <c r="I66" s="225"/>
      <c r="J66" s="225"/>
      <c r="K66" s="225"/>
      <c r="L66" s="225"/>
      <c r="M66" s="225"/>
      <c r="N66" s="225"/>
      <c r="O66" s="225"/>
      <c r="P66" s="225"/>
      <c r="Q66" s="196"/>
      <c r="R66" s="196"/>
      <c r="S66" s="196"/>
      <c r="T66" s="196"/>
      <c r="U66" s="196"/>
      <c r="V66" s="196"/>
      <c r="W66" s="196"/>
      <c r="X66" s="196"/>
    </row>
    <row r="67" spans="1:24" ht="76.5" x14ac:dyDescent="0.25">
      <c r="A67" s="224" t="str">
        <f>'[4]CONTEXTO E IDENTIFICACIÓN'!D113</f>
        <v>Seguimiento y Evaluación</v>
      </c>
      <c r="B67" s="223" t="str">
        <f>'[4]CONTEXTO E IDENTIFICACIÓN'!F113</f>
        <v>Seguimiento y Evaluación</v>
      </c>
      <c r="C67" s="208" t="str">
        <f>'[4]CONTEXTO E IDENTIFICACIÓN'!A113</f>
        <v>R59</v>
      </c>
      <c r="D67" s="222" t="str">
        <f>'[4]CONTEXTO E IDENTIFICACIÓN'!N113</f>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E67" s="221" t="str">
        <f>'[4]PROB E IMPACTO INHERENTE'!I67</f>
        <v>Muy Alta</v>
      </c>
      <c r="F67" s="221" t="str">
        <f>'[4]PROB E IMPACTO INHERENTE'!Q67</f>
        <v>Mayor</v>
      </c>
      <c r="G67" s="220" t="str">
        <f t="shared" si="1"/>
        <v>Alto</v>
      </c>
      <c r="H67" s="225"/>
      <c r="I67" s="225"/>
      <c r="J67" s="225"/>
      <c r="K67" s="225"/>
      <c r="L67" s="225"/>
      <c r="M67" s="225"/>
      <c r="N67" s="225"/>
      <c r="O67" s="225"/>
      <c r="P67" s="225"/>
      <c r="Q67" s="196"/>
      <c r="R67" s="196"/>
      <c r="S67" s="196"/>
      <c r="T67" s="196"/>
      <c r="U67" s="196"/>
      <c r="V67" s="196"/>
      <c r="W67" s="196"/>
      <c r="X67" s="196"/>
    </row>
    <row r="68" spans="1:24" ht="157.5" customHeight="1" x14ac:dyDescent="0.25">
      <c r="A68" s="229" t="str">
        <f>'[4]CONTEXTO E IDENTIFICACIÓN'!D114</f>
        <v>Seguimiento y Evaluación</v>
      </c>
      <c r="B68" s="228" t="str">
        <f>'[4]CONTEXTO E IDENTIFICACIÓN'!F114</f>
        <v>Seguimiento y Evaluación</v>
      </c>
      <c r="C68" s="207" t="str">
        <f>'[4]CONTEXTO E IDENTIFICACIÓN'!A114</f>
        <v>R60</v>
      </c>
      <c r="D68" s="222" t="str">
        <f>'[4]CONTEXTO E IDENTIFICACIÓN'!N114</f>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E68" s="227" t="str">
        <f>'[4]PROB E IMPACTO INHERENTE'!I68</f>
        <v>Muy Baja</v>
      </c>
      <c r="F68" s="227" t="str">
        <f>'[4]PROB E IMPACTO INHERENTE'!Q68</f>
        <v>Catastrófico</v>
      </c>
      <c r="G68" s="226" t="str">
        <f t="shared" si="1"/>
        <v>Extremo</v>
      </c>
      <c r="H68" s="225"/>
      <c r="I68" s="225"/>
      <c r="J68" s="225"/>
      <c r="K68" s="225"/>
      <c r="L68" s="225"/>
      <c r="M68" s="225"/>
      <c r="N68" s="225"/>
      <c r="O68" s="225"/>
      <c r="P68" s="225"/>
      <c r="Q68" s="196"/>
      <c r="R68" s="196"/>
      <c r="S68" s="196"/>
      <c r="T68" s="196"/>
      <c r="U68" s="196"/>
      <c r="V68" s="196"/>
      <c r="W68" s="196"/>
      <c r="X68" s="196"/>
    </row>
    <row r="69" spans="1:24" ht="140.25" x14ac:dyDescent="0.25">
      <c r="A69" s="224" t="str">
        <f>'[4]CONTEXTO E IDENTIFICACIÓN'!D115</f>
        <v>Gestión de Sistemas de Información e Infraestructura</v>
      </c>
      <c r="B69" s="223" t="str">
        <f>'[4]CONTEXTO E IDENTIFICACIÓN'!F115</f>
        <v>ICDE</v>
      </c>
      <c r="C69" s="208" t="str">
        <f>'[4]CONTEXTO E IDENTIFICACIÓN'!A115</f>
        <v>R61</v>
      </c>
      <c r="D69" s="222" t="str">
        <f>'[4]CONTEXTO E IDENTIFICACIÓN'!N115</f>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E69" s="221" t="str">
        <f>'[4]PROB E IMPACTO INHERENTE'!I69</f>
        <v>Media</v>
      </c>
      <c r="F69" s="221" t="str">
        <f>'[4]PROB E IMPACTO INHERENTE'!Q69</f>
        <v>Mayor</v>
      </c>
      <c r="G69" s="220" t="str">
        <f t="shared" si="1"/>
        <v>Alto</v>
      </c>
    </row>
    <row r="70" spans="1:24" ht="42.75" x14ac:dyDescent="0.25">
      <c r="A70" s="224" t="str">
        <f>'[4]CONTEXTO E IDENTIFICACIÓN'!D116</f>
        <v>Gestión de Regulación y Habilitación</v>
      </c>
      <c r="B70" s="223">
        <f>'[4]CONTEXTO E IDENTIFICACIÓN'!F116</f>
        <v>0</v>
      </c>
      <c r="C70" s="208" t="str">
        <f>'[4]CONTEXTO E IDENTIFICACIÓN'!A116</f>
        <v>R62</v>
      </c>
      <c r="D70" s="222" t="str">
        <f>'[4]CONTEXTO E IDENTIFICACIÓN'!N116</f>
        <v xml:space="preserve">  </v>
      </c>
      <c r="E70" s="221" t="str">
        <f>'[4]PROB E IMPACTO INHERENTE'!I70</f>
        <v/>
      </c>
      <c r="F70" s="221" t="str">
        <f>'[4]PROB E IMPACTO INHERENTE'!Q70</f>
        <v/>
      </c>
      <c r="G70" s="220" t="str">
        <f t="shared" si="1"/>
        <v/>
      </c>
    </row>
    <row r="71" spans="1:24" ht="89.25" x14ac:dyDescent="0.25">
      <c r="A71" s="224">
        <f>'[4]CONTEXTO E IDENTIFICACIÓN'!D117</f>
        <v>0</v>
      </c>
      <c r="B71" s="223" t="str">
        <f>'[4]CONTEXTO E IDENTIFICACIÓN'!F117</f>
        <v>Gestión de Comunicaciones Externas</v>
      </c>
      <c r="C71" s="208" t="str">
        <f>'[4]CONTEXTO E IDENTIFICACIÓN'!A117</f>
        <v>R63</v>
      </c>
      <c r="D71" s="222" t="str">
        <f>'[4]CONTEXTO E IDENTIFICACIÓN'!N117</f>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E71" s="221" t="str">
        <f>'[4]PROB E IMPACTO INHERENTE'!I71</f>
        <v/>
      </c>
      <c r="F71" s="221" t="str">
        <f>'[4]PROB E IMPACTO INHERENTE'!Q71</f>
        <v/>
      </c>
      <c r="G71" s="220" t="str">
        <f t="shared" si="1"/>
        <v/>
      </c>
    </row>
    <row r="72" spans="1:24" ht="57" x14ac:dyDescent="0.25">
      <c r="A72" s="224" t="str">
        <f>'[4]CONTEXTO E IDENTIFICACIÓN'!D118</f>
        <v>Innovación y Gestión del Conocimiento Aplicado</v>
      </c>
      <c r="B72" s="223">
        <f>'[4]CONTEXTO E IDENTIFICACIÓN'!F118</f>
        <v>0</v>
      </c>
      <c r="C72" s="208" t="str">
        <f>'[4]CONTEXTO E IDENTIFICACIÓN'!A118</f>
        <v>R64</v>
      </c>
      <c r="D72" s="222" t="str">
        <f>'[4]CONTEXTO E IDENTIFICACIÓN'!N118</f>
        <v xml:space="preserve">  </v>
      </c>
      <c r="E72" s="221" t="str">
        <f>'[4]PROB E IMPACTO INHERENTE'!I72</f>
        <v/>
      </c>
      <c r="F72" s="221" t="str">
        <f>'[4]PROB E IMPACTO INHERENTE'!Q72</f>
        <v/>
      </c>
      <c r="G72" s="220" t="str">
        <f t="shared" si="1"/>
        <v/>
      </c>
    </row>
    <row r="73" spans="1:24" ht="15.75" thickBot="1" x14ac:dyDescent="0.3">
      <c r="A73" s="219">
        <f>'[4]CONTEXTO E IDENTIFICACIÓN'!D119</f>
        <v>0</v>
      </c>
      <c r="B73" s="218">
        <f>'[4]CONTEXTO E IDENTIFICACIÓN'!F119</f>
        <v>0</v>
      </c>
      <c r="C73" s="206" t="str">
        <f>'[4]CONTEXTO E IDENTIFICACIÓN'!A119</f>
        <v>R65</v>
      </c>
      <c r="D73" s="217" t="str">
        <f>'[4]CONTEXTO E IDENTIFICACIÓN'!N119</f>
        <v xml:space="preserve">  </v>
      </c>
      <c r="E73" s="216" t="str">
        <f>'[4]PROB E IMPACTO INHERENTE'!I73</f>
        <v/>
      </c>
      <c r="F73" s="216" t="str">
        <f>'[4]PROB E IMPACTO INHERENTE'!Q73</f>
        <v/>
      </c>
      <c r="G73" s="215" t="str">
        <f t="shared" ref="G73" si="2">+IF(E73=$S$9,IF(F73=$T$8,$T$9,IF(F73=$U$8,$U$9,IF(F73=$V$8,$V$9,IF(F73=$W$8,$W$9,IF(F73=$X$8,$X$9))))),IF(E73=$S$10,IF(F73=$T$8,$T$10,IF(F73=$U$8,$U$10,IF(F73=$V$8,$V$10,IF(F73=$W$8,$W$10,IF(F73=$X$8,$X$10))))),IF(E73=$S$11,IF(F73=$T$8,$T$11,IF(F73=$U$8,$U$11,IF(F73=$V$8,$V$11,IF(F73=$W$8,$W$11,IF(F73=$X$8,$X$11))))),IF(E73=$S$12,IF(F73=$T$8,$T$12,IF(F73=$U$8,$U$12,IF(F73=$V$8,$V$12,IF(F73=$W$8,$W$12,IF(F73=$X$8,$X$12))))),IF(E73=$S$13,IF(F73=$T$8,$T$13,IF(F73=$U$8,$U$13,IF(F73=$V$8,$V$13,IF(F73=$W$8,$W$13,IF(F73=$X$8,$X$13))))),"")))))</f>
        <v/>
      </c>
    </row>
  </sheetData>
  <autoFilter ref="A8:G8" xr:uid="{00000000-0009-0000-0000-000005000000}"/>
  <mergeCells count="8">
    <mergeCell ref="T6:X6"/>
    <mergeCell ref="E7:G7"/>
    <mergeCell ref="K7:O7"/>
    <mergeCell ref="I9:I13"/>
    <mergeCell ref="Q9:Q13"/>
    <mergeCell ref="E2:O5"/>
    <mergeCell ref="B5:D5"/>
    <mergeCell ref="I6:O6"/>
  </mergeCells>
  <conditionalFormatting sqref="E9:E73">
    <cfRule type="cellIs" dxfId="25" priority="6" operator="equal">
      <formula>$S$13</formula>
    </cfRule>
    <cfRule type="cellIs" dxfId="24" priority="7" operator="equal">
      <formula>$S$12</formula>
    </cfRule>
    <cfRule type="cellIs" dxfId="23" priority="8" operator="equal">
      <formula>$S$11</formula>
    </cfRule>
    <cfRule type="cellIs" dxfId="22" priority="9" operator="equal">
      <formula>$S$10</formula>
    </cfRule>
    <cfRule type="cellIs" dxfId="21" priority="10" operator="equal">
      <formula>$S$9</formula>
    </cfRule>
  </conditionalFormatting>
  <conditionalFormatting sqref="F9:F73">
    <cfRule type="cellIs" dxfId="20" priority="1" operator="equal">
      <formula>$T$8</formula>
    </cfRule>
    <cfRule type="cellIs" dxfId="19" priority="2" operator="equal">
      <formula>$U$8</formula>
    </cfRule>
    <cfRule type="cellIs" dxfId="18" priority="3" operator="equal">
      <formula>$V$8</formula>
    </cfRule>
    <cfRule type="cellIs" dxfId="17" priority="4" operator="equal">
      <formula>$W$8</formula>
    </cfRule>
    <cfRule type="cellIs" dxfId="16" priority="5" operator="equal">
      <formula>$X$8</formula>
    </cfRule>
  </conditionalFormatting>
  <conditionalFormatting sqref="G9:G73">
    <cfRule type="cellIs" dxfId="15" priority="11" operator="equal">
      <formula>$T$16</formula>
    </cfRule>
    <cfRule type="cellIs" dxfId="14" priority="12" operator="equal">
      <formula>$T$17</formula>
    </cfRule>
    <cfRule type="cellIs" dxfId="13" priority="13" operator="equal">
      <formula>$T$18</formula>
    </cfRule>
    <cfRule type="cellIs" dxfId="12" priority="14" operator="equal">
      <formula>$T$19</formula>
    </cfRule>
  </conditionalFormatting>
  <hyperlinks>
    <hyperlink ref="A1" location="OPCIONES!A1" display="OPCIONES"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S180"/>
  <sheetViews>
    <sheetView zoomScale="64" zoomScaleNormal="64" workbookViewId="0">
      <selection activeCell="BF22" sqref="BF22:BG23"/>
    </sheetView>
  </sheetViews>
  <sheetFormatPr baseColWidth="10" defaultColWidth="11.42578125" defaultRowHeight="15" x14ac:dyDescent="0.25"/>
  <cols>
    <col min="2" max="9" width="5.7109375" customWidth="1"/>
    <col min="10" max="12" width="3.85546875" customWidth="1"/>
    <col min="13" max="13" width="16" customWidth="1"/>
    <col min="14" max="14" width="3.85546875" customWidth="1"/>
    <col min="15" max="15" width="12.85546875" customWidth="1"/>
    <col min="16" max="16" width="3.85546875" customWidth="1"/>
    <col min="17" max="17" width="14.5703125" customWidth="1"/>
    <col min="18" max="18" width="14.140625" customWidth="1"/>
    <col min="19" max="19" width="9" customWidth="1"/>
    <col min="20" max="58" width="3.85546875" customWidth="1"/>
    <col min="59" max="59" width="20" customWidth="1"/>
    <col min="60" max="89" width="3.85546875" customWidth="1"/>
    <col min="91" max="96" width="9.28515625" customWidth="1"/>
  </cols>
  <sheetData>
    <row r="1" spans="1:149" x14ac:dyDescent="0.25">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row>
    <row r="2" spans="1:149" ht="18" customHeight="1" x14ac:dyDescent="0.25">
      <c r="A2" s="22"/>
      <c r="B2" s="805" t="s">
        <v>650</v>
      </c>
      <c r="C2" s="805"/>
      <c r="D2" s="805"/>
      <c r="E2" s="805"/>
      <c r="F2" s="805"/>
      <c r="G2" s="805"/>
      <c r="H2" s="805"/>
      <c r="I2" s="805"/>
      <c r="J2" s="802" t="s">
        <v>19</v>
      </c>
      <c r="K2" s="802"/>
      <c r="L2" s="802"/>
      <c r="M2" s="802"/>
      <c r="N2" s="802"/>
      <c r="O2" s="802"/>
      <c r="P2" s="802"/>
      <c r="Q2" s="802"/>
      <c r="R2" s="802"/>
      <c r="S2" s="802"/>
      <c r="T2" s="802"/>
      <c r="U2" s="802"/>
      <c r="V2" s="802"/>
      <c r="W2" s="802"/>
      <c r="X2" s="802"/>
      <c r="Y2" s="802"/>
      <c r="Z2" s="802"/>
      <c r="AA2" s="802"/>
      <c r="AB2" s="802"/>
      <c r="AC2" s="802"/>
      <c r="AD2" s="802"/>
      <c r="AE2" s="802"/>
      <c r="AF2" s="802"/>
      <c r="AG2" s="802"/>
      <c r="AH2" s="802"/>
      <c r="AI2" s="802"/>
      <c r="AJ2" s="802"/>
      <c r="AK2" s="802"/>
      <c r="AL2" s="802"/>
      <c r="AM2" s="802"/>
      <c r="AN2" s="802"/>
      <c r="AO2" s="802"/>
      <c r="AP2" s="802"/>
      <c r="AQ2" s="802"/>
      <c r="AR2" s="802"/>
      <c r="AS2" s="802"/>
      <c r="AT2" s="802"/>
      <c r="AU2" s="802"/>
      <c r="AV2" s="802"/>
      <c r="AW2" s="802"/>
      <c r="AX2" s="802"/>
      <c r="AY2" s="802"/>
      <c r="AZ2" s="802"/>
      <c r="BA2" s="802"/>
      <c r="BB2" s="802"/>
      <c r="BC2" s="802"/>
      <c r="BD2" s="802"/>
      <c r="BE2" s="802"/>
      <c r="BF2" s="802"/>
      <c r="BG2" s="802"/>
      <c r="BH2" s="802"/>
      <c r="BI2" s="802"/>
      <c r="BJ2" s="802"/>
      <c r="BK2" s="802"/>
      <c r="BL2" s="802"/>
      <c r="BM2" s="802"/>
      <c r="BN2" s="802"/>
      <c r="BO2" s="802"/>
      <c r="BP2" s="802"/>
      <c r="BQ2" s="802"/>
      <c r="BR2" s="802"/>
      <c r="BS2" s="802"/>
      <c r="BT2" s="802"/>
      <c r="BU2" s="802"/>
      <c r="BV2" s="802"/>
      <c r="BW2" s="802"/>
      <c r="BX2" s="802"/>
      <c r="BY2" s="802"/>
      <c r="BZ2" s="802"/>
      <c r="CA2" s="802"/>
      <c r="CB2" s="802"/>
      <c r="CC2" s="802"/>
      <c r="CD2" s="802"/>
      <c r="CE2" s="802"/>
      <c r="CF2" s="802"/>
      <c r="CG2" s="802"/>
      <c r="CH2" s="802"/>
      <c r="CI2" s="802"/>
      <c r="CJ2" s="802"/>
      <c r="CK2" s="80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row>
    <row r="3" spans="1:149" ht="18.75" customHeight="1" x14ac:dyDescent="0.25">
      <c r="A3" s="22"/>
      <c r="B3" s="805"/>
      <c r="C3" s="805"/>
      <c r="D3" s="805"/>
      <c r="E3" s="805"/>
      <c r="F3" s="805"/>
      <c r="G3" s="805"/>
      <c r="H3" s="805"/>
      <c r="I3" s="805"/>
      <c r="J3" s="802"/>
      <c r="K3" s="802"/>
      <c r="L3" s="802"/>
      <c r="M3" s="802"/>
      <c r="N3" s="802"/>
      <c r="O3" s="802"/>
      <c r="P3" s="802"/>
      <c r="Q3" s="802"/>
      <c r="R3" s="802"/>
      <c r="S3" s="802"/>
      <c r="T3" s="802"/>
      <c r="U3" s="802"/>
      <c r="V3" s="802"/>
      <c r="W3" s="802"/>
      <c r="X3" s="802"/>
      <c r="Y3" s="802"/>
      <c r="Z3" s="802"/>
      <c r="AA3" s="802"/>
      <c r="AB3" s="802"/>
      <c r="AC3" s="802"/>
      <c r="AD3" s="802"/>
      <c r="AE3" s="802"/>
      <c r="AF3" s="802"/>
      <c r="AG3" s="802"/>
      <c r="AH3" s="802"/>
      <c r="AI3" s="802"/>
      <c r="AJ3" s="802"/>
      <c r="AK3" s="802"/>
      <c r="AL3" s="802"/>
      <c r="AM3" s="802"/>
      <c r="AN3" s="802"/>
      <c r="AO3" s="802"/>
      <c r="AP3" s="802"/>
      <c r="AQ3" s="802"/>
      <c r="AR3" s="802"/>
      <c r="AS3" s="802"/>
      <c r="AT3" s="802"/>
      <c r="AU3" s="802"/>
      <c r="AV3" s="802"/>
      <c r="AW3" s="802"/>
      <c r="AX3" s="802"/>
      <c r="AY3" s="802"/>
      <c r="AZ3" s="802"/>
      <c r="BA3" s="802"/>
      <c r="BB3" s="802"/>
      <c r="BC3" s="802"/>
      <c r="BD3" s="802"/>
      <c r="BE3" s="802"/>
      <c r="BF3" s="802"/>
      <c r="BG3" s="802"/>
      <c r="BH3" s="802"/>
      <c r="BI3" s="802"/>
      <c r="BJ3" s="802"/>
      <c r="BK3" s="802"/>
      <c r="BL3" s="802"/>
      <c r="BM3" s="802"/>
      <c r="BN3" s="802"/>
      <c r="BO3" s="802"/>
      <c r="BP3" s="802"/>
      <c r="BQ3" s="802"/>
      <c r="BR3" s="802"/>
      <c r="BS3" s="802"/>
      <c r="BT3" s="802"/>
      <c r="BU3" s="802"/>
      <c r="BV3" s="802"/>
      <c r="BW3" s="802"/>
      <c r="BX3" s="802"/>
      <c r="BY3" s="802"/>
      <c r="BZ3" s="802"/>
      <c r="CA3" s="802"/>
      <c r="CB3" s="802"/>
      <c r="CC3" s="802"/>
      <c r="CD3" s="802"/>
      <c r="CE3" s="802"/>
      <c r="CF3" s="802"/>
      <c r="CG3" s="802"/>
      <c r="CH3" s="802"/>
      <c r="CI3" s="802"/>
      <c r="CJ3" s="802"/>
      <c r="CK3" s="80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row>
    <row r="4" spans="1:149" ht="15" customHeight="1" x14ac:dyDescent="0.25">
      <c r="A4" s="22"/>
      <c r="B4" s="805"/>
      <c r="C4" s="805"/>
      <c r="D4" s="805"/>
      <c r="E4" s="805"/>
      <c r="F4" s="805"/>
      <c r="G4" s="805"/>
      <c r="H4" s="805"/>
      <c r="I4" s="805"/>
      <c r="J4" s="802"/>
      <c r="K4" s="802"/>
      <c r="L4" s="802"/>
      <c r="M4" s="802"/>
      <c r="N4" s="802"/>
      <c r="O4" s="802"/>
      <c r="P4" s="802"/>
      <c r="Q4" s="802"/>
      <c r="R4" s="802"/>
      <c r="S4" s="802"/>
      <c r="T4" s="802"/>
      <c r="U4" s="802"/>
      <c r="V4" s="802"/>
      <c r="W4" s="802"/>
      <c r="X4" s="802"/>
      <c r="Y4" s="802"/>
      <c r="Z4" s="802"/>
      <c r="AA4" s="802"/>
      <c r="AB4" s="802"/>
      <c r="AC4" s="802"/>
      <c r="AD4" s="802"/>
      <c r="AE4" s="802"/>
      <c r="AF4" s="802"/>
      <c r="AG4" s="802"/>
      <c r="AH4" s="802"/>
      <c r="AI4" s="802"/>
      <c r="AJ4" s="802"/>
      <c r="AK4" s="802"/>
      <c r="AL4" s="802"/>
      <c r="AM4" s="802"/>
      <c r="AN4" s="802"/>
      <c r="AO4" s="802"/>
      <c r="AP4" s="802"/>
      <c r="AQ4" s="802"/>
      <c r="AR4" s="802"/>
      <c r="AS4" s="802"/>
      <c r="AT4" s="802"/>
      <c r="AU4" s="802"/>
      <c r="AV4" s="802"/>
      <c r="AW4" s="802"/>
      <c r="AX4" s="802"/>
      <c r="AY4" s="802"/>
      <c r="AZ4" s="802"/>
      <c r="BA4" s="802"/>
      <c r="BB4" s="802"/>
      <c r="BC4" s="802"/>
      <c r="BD4" s="802"/>
      <c r="BE4" s="802"/>
      <c r="BF4" s="802"/>
      <c r="BG4" s="802"/>
      <c r="BH4" s="802"/>
      <c r="BI4" s="802"/>
      <c r="BJ4" s="802"/>
      <c r="BK4" s="802"/>
      <c r="BL4" s="802"/>
      <c r="BM4" s="802"/>
      <c r="BN4" s="802"/>
      <c r="BO4" s="802"/>
      <c r="BP4" s="802"/>
      <c r="BQ4" s="802"/>
      <c r="BR4" s="802"/>
      <c r="BS4" s="802"/>
      <c r="BT4" s="802"/>
      <c r="BU4" s="802"/>
      <c r="BV4" s="802"/>
      <c r="BW4" s="802"/>
      <c r="BX4" s="802"/>
      <c r="BY4" s="802"/>
      <c r="BZ4" s="802"/>
      <c r="CA4" s="802"/>
      <c r="CB4" s="802"/>
      <c r="CC4" s="802"/>
      <c r="CD4" s="802"/>
      <c r="CE4" s="802"/>
      <c r="CF4" s="802"/>
      <c r="CG4" s="802"/>
      <c r="CH4" s="802"/>
      <c r="CI4" s="802"/>
      <c r="CJ4" s="802"/>
      <c r="CK4" s="80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row>
    <row r="5" spans="1:149" ht="15.75" thickBot="1" x14ac:dyDescent="0.3">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row>
    <row r="6" spans="1:149" ht="15" customHeight="1" x14ac:dyDescent="0.25">
      <c r="A6" s="22"/>
      <c r="B6" s="803" t="s">
        <v>640</v>
      </c>
      <c r="C6" s="803"/>
      <c r="D6" s="804"/>
      <c r="E6" s="839" t="s">
        <v>651</v>
      </c>
      <c r="F6" s="840"/>
      <c r="G6" s="840"/>
      <c r="H6" s="840"/>
      <c r="I6" s="840"/>
      <c r="J6" s="838" t="e">
        <f>IF(AND('Mapa final'!#REF!="Muy Alta",'Mapa final'!#REF!="Leve"),CONCATENATE("R",'Mapa final'!#REF!),"")</f>
        <v>#REF!</v>
      </c>
      <c r="K6" s="833"/>
      <c r="L6" s="833" t="e">
        <f>IF(AND('Mapa final'!#REF!="Muy Alta",'Mapa final'!#REF!="Leve"),CONCATENATE("R",'Mapa final'!#REF!),"")</f>
        <v>#REF!</v>
      </c>
      <c r="M6" s="833"/>
      <c r="N6" s="833" t="e">
        <f>IF(AND('Mapa final'!#REF!="Muy Alta",'Mapa final'!#REF!="Leve"),CONCATENATE("R",'Mapa final'!#REF!),"")</f>
        <v>#REF!</v>
      </c>
      <c r="O6" s="833"/>
      <c r="P6" s="833" t="e">
        <f>IF(AND('Mapa final'!#REF!="Muy Alta",'Mapa final'!#REF!="Leve"),CONCATENATE("R",'Mapa final'!#REF!),"")</f>
        <v>#REF!</v>
      </c>
      <c r="Q6" s="833"/>
      <c r="R6" s="833" t="e">
        <f>IF(AND('Mapa final'!#REF!="Muy Alta",'Mapa final'!#REF!="Leve"),CONCATENATE("R",'Mapa final'!#REF!),"")</f>
        <v>#REF!</v>
      </c>
      <c r="S6" s="833"/>
      <c r="T6" s="833" t="e">
        <f>IF(AND('Mapa final'!#REF!="Muy Alta",'Mapa final'!#REF!="Leve"),CONCATENATE("R",'Mapa final'!#REF!),"")</f>
        <v>#REF!</v>
      </c>
      <c r="U6" s="833"/>
      <c r="V6" s="833" t="e">
        <f>IF(AND('Mapa final'!#REF!="Muy Alta",'Mapa final'!#REF!="Leve"),CONCATENATE("R",'Mapa final'!#REF!),"")</f>
        <v>#REF!</v>
      </c>
      <c r="W6" s="833"/>
      <c r="X6" s="833" t="e">
        <f>IF(AND('Mapa final'!#REF!="Muy Alta",'Mapa final'!#REF!="Leve"),CONCATENATE("R",'Mapa final'!#REF!),"")</f>
        <v>#REF!</v>
      </c>
      <c r="Y6" s="834"/>
      <c r="Z6" s="838" t="e">
        <f>IF(AND('Mapa final'!#REF!="Muy Alta",'Mapa final'!#REF!="Menor"),CONCATENATE("R",'Mapa final'!#REF!),"")</f>
        <v>#REF!</v>
      </c>
      <c r="AA6" s="833"/>
      <c r="AB6" s="833" t="e">
        <f>IF(AND('Mapa final'!#REF!="Muy Alta",'Mapa final'!#REF!="Menor"),CONCATENATE("R",'Mapa final'!#REF!),"")</f>
        <v>#REF!</v>
      </c>
      <c r="AC6" s="833"/>
      <c r="AD6" s="833" t="e">
        <f>IF(AND('Mapa final'!#REF!="Muy Alta",'Mapa final'!#REF!="Menor"),CONCATENATE("R",'Mapa final'!#REF!),"")</f>
        <v>#REF!</v>
      </c>
      <c r="AE6" s="833"/>
      <c r="AF6" s="833" t="e">
        <f>IF(AND('Mapa final'!#REF!="Muy Alta",'Mapa final'!#REF!="Menor"),CONCATENATE("R",'Mapa final'!#REF!),"")</f>
        <v>#REF!</v>
      </c>
      <c r="AG6" s="833"/>
      <c r="AH6" s="833" t="e">
        <f>IF(AND('Mapa final'!#REF!="Muy Alta",'Mapa final'!#REF!="Menor"),CONCATENATE("R",'Mapa final'!#REF!),"")</f>
        <v>#REF!</v>
      </c>
      <c r="AI6" s="833"/>
      <c r="AJ6" s="833" t="e">
        <f>IF(AND('Mapa final'!#REF!="Muy Alta",'Mapa final'!#REF!="Menor"),CONCATENATE("R",'Mapa final'!#REF!),"")</f>
        <v>#REF!</v>
      </c>
      <c r="AK6" s="833"/>
      <c r="AL6" s="833" t="e">
        <f>IF(AND('Mapa final'!#REF!="Muy Alta",'Mapa final'!#REF!="Menor"),CONCATENATE("R",'Mapa final'!#REF!),"")</f>
        <v>#REF!</v>
      </c>
      <c r="AM6" s="833"/>
      <c r="AN6" s="833" t="e">
        <f>IF(AND('Mapa final'!#REF!="Muy Alta",'Mapa final'!#REF!="Menor"),CONCATENATE("R",'Mapa final'!#REF!),"")</f>
        <v>#REF!</v>
      </c>
      <c r="AO6" s="834"/>
      <c r="AP6" s="838" t="e">
        <f>IF(AND('Mapa final'!#REF!="Muy Alta",'Mapa final'!#REF!="Moderado"),CONCATENATE("R",'Mapa final'!#REF!),"")</f>
        <v>#REF!</v>
      </c>
      <c r="AQ6" s="833"/>
      <c r="AR6" s="833" t="e">
        <f>IF(AND('Mapa final'!#REF!="Muy Alta",'Mapa final'!#REF!="Moderado"),CONCATENATE("R",'Mapa final'!#REF!),"")</f>
        <v>#REF!</v>
      </c>
      <c r="AS6" s="833"/>
      <c r="AT6" s="833" t="e">
        <f>IF(AND('Mapa final'!#REF!="Muy Alta",'Mapa final'!#REF!="Moderado"),CONCATENATE("R",'Mapa final'!#REF!),"")</f>
        <v>#REF!</v>
      </c>
      <c r="AU6" s="833"/>
      <c r="AV6" s="833" t="e">
        <f>IF(AND('Mapa final'!#REF!="Muy Alta",'Mapa final'!#REF!="Moderado"),CONCATENATE("R",'Mapa final'!#REF!),"")</f>
        <v>#REF!</v>
      </c>
      <c r="AW6" s="833"/>
      <c r="AX6" s="833" t="e">
        <f>IF(AND('Mapa final'!#REF!="Muy Alta",'Mapa final'!#REF!="Moderado"),CONCATENATE("R",'Mapa final'!#REF!),"")</f>
        <v>#REF!</v>
      </c>
      <c r="AY6" s="833"/>
      <c r="AZ6" s="833" t="e">
        <f>IF(AND('Mapa final'!#REF!="Muy Alta",'Mapa final'!#REF!="Moderado"),CONCATENATE("R",'Mapa final'!#REF!),"")</f>
        <v>#REF!</v>
      </c>
      <c r="BA6" s="833"/>
      <c r="BB6" s="833" t="e">
        <f>IF(AND('Mapa final'!#REF!="Muy Alta",'Mapa final'!#REF!="Moderado"),CONCATENATE("R",'Mapa final'!#REF!),"")</f>
        <v>#REF!</v>
      </c>
      <c r="BC6" s="833"/>
      <c r="BD6" s="833" t="e">
        <f>IF(AND('Mapa final'!#REF!="Muy Alta",'Mapa final'!#REF!="Moderado"),CONCATENATE("R",'Mapa final'!#REF!),"")</f>
        <v>#REF!</v>
      </c>
      <c r="BE6" s="834"/>
      <c r="BF6" s="838" t="e">
        <f>IF(AND('Mapa final'!#REF!="Muy Alta",'Mapa final'!#REF!="Mayor"),CONCATENATE("R",'Mapa final'!#REF!),"")</f>
        <v>#REF!</v>
      </c>
      <c r="BG6" s="833"/>
      <c r="BH6" s="833" t="e">
        <f>IF(AND('Mapa final'!#REF!="Muy Alta",'Mapa final'!#REF!="Mayor"),CONCATENATE("R",'Mapa final'!#REF!),"")</f>
        <v>#REF!</v>
      </c>
      <c r="BI6" s="833"/>
      <c r="BJ6" s="833" t="e">
        <f>IF(AND('Mapa final'!#REF!="Muy Alta",'Mapa final'!#REF!="Mayor"),CONCATENATE("R",'Mapa final'!#REF!),"")</f>
        <v>#REF!</v>
      </c>
      <c r="BK6" s="833"/>
      <c r="BL6" s="833" t="e">
        <f>IF(AND('Mapa final'!#REF!="Muy Alta",'Mapa final'!#REF!="Mayor"),CONCATENATE("R",'Mapa final'!#REF!),"")</f>
        <v>#REF!</v>
      </c>
      <c r="BM6" s="833"/>
      <c r="BN6" s="833" t="e">
        <f>IF(AND('Mapa final'!#REF!="Muy Alta",'Mapa final'!#REF!="Mayor"),CONCATENATE("R",'Mapa final'!#REF!),"")</f>
        <v>#REF!</v>
      </c>
      <c r="BO6" s="833"/>
      <c r="BP6" s="833" t="e">
        <f>IF(AND('Mapa final'!#REF!="Muy Alta",'Mapa final'!#REF!="Mayor"),CONCATENATE("R",'Mapa final'!#REF!),"")</f>
        <v>#REF!</v>
      </c>
      <c r="BQ6" s="833"/>
      <c r="BR6" s="833" t="e">
        <f>IF(AND('Mapa final'!#REF!="Muy Alta",'Mapa final'!#REF!="Mayor"),CONCATENATE("R",'Mapa final'!#REF!),"")</f>
        <v>#REF!</v>
      </c>
      <c r="BS6" s="833"/>
      <c r="BT6" s="833" t="e">
        <f>IF(AND('Mapa final'!#REF!="Muy Alta",'Mapa final'!#REF!="Mayor"),CONCATENATE("R",'Mapa final'!#REF!),"")</f>
        <v>#REF!</v>
      </c>
      <c r="BU6" s="834"/>
      <c r="BV6" s="829" t="e">
        <f>IF(AND('Mapa final'!#REF!="Muy Alta",'Mapa final'!#REF!="Catastrófico"),CONCATENATE("R",'Mapa final'!#REF!),"")</f>
        <v>#REF!</v>
      </c>
      <c r="BW6" s="827"/>
      <c r="BX6" s="827" t="e">
        <f>IF(AND('Mapa final'!#REF!="Muy Alta",'Mapa final'!#REF!="Catastrófico"),CONCATENATE("R",'Mapa final'!#REF!),"")</f>
        <v>#REF!</v>
      </c>
      <c r="BY6" s="827"/>
      <c r="BZ6" s="827" t="e">
        <f>IF(AND('Mapa final'!#REF!="Muy Alta",'Mapa final'!#REF!="Catastrófico"),CONCATENATE("R",'Mapa final'!#REF!),"")</f>
        <v>#REF!</v>
      </c>
      <c r="CA6" s="827"/>
      <c r="CB6" s="827" t="e">
        <f>IF(AND('Mapa final'!#REF!="Muy Alta",'Mapa final'!#REF!="Catastrófico"),CONCATENATE("R",'Mapa final'!#REF!),"")</f>
        <v>#REF!</v>
      </c>
      <c r="CC6" s="827"/>
      <c r="CD6" s="827" t="e">
        <f>IF(AND('Mapa final'!#REF!="Muy Alta",'Mapa final'!#REF!="Catastrófico"),CONCATENATE("R",'Mapa final'!#REF!),"")</f>
        <v>#REF!</v>
      </c>
      <c r="CE6" s="827"/>
      <c r="CF6" s="827" t="e">
        <f>IF(AND('Mapa final'!#REF!="Muy Alta",'Mapa final'!#REF!="Catastrófico"),CONCATENATE("R",'Mapa final'!#REF!),"")</f>
        <v>#REF!</v>
      </c>
      <c r="CG6" s="827"/>
      <c r="CH6" s="827" t="e">
        <f>IF(AND('Mapa final'!#REF!="Muy Alta",'Mapa final'!#REF!="Catastrófico"),CONCATENATE("R",'Mapa final'!#REF!),"")</f>
        <v>#REF!</v>
      </c>
      <c r="CI6" s="827"/>
      <c r="CJ6" s="827" t="e">
        <f>IF(AND('Mapa final'!#REF!="Muy Alta",'Mapa final'!#REF!="Catastrófico"),CONCATENATE("R",'Mapa final'!#REF!),"")</f>
        <v>#REF!</v>
      </c>
      <c r="CK6" s="828"/>
      <c r="CM6" s="847" t="s">
        <v>643</v>
      </c>
      <c r="CN6" s="848"/>
      <c r="CO6" s="848"/>
      <c r="CP6" s="848"/>
      <c r="CQ6" s="848"/>
      <c r="CR6" s="849"/>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row>
    <row r="7" spans="1:149" ht="15" customHeight="1" x14ac:dyDescent="0.25">
      <c r="A7" s="22"/>
      <c r="B7" s="803"/>
      <c r="C7" s="803"/>
      <c r="D7" s="804"/>
      <c r="E7" s="841"/>
      <c r="F7" s="842"/>
      <c r="G7" s="842"/>
      <c r="H7" s="842"/>
      <c r="I7" s="842"/>
      <c r="J7" s="822"/>
      <c r="K7" s="823"/>
      <c r="L7" s="823"/>
      <c r="M7" s="823"/>
      <c r="N7" s="823"/>
      <c r="O7" s="823"/>
      <c r="P7" s="823"/>
      <c r="Q7" s="823"/>
      <c r="R7" s="823"/>
      <c r="S7" s="823"/>
      <c r="T7" s="823"/>
      <c r="U7" s="823"/>
      <c r="V7" s="823"/>
      <c r="W7" s="823"/>
      <c r="X7" s="823"/>
      <c r="Y7" s="824"/>
      <c r="Z7" s="822"/>
      <c r="AA7" s="823"/>
      <c r="AB7" s="823"/>
      <c r="AC7" s="823"/>
      <c r="AD7" s="823"/>
      <c r="AE7" s="823"/>
      <c r="AF7" s="823"/>
      <c r="AG7" s="823"/>
      <c r="AH7" s="823"/>
      <c r="AI7" s="823"/>
      <c r="AJ7" s="823"/>
      <c r="AK7" s="823"/>
      <c r="AL7" s="823"/>
      <c r="AM7" s="823"/>
      <c r="AN7" s="823"/>
      <c r="AO7" s="824"/>
      <c r="AP7" s="822"/>
      <c r="AQ7" s="823"/>
      <c r="AR7" s="823"/>
      <c r="AS7" s="823"/>
      <c r="AT7" s="823"/>
      <c r="AU7" s="823"/>
      <c r="AV7" s="823"/>
      <c r="AW7" s="823"/>
      <c r="AX7" s="823"/>
      <c r="AY7" s="823"/>
      <c r="AZ7" s="823"/>
      <c r="BA7" s="823"/>
      <c r="BB7" s="823"/>
      <c r="BC7" s="823"/>
      <c r="BD7" s="823"/>
      <c r="BE7" s="824"/>
      <c r="BF7" s="822"/>
      <c r="BG7" s="823"/>
      <c r="BH7" s="823"/>
      <c r="BI7" s="823"/>
      <c r="BJ7" s="823"/>
      <c r="BK7" s="823"/>
      <c r="BL7" s="823"/>
      <c r="BM7" s="823"/>
      <c r="BN7" s="823"/>
      <c r="BO7" s="823"/>
      <c r="BP7" s="823"/>
      <c r="BQ7" s="823"/>
      <c r="BR7" s="823"/>
      <c r="BS7" s="823"/>
      <c r="BT7" s="823"/>
      <c r="BU7" s="824"/>
      <c r="BV7" s="817"/>
      <c r="BW7" s="818"/>
      <c r="BX7" s="818"/>
      <c r="BY7" s="818"/>
      <c r="BZ7" s="818"/>
      <c r="CA7" s="818"/>
      <c r="CB7" s="818"/>
      <c r="CC7" s="818"/>
      <c r="CD7" s="818"/>
      <c r="CE7" s="818"/>
      <c r="CF7" s="818"/>
      <c r="CG7" s="818"/>
      <c r="CH7" s="818"/>
      <c r="CI7" s="818"/>
      <c r="CJ7" s="818"/>
      <c r="CK7" s="825"/>
      <c r="CL7" s="22"/>
      <c r="CM7" s="850"/>
      <c r="CN7" s="851"/>
      <c r="CO7" s="851"/>
      <c r="CP7" s="851"/>
      <c r="CQ7" s="851"/>
      <c r="CR7" s="85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row>
    <row r="8" spans="1:149" ht="15" customHeight="1" x14ac:dyDescent="0.25">
      <c r="A8" s="22"/>
      <c r="B8" s="803"/>
      <c r="C8" s="803"/>
      <c r="D8" s="804"/>
      <c r="E8" s="841"/>
      <c r="F8" s="842"/>
      <c r="G8" s="842"/>
      <c r="H8" s="842"/>
      <c r="I8" s="842"/>
      <c r="J8" s="822" t="e">
        <f>IF(AND('Mapa final'!#REF!="Muy Alta",'Mapa final'!#REF!="Leve"),CONCATENATE("R",'Mapa final'!#REF!),"")</f>
        <v>#REF!</v>
      </c>
      <c r="K8" s="823"/>
      <c r="L8" s="823" t="e">
        <f>IF(AND('Mapa final'!#REF!="Muy Alta",'Mapa final'!#REF!="Leve"),CONCATENATE("R",'Mapa final'!#REF!),"")</f>
        <v>#REF!</v>
      </c>
      <c r="M8" s="823"/>
      <c r="N8" s="823" t="e">
        <f>IF(AND('Mapa final'!#REF!="Muy Alta",'Mapa final'!#REF!="Leve"),CONCATENATE("R",'Mapa final'!#REF!),"")</f>
        <v>#REF!</v>
      </c>
      <c r="O8" s="823"/>
      <c r="P8" s="823" t="e">
        <f>IF(AND('Mapa final'!#REF!="Muy Alta",'Mapa final'!#REF!="Leve"),CONCATENATE("R",'Mapa final'!#REF!),"")</f>
        <v>#REF!</v>
      </c>
      <c r="Q8" s="823"/>
      <c r="R8" s="823" t="e">
        <f>IF(AND('Mapa final'!#REF!="Muy Alta",'Mapa final'!#REF!="Leve"),CONCATENATE("R",'Mapa final'!#REF!),"")</f>
        <v>#REF!</v>
      </c>
      <c r="S8" s="823"/>
      <c r="T8" s="823" t="e">
        <f>IF(AND('Mapa final'!#REF!="Muy Alta",'Mapa final'!#REF!="Leve"),CONCATENATE("R",'Mapa final'!#REF!),"")</f>
        <v>#REF!</v>
      </c>
      <c r="U8" s="823"/>
      <c r="V8" s="823" t="e">
        <f>IF(AND('Mapa final'!#REF!="Muy Alta",'Mapa final'!#REF!="Leve"),CONCATENATE("R",'Mapa final'!#REF!),"")</f>
        <v>#REF!</v>
      </c>
      <c r="W8" s="823"/>
      <c r="X8" s="823" t="e">
        <f>IF(AND('Mapa final'!#REF!="Muy Alta",'Mapa final'!#REF!="Leve"),CONCATENATE("R",'Mapa final'!#REF!),"")</f>
        <v>#REF!</v>
      </c>
      <c r="Y8" s="824"/>
      <c r="Z8" s="822" t="e">
        <f>IF(AND('Mapa final'!#REF!="Muy Alta",'Mapa final'!#REF!="Menor"),CONCATENATE("R",'Mapa final'!#REF!),"")</f>
        <v>#REF!</v>
      </c>
      <c r="AA8" s="823"/>
      <c r="AB8" s="823" t="e">
        <f>IF(AND('Mapa final'!#REF!="Muy Alta",'Mapa final'!#REF!="Menor"),CONCATENATE("R",'Mapa final'!#REF!),"")</f>
        <v>#REF!</v>
      </c>
      <c r="AC8" s="823"/>
      <c r="AD8" s="823" t="e">
        <f>IF(AND('Mapa final'!#REF!="Muy Alta",'Mapa final'!#REF!="Menor"),CONCATENATE("R",'Mapa final'!#REF!),"")</f>
        <v>#REF!</v>
      </c>
      <c r="AE8" s="823"/>
      <c r="AF8" s="823" t="e">
        <f>IF(AND('Mapa final'!#REF!="Muy Alta",'Mapa final'!#REF!="Menor"),CONCATENATE("R",'Mapa final'!#REF!),"")</f>
        <v>#REF!</v>
      </c>
      <c r="AG8" s="823"/>
      <c r="AH8" s="823" t="e">
        <f>IF(AND('Mapa final'!#REF!="Muy Alta",'Mapa final'!#REF!="Menor"),CONCATENATE("R",'Mapa final'!#REF!),"")</f>
        <v>#REF!</v>
      </c>
      <c r="AI8" s="823"/>
      <c r="AJ8" s="823" t="e">
        <f>IF(AND('Mapa final'!#REF!="Muy Alta",'Mapa final'!#REF!="Menor"),CONCATENATE("R",'Mapa final'!#REF!),"")</f>
        <v>#REF!</v>
      </c>
      <c r="AK8" s="823"/>
      <c r="AL8" s="823" t="e">
        <f>IF(AND('Mapa final'!#REF!="Muy Alta",'Mapa final'!#REF!="Menor"),CONCATENATE("R",'Mapa final'!#REF!),"")</f>
        <v>#REF!</v>
      </c>
      <c r="AM8" s="823"/>
      <c r="AN8" s="823" t="e">
        <f>IF(AND('Mapa final'!#REF!="Muy Alta",'Mapa final'!#REF!="Menor"),CONCATENATE("R",'Mapa final'!#REF!),"")</f>
        <v>#REF!</v>
      </c>
      <c r="AO8" s="824"/>
      <c r="AP8" s="822" t="e">
        <f>IF(AND('Mapa final'!#REF!="Muy Alta",'Mapa final'!#REF!="Moderado"),CONCATENATE("R",'Mapa final'!#REF!),"")</f>
        <v>#REF!</v>
      </c>
      <c r="AQ8" s="823"/>
      <c r="AR8" s="823" t="e">
        <f>IF(AND('Mapa final'!#REF!="Muy Alta",'Mapa final'!#REF!="Moderado"),CONCATENATE("R",'Mapa final'!#REF!),"")</f>
        <v>#REF!</v>
      </c>
      <c r="AS8" s="823"/>
      <c r="AT8" s="823" t="e">
        <f>IF(AND('Mapa final'!#REF!="Muy Alta",'Mapa final'!#REF!="Moderado"),CONCATENATE("R",'Mapa final'!#REF!),"")</f>
        <v>#REF!</v>
      </c>
      <c r="AU8" s="823"/>
      <c r="AV8" s="823" t="e">
        <f>IF(AND('Mapa final'!#REF!="Muy Alta",'Mapa final'!#REF!="Moderado"),CONCATENATE("R",'Mapa final'!#REF!),"")</f>
        <v>#REF!</v>
      </c>
      <c r="AW8" s="823"/>
      <c r="AX8" s="823" t="e">
        <f>IF(AND('Mapa final'!#REF!="Muy Alta",'Mapa final'!#REF!="Moderado"),CONCATENATE("R",'Mapa final'!#REF!),"")</f>
        <v>#REF!</v>
      </c>
      <c r="AY8" s="823"/>
      <c r="AZ8" s="823" t="e">
        <f>IF(AND('Mapa final'!#REF!="Muy Alta",'Mapa final'!#REF!="Moderado"),CONCATENATE("R",'Mapa final'!#REF!),"")</f>
        <v>#REF!</v>
      </c>
      <c r="BA8" s="823"/>
      <c r="BB8" s="823" t="e">
        <f>IF(AND('Mapa final'!#REF!="Muy Alta",'Mapa final'!#REF!="Moderado"),CONCATENATE("R",'Mapa final'!#REF!),"")</f>
        <v>#REF!</v>
      </c>
      <c r="BC8" s="823"/>
      <c r="BD8" s="823" t="e">
        <f>IF(AND('Mapa final'!#REF!="Muy Alta",'Mapa final'!#REF!="Moderado"),CONCATENATE("R",'Mapa final'!#REF!),"")</f>
        <v>#REF!</v>
      </c>
      <c r="BE8" s="824"/>
      <c r="BF8" s="822" t="e">
        <f>IF(AND('Mapa final'!#REF!="Muy Alta",'Mapa final'!#REF!="Mayor"),CONCATENATE("R",'Mapa final'!#REF!),"")</f>
        <v>#REF!</v>
      </c>
      <c r="BG8" s="823"/>
      <c r="BH8" s="823" t="e">
        <f>IF(AND('Mapa final'!#REF!="Muy Alta",'Mapa final'!#REF!="Mayor"),CONCATENATE("R",'Mapa final'!#REF!),"")</f>
        <v>#REF!</v>
      </c>
      <c r="BI8" s="823"/>
      <c r="BJ8" s="823" t="e">
        <f>IF(AND('Mapa final'!#REF!="Muy Alta",'Mapa final'!#REF!="Mayor"),CONCATENATE("R",'Mapa final'!#REF!),"")</f>
        <v>#REF!</v>
      </c>
      <c r="BK8" s="823"/>
      <c r="BL8" s="823" t="e">
        <f>IF(AND('Mapa final'!#REF!="Muy Alta",'Mapa final'!#REF!="Mayor"),CONCATENATE("R",'Mapa final'!#REF!),"")</f>
        <v>#REF!</v>
      </c>
      <c r="BM8" s="823"/>
      <c r="BN8" s="823" t="e">
        <f>IF(AND('Mapa final'!#REF!="Muy Alta",'Mapa final'!#REF!="Mayor"),CONCATENATE("R",'Mapa final'!#REF!),"")</f>
        <v>#REF!</v>
      </c>
      <c r="BO8" s="823"/>
      <c r="BP8" s="823" t="e">
        <f>IF(AND('Mapa final'!#REF!="Muy Alta",'Mapa final'!#REF!="Mayor"),CONCATENATE("R",'Mapa final'!#REF!),"")</f>
        <v>#REF!</v>
      </c>
      <c r="BQ8" s="823"/>
      <c r="BR8" s="823" t="e">
        <f>IF(AND('Mapa final'!#REF!="Muy Alta",'Mapa final'!#REF!="Mayor"),CONCATENATE("R",'Mapa final'!#REF!),"")</f>
        <v>#REF!</v>
      </c>
      <c r="BS8" s="823"/>
      <c r="BT8" s="823" t="e">
        <f>IF(AND('Mapa final'!#REF!="Muy Alta",'Mapa final'!#REF!="Mayor"),CONCATENATE("R",'Mapa final'!#REF!),"")</f>
        <v>#REF!</v>
      </c>
      <c r="BU8" s="824"/>
      <c r="BV8" s="817" t="e">
        <f>IF(AND('Mapa final'!#REF!="Muy Alta",'Mapa final'!#REF!="Catastrófico"),CONCATENATE("R",'Mapa final'!#REF!),"")</f>
        <v>#REF!</v>
      </c>
      <c r="BW8" s="818"/>
      <c r="BX8" s="818" t="e">
        <f>IF(AND('Mapa final'!#REF!="Muy Alta",'Mapa final'!#REF!="Catastrófico"),CONCATENATE("R",'Mapa final'!#REF!),"")</f>
        <v>#REF!</v>
      </c>
      <c r="BY8" s="818"/>
      <c r="BZ8" s="818" t="e">
        <f>IF(AND('Mapa final'!#REF!="Muy Alta",'Mapa final'!#REF!="Catastrófico"),CONCATENATE("R",'Mapa final'!#REF!),"")</f>
        <v>#REF!</v>
      </c>
      <c r="CA8" s="818"/>
      <c r="CB8" s="818" t="e">
        <f>IF(AND('Mapa final'!#REF!="Muy Alta",'Mapa final'!#REF!="Catastrófico"),CONCATENATE("R",'Mapa final'!#REF!),"")</f>
        <v>#REF!</v>
      </c>
      <c r="CC8" s="818"/>
      <c r="CD8" s="818" t="e">
        <f>IF(AND('Mapa final'!#REF!="Muy Alta",'Mapa final'!#REF!="Catastrófico"),CONCATENATE("R",'Mapa final'!#REF!),"")</f>
        <v>#REF!</v>
      </c>
      <c r="CE8" s="818"/>
      <c r="CF8" s="818" t="e">
        <f>IF(AND('Mapa final'!#REF!="Muy Alta",'Mapa final'!#REF!="Catastrófico"),CONCATENATE("R",'Mapa final'!#REF!),"")</f>
        <v>#REF!</v>
      </c>
      <c r="CG8" s="818"/>
      <c r="CH8" s="818" t="e">
        <f>IF(AND('Mapa final'!#REF!="Muy Alta",'Mapa final'!#REF!="Catastrófico"),CONCATENATE("R",'Mapa final'!#REF!),"")</f>
        <v>#REF!</v>
      </c>
      <c r="CI8" s="818"/>
      <c r="CJ8" s="818" t="e">
        <f>IF(AND('Mapa final'!#REF!="Muy Alta",'Mapa final'!#REF!="Catastrófico"),CONCATENATE("R",'Mapa final'!#REF!),"")</f>
        <v>#REF!</v>
      </c>
      <c r="CK8" s="825"/>
      <c r="CL8" s="22"/>
      <c r="CM8" s="850"/>
      <c r="CN8" s="851"/>
      <c r="CO8" s="851"/>
      <c r="CP8" s="851"/>
      <c r="CQ8" s="851"/>
      <c r="CR8" s="85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row>
    <row r="9" spans="1:149" ht="15" customHeight="1" x14ac:dyDescent="0.25">
      <c r="A9" s="22"/>
      <c r="B9" s="803"/>
      <c r="C9" s="803"/>
      <c r="D9" s="804"/>
      <c r="E9" s="841"/>
      <c r="F9" s="842"/>
      <c r="G9" s="842"/>
      <c r="H9" s="842"/>
      <c r="I9" s="842"/>
      <c r="J9" s="822"/>
      <c r="K9" s="823"/>
      <c r="L9" s="823"/>
      <c r="M9" s="823"/>
      <c r="N9" s="823"/>
      <c r="O9" s="823"/>
      <c r="P9" s="823"/>
      <c r="Q9" s="823"/>
      <c r="R9" s="823"/>
      <c r="S9" s="823"/>
      <c r="T9" s="823"/>
      <c r="U9" s="823"/>
      <c r="V9" s="823"/>
      <c r="W9" s="823"/>
      <c r="X9" s="823"/>
      <c r="Y9" s="824"/>
      <c r="Z9" s="822"/>
      <c r="AA9" s="823"/>
      <c r="AB9" s="823"/>
      <c r="AC9" s="823"/>
      <c r="AD9" s="823"/>
      <c r="AE9" s="823"/>
      <c r="AF9" s="823"/>
      <c r="AG9" s="823"/>
      <c r="AH9" s="823"/>
      <c r="AI9" s="823"/>
      <c r="AJ9" s="823"/>
      <c r="AK9" s="823"/>
      <c r="AL9" s="823"/>
      <c r="AM9" s="823"/>
      <c r="AN9" s="823"/>
      <c r="AO9" s="824"/>
      <c r="AP9" s="822"/>
      <c r="AQ9" s="823"/>
      <c r="AR9" s="823"/>
      <c r="AS9" s="823"/>
      <c r="AT9" s="823"/>
      <c r="AU9" s="823"/>
      <c r="AV9" s="823"/>
      <c r="AW9" s="823"/>
      <c r="AX9" s="823"/>
      <c r="AY9" s="823"/>
      <c r="AZ9" s="823"/>
      <c r="BA9" s="823"/>
      <c r="BB9" s="823"/>
      <c r="BC9" s="823"/>
      <c r="BD9" s="823"/>
      <c r="BE9" s="824"/>
      <c r="BF9" s="822"/>
      <c r="BG9" s="823"/>
      <c r="BH9" s="823"/>
      <c r="BI9" s="823"/>
      <c r="BJ9" s="823"/>
      <c r="BK9" s="823"/>
      <c r="BL9" s="823"/>
      <c r="BM9" s="823"/>
      <c r="BN9" s="823"/>
      <c r="BO9" s="823"/>
      <c r="BP9" s="823"/>
      <c r="BQ9" s="823"/>
      <c r="BR9" s="823"/>
      <c r="BS9" s="823"/>
      <c r="BT9" s="823"/>
      <c r="BU9" s="824"/>
      <c r="BV9" s="817"/>
      <c r="BW9" s="818"/>
      <c r="BX9" s="818"/>
      <c r="BY9" s="818"/>
      <c r="BZ9" s="818"/>
      <c r="CA9" s="818"/>
      <c r="CB9" s="818"/>
      <c r="CC9" s="818"/>
      <c r="CD9" s="818"/>
      <c r="CE9" s="818"/>
      <c r="CF9" s="818"/>
      <c r="CG9" s="818"/>
      <c r="CH9" s="818"/>
      <c r="CI9" s="818"/>
      <c r="CJ9" s="818"/>
      <c r="CK9" s="825"/>
      <c r="CL9" s="22"/>
      <c r="CM9" s="850"/>
      <c r="CN9" s="851"/>
      <c r="CO9" s="851"/>
      <c r="CP9" s="851"/>
      <c r="CQ9" s="851"/>
      <c r="CR9" s="85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row>
    <row r="10" spans="1:149" ht="15" customHeight="1" x14ac:dyDescent="0.25">
      <c r="A10" s="22"/>
      <c r="B10" s="803"/>
      <c r="C10" s="803"/>
      <c r="D10" s="804"/>
      <c r="E10" s="841"/>
      <c r="F10" s="842"/>
      <c r="G10" s="842"/>
      <c r="H10" s="842"/>
      <c r="I10" s="842"/>
      <c r="J10" s="822" t="e">
        <f>IF(AND('Mapa final'!#REF!="Muy Alta",'Mapa final'!#REF!="Leve"),CONCATENATE("R",'Mapa final'!#REF!),"")</f>
        <v>#REF!</v>
      </c>
      <c r="K10" s="823"/>
      <c r="L10" s="823" t="e">
        <f>IF(AND('Mapa final'!#REF!="Muy Alta",'Mapa final'!#REF!="Leve"),CONCATENATE("R",'Mapa final'!#REF!),"")</f>
        <v>#REF!</v>
      </c>
      <c r="M10" s="823"/>
      <c r="N10" s="823" t="e">
        <f>IF(AND('Mapa final'!#REF!="Muy Alta",'Mapa final'!#REF!="Leve"),CONCATENATE("R",'Mapa final'!#REF!),"")</f>
        <v>#REF!</v>
      </c>
      <c r="O10" s="823"/>
      <c r="P10" s="823" t="e">
        <f>IF(AND('Mapa final'!#REF!="Muy Alta",'Mapa final'!#REF!="Leve"),CONCATENATE("R",'Mapa final'!#REF!),"")</f>
        <v>#REF!</v>
      </c>
      <c r="Q10" s="823"/>
      <c r="R10" s="823" t="e">
        <f>IF(AND('Mapa final'!#REF!="Muy Alta",'Mapa final'!#REF!="Leve"),CONCATENATE("R",'Mapa final'!#REF!),"")</f>
        <v>#REF!</v>
      </c>
      <c r="S10" s="823"/>
      <c r="T10" s="823" t="e">
        <f>IF(AND('Mapa final'!#REF!="Muy Alta",'Mapa final'!#REF!="Leve"),CONCATENATE("R",'Mapa final'!#REF!),"")</f>
        <v>#REF!</v>
      </c>
      <c r="U10" s="823"/>
      <c r="V10" s="823" t="e">
        <f>IF(AND('Mapa final'!#REF!="Muy Alta",'Mapa final'!#REF!="Leve"),CONCATENATE("R",'Mapa final'!#REF!),"")</f>
        <v>#REF!</v>
      </c>
      <c r="W10" s="823"/>
      <c r="X10" s="823" t="e">
        <f>IF(AND('Mapa final'!#REF!="Muy Alta",'Mapa final'!#REF!="Leve"),CONCATENATE("R",'Mapa final'!#REF!),"")</f>
        <v>#REF!</v>
      </c>
      <c r="Y10" s="824"/>
      <c r="Z10" s="822" t="e">
        <f>IF(AND('Mapa final'!#REF!="Muy Alta",'Mapa final'!#REF!="Menor"),CONCATENATE("R",'Mapa final'!#REF!),"")</f>
        <v>#REF!</v>
      </c>
      <c r="AA10" s="823"/>
      <c r="AB10" s="823" t="e">
        <f>IF(AND('Mapa final'!#REF!="Muy Alta",'Mapa final'!#REF!="Menor"),CONCATENATE("R",'Mapa final'!#REF!),"")</f>
        <v>#REF!</v>
      </c>
      <c r="AC10" s="823"/>
      <c r="AD10" s="823" t="e">
        <f>IF(AND('Mapa final'!#REF!="Muy Alta",'Mapa final'!#REF!="Menor"),CONCATENATE("R",'Mapa final'!#REF!),"")</f>
        <v>#REF!</v>
      </c>
      <c r="AE10" s="823"/>
      <c r="AF10" s="823" t="e">
        <f>IF(AND('Mapa final'!#REF!="Muy Alta",'Mapa final'!#REF!="Menor"),CONCATENATE("R",'Mapa final'!#REF!),"")</f>
        <v>#REF!</v>
      </c>
      <c r="AG10" s="823"/>
      <c r="AH10" s="823" t="e">
        <f>IF(AND('Mapa final'!#REF!="Muy Alta",'Mapa final'!#REF!="Menor"),CONCATENATE("R",'Mapa final'!#REF!),"")</f>
        <v>#REF!</v>
      </c>
      <c r="AI10" s="823"/>
      <c r="AJ10" s="823" t="e">
        <f>IF(AND('Mapa final'!#REF!="Muy Alta",'Mapa final'!#REF!="Menor"),CONCATENATE("R",'Mapa final'!#REF!),"")</f>
        <v>#REF!</v>
      </c>
      <c r="AK10" s="823"/>
      <c r="AL10" s="823" t="e">
        <f>IF(AND('Mapa final'!#REF!="Muy Alta",'Mapa final'!#REF!="Menor"),CONCATENATE("R",'Mapa final'!#REF!),"")</f>
        <v>#REF!</v>
      </c>
      <c r="AM10" s="823"/>
      <c r="AN10" s="823" t="e">
        <f>IF(AND('Mapa final'!#REF!="Muy Alta",'Mapa final'!#REF!="Menor"),CONCATENATE("R",'Mapa final'!#REF!),"")</f>
        <v>#REF!</v>
      </c>
      <c r="AO10" s="824"/>
      <c r="AP10" s="822" t="e">
        <f>IF(AND('Mapa final'!#REF!="Muy Alta",'Mapa final'!#REF!="Moderado"),CONCATENATE("R",'Mapa final'!#REF!),"")</f>
        <v>#REF!</v>
      </c>
      <c r="AQ10" s="823"/>
      <c r="AR10" s="823" t="e">
        <f>IF(AND('Mapa final'!#REF!="Muy Alta",'Mapa final'!#REF!="Moderado"),CONCATENATE("R",'Mapa final'!#REF!),"")</f>
        <v>#REF!</v>
      </c>
      <c r="AS10" s="823"/>
      <c r="AT10" s="823" t="e">
        <f>IF(AND('Mapa final'!#REF!="Muy Alta",'Mapa final'!#REF!="Moderado"),CONCATENATE("R",'Mapa final'!#REF!),"")</f>
        <v>#REF!</v>
      </c>
      <c r="AU10" s="823"/>
      <c r="AV10" s="823" t="e">
        <f>IF(AND('Mapa final'!#REF!="Muy Alta",'Mapa final'!#REF!="Moderado"),CONCATENATE("R",'Mapa final'!#REF!),"")</f>
        <v>#REF!</v>
      </c>
      <c r="AW10" s="823"/>
      <c r="AX10" s="823" t="e">
        <f>IF(AND('Mapa final'!#REF!="Muy Alta",'Mapa final'!#REF!="Moderado"),CONCATENATE("R",'Mapa final'!#REF!),"")</f>
        <v>#REF!</v>
      </c>
      <c r="AY10" s="823"/>
      <c r="AZ10" s="823" t="e">
        <f>IF(AND('Mapa final'!#REF!="Muy Alta",'Mapa final'!#REF!="Moderado"),CONCATENATE("R",'Mapa final'!#REF!),"")</f>
        <v>#REF!</v>
      </c>
      <c r="BA10" s="823"/>
      <c r="BB10" s="823" t="e">
        <f>IF(AND('Mapa final'!#REF!="Muy Alta",'Mapa final'!#REF!="Moderado"),CONCATENATE("R",'Mapa final'!#REF!),"")</f>
        <v>#REF!</v>
      </c>
      <c r="BC10" s="823"/>
      <c r="BD10" s="823" t="e">
        <f>IF(AND('Mapa final'!#REF!="Muy Alta",'Mapa final'!#REF!="Moderado"),CONCATENATE("R",'Mapa final'!#REF!),"")</f>
        <v>#REF!</v>
      </c>
      <c r="BE10" s="824"/>
      <c r="BF10" s="822" t="e">
        <f>IF(AND('Mapa final'!#REF!="Muy Alta",'Mapa final'!#REF!="Mayor"),CONCATENATE("R",'Mapa final'!#REF!),"")</f>
        <v>#REF!</v>
      </c>
      <c r="BG10" s="823"/>
      <c r="BH10" s="823" t="e">
        <f>IF(AND('Mapa final'!#REF!="Muy Alta",'Mapa final'!#REF!="Mayor"),CONCATENATE("R",'Mapa final'!#REF!),"")</f>
        <v>#REF!</v>
      </c>
      <c r="BI10" s="823"/>
      <c r="BJ10" s="823" t="e">
        <f>IF(AND('Mapa final'!#REF!="Muy Alta",'Mapa final'!#REF!="Mayor"),CONCATENATE("R",'Mapa final'!#REF!),"")</f>
        <v>#REF!</v>
      </c>
      <c r="BK10" s="823"/>
      <c r="BL10" s="823" t="e">
        <f>IF(AND('Mapa final'!#REF!="Muy Alta",'Mapa final'!#REF!="Mayor"),CONCATENATE("R",'Mapa final'!#REF!),"")</f>
        <v>#REF!</v>
      </c>
      <c r="BM10" s="823"/>
      <c r="BN10" s="823" t="e">
        <f>IF(AND('Mapa final'!#REF!="Muy Alta",'Mapa final'!#REF!="Mayor"),CONCATENATE("R",'Mapa final'!#REF!),"")</f>
        <v>#REF!</v>
      </c>
      <c r="BO10" s="823"/>
      <c r="BP10" s="823" t="e">
        <f>IF(AND('Mapa final'!#REF!="Muy Alta",'Mapa final'!#REF!="Mayor"),CONCATENATE("R",'Mapa final'!#REF!),"")</f>
        <v>#REF!</v>
      </c>
      <c r="BQ10" s="823"/>
      <c r="BR10" s="823" t="e">
        <f>IF(AND('Mapa final'!#REF!="Muy Alta",'Mapa final'!#REF!="Mayor"),CONCATENATE("R",'Mapa final'!#REF!),"")</f>
        <v>#REF!</v>
      </c>
      <c r="BS10" s="823"/>
      <c r="BT10" s="823" t="e">
        <f>IF(AND('Mapa final'!#REF!="Muy Alta",'Mapa final'!#REF!="Mayor"),CONCATENATE("R",'Mapa final'!#REF!),"")</f>
        <v>#REF!</v>
      </c>
      <c r="BU10" s="824"/>
      <c r="BV10" s="817" t="e">
        <f>IF(AND('Mapa final'!#REF!="Muy Alta",'Mapa final'!#REF!="Catastrófico"),CONCATENATE("R",'Mapa final'!#REF!),"")</f>
        <v>#REF!</v>
      </c>
      <c r="BW10" s="818"/>
      <c r="BX10" s="818" t="e">
        <f>IF(AND('Mapa final'!#REF!="Muy Alta",'Mapa final'!#REF!="Catastrófico"),CONCATENATE("R",'Mapa final'!#REF!),"")</f>
        <v>#REF!</v>
      </c>
      <c r="BY10" s="818"/>
      <c r="BZ10" s="818" t="e">
        <f>IF(AND('Mapa final'!#REF!="Muy Alta",'Mapa final'!#REF!="Catastrófico"),CONCATENATE("R",'Mapa final'!#REF!),"")</f>
        <v>#REF!</v>
      </c>
      <c r="CA10" s="818"/>
      <c r="CB10" s="818" t="e">
        <f>IF(AND('Mapa final'!#REF!="Muy Alta",'Mapa final'!#REF!="Catastrófico"),CONCATENATE("R",'Mapa final'!#REF!),"")</f>
        <v>#REF!</v>
      </c>
      <c r="CC10" s="818"/>
      <c r="CD10" s="818" t="e">
        <f>IF(AND('Mapa final'!#REF!="Muy Alta",'Mapa final'!#REF!="Catastrófico"),CONCATENATE("R",'Mapa final'!#REF!),"")</f>
        <v>#REF!</v>
      </c>
      <c r="CE10" s="818"/>
      <c r="CF10" s="818" t="e">
        <f>IF(AND('Mapa final'!#REF!="Muy Alta",'Mapa final'!#REF!="Catastrófico"),CONCATENATE("R",'Mapa final'!#REF!),"")</f>
        <v>#REF!</v>
      </c>
      <c r="CG10" s="818"/>
      <c r="CH10" s="818" t="e">
        <f>IF(AND('Mapa final'!#REF!="Muy Alta",'Mapa final'!#REF!="Catastrófico"),CONCATENATE("R",'Mapa final'!#REF!),"")</f>
        <v>#REF!</v>
      </c>
      <c r="CI10" s="818"/>
      <c r="CJ10" s="818" t="e">
        <f>IF(AND('Mapa final'!#REF!="Muy Alta",'Mapa final'!#REF!="Catastrófico"),CONCATENATE("R",'Mapa final'!#REF!),"")</f>
        <v>#REF!</v>
      </c>
      <c r="CK10" s="825"/>
      <c r="CL10" s="22"/>
      <c r="CM10" s="850"/>
      <c r="CN10" s="851"/>
      <c r="CO10" s="851"/>
      <c r="CP10" s="851"/>
      <c r="CQ10" s="851"/>
      <c r="CR10" s="85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row>
    <row r="11" spans="1:149" ht="15" customHeight="1" x14ac:dyDescent="0.25">
      <c r="A11" s="22"/>
      <c r="B11" s="803"/>
      <c r="C11" s="803"/>
      <c r="D11" s="804"/>
      <c r="E11" s="841"/>
      <c r="F11" s="842"/>
      <c r="G11" s="842"/>
      <c r="H11" s="842"/>
      <c r="I11" s="842"/>
      <c r="J11" s="822"/>
      <c r="K11" s="823"/>
      <c r="L11" s="823"/>
      <c r="M11" s="823"/>
      <c r="N11" s="823"/>
      <c r="O11" s="823"/>
      <c r="P11" s="823"/>
      <c r="Q11" s="823"/>
      <c r="R11" s="823"/>
      <c r="S11" s="823"/>
      <c r="T11" s="823"/>
      <c r="U11" s="823"/>
      <c r="V11" s="823"/>
      <c r="W11" s="823"/>
      <c r="X11" s="823"/>
      <c r="Y11" s="824"/>
      <c r="Z11" s="822"/>
      <c r="AA11" s="823"/>
      <c r="AB11" s="823"/>
      <c r="AC11" s="823"/>
      <c r="AD11" s="823"/>
      <c r="AE11" s="823"/>
      <c r="AF11" s="823"/>
      <c r="AG11" s="823"/>
      <c r="AH11" s="823"/>
      <c r="AI11" s="823"/>
      <c r="AJ11" s="823"/>
      <c r="AK11" s="823"/>
      <c r="AL11" s="823"/>
      <c r="AM11" s="823"/>
      <c r="AN11" s="823"/>
      <c r="AO11" s="824"/>
      <c r="AP11" s="822"/>
      <c r="AQ11" s="823"/>
      <c r="AR11" s="823"/>
      <c r="AS11" s="823"/>
      <c r="AT11" s="823"/>
      <c r="AU11" s="823"/>
      <c r="AV11" s="823"/>
      <c r="AW11" s="823"/>
      <c r="AX11" s="823"/>
      <c r="AY11" s="823"/>
      <c r="AZ11" s="823"/>
      <c r="BA11" s="823"/>
      <c r="BB11" s="823"/>
      <c r="BC11" s="823"/>
      <c r="BD11" s="823"/>
      <c r="BE11" s="824"/>
      <c r="BF11" s="822"/>
      <c r="BG11" s="823"/>
      <c r="BH11" s="823"/>
      <c r="BI11" s="823"/>
      <c r="BJ11" s="823"/>
      <c r="BK11" s="823"/>
      <c r="BL11" s="823"/>
      <c r="BM11" s="823"/>
      <c r="BN11" s="823"/>
      <c r="BO11" s="823"/>
      <c r="BP11" s="823"/>
      <c r="BQ11" s="823"/>
      <c r="BR11" s="823"/>
      <c r="BS11" s="823"/>
      <c r="BT11" s="823"/>
      <c r="BU11" s="824"/>
      <c r="BV11" s="817"/>
      <c r="BW11" s="818"/>
      <c r="BX11" s="818"/>
      <c r="BY11" s="818"/>
      <c r="BZ11" s="818"/>
      <c r="CA11" s="818"/>
      <c r="CB11" s="818"/>
      <c r="CC11" s="818"/>
      <c r="CD11" s="818"/>
      <c r="CE11" s="818"/>
      <c r="CF11" s="818"/>
      <c r="CG11" s="818"/>
      <c r="CH11" s="818"/>
      <c r="CI11" s="818"/>
      <c r="CJ11" s="818"/>
      <c r="CK11" s="825"/>
      <c r="CL11" s="22"/>
      <c r="CM11" s="850"/>
      <c r="CN11" s="851"/>
      <c r="CO11" s="851"/>
      <c r="CP11" s="851"/>
      <c r="CQ11" s="851"/>
      <c r="CR11" s="85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row>
    <row r="12" spans="1:149" ht="15" customHeight="1" x14ac:dyDescent="0.25">
      <c r="A12" s="22"/>
      <c r="B12" s="803"/>
      <c r="C12" s="803"/>
      <c r="D12" s="804"/>
      <c r="E12" s="841"/>
      <c r="F12" s="842"/>
      <c r="G12" s="842"/>
      <c r="H12" s="842"/>
      <c r="I12" s="842"/>
      <c r="J12" s="822" t="e">
        <f>IF(AND('Mapa final'!#REF!="Muy Alta",'Mapa final'!#REF!="Leve"),CONCATENATE("R",'Mapa final'!#REF!),"")</f>
        <v>#REF!</v>
      </c>
      <c r="K12" s="823"/>
      <c r="L12" s="823" t="e">
        <f>IF(AND('Mapa final'!#REF!="Muy Alta",'Mapa final'!#REF!="Leve"),CONCATENATE("R",'Mapa final'!#REF!),"")</f>
        <v>#REF!</v>
      </c>
      <c r="M12" s="823"/>
      <c r="N12" s="823" t="e">
        <f>IF(AND('Mapa final'!#REF!="Muy Alta",'Mapa final'!#REF!="Leve"),CONCATENATE("R",'Mapa final'!#REF!),"")</f>
        <v>#REF!</v>
      </c>
      <c r="O12" s="823"/>
      <c r="P12" s="823" t="e">
        <f>IF(AND('Mapa final'!#REF!="Muy Alta",'Mapa final'!#REF!="Leve"),CONCATENATE("R",'Mapa final'!#REF!),"")</f>
        <v>#REF!</v>
      </c>
      <c r="Q12" s="823"/>
      <c r="R12" s="823" t="e">
        <f>IF(AND('Mapa final'!#REF!="Muy Alta",'Mapa final'!#REF!="Leve"),CONCATENATE("R",'Mapa final'!#REF!),"")</f>
        <v>#REF!</v>
      </c>
      <c r="S12" s="823"/>
      <c r="T12" s="823" t="e">
        <f>IF(AND('Mapa final'!#REF!="Muy Alta",'Mapa final'!#REF!="Leve"),CONCATENATE("R",'Mapa final'!#REF!),"")</f>
        <v>#REF!</v>
      </c>
      <c r="U12" s="823"/>
      <c r="V12" s="823" t="e">
        <f>IF(AND('Mapa final'!#REF!="Muy Alta",'Mapa final'!#REF!="Leve"),CONCATENATE("R",'Mapa final'!#REF!),"")</f>
        <v>#REF!</v>
      </c>
      <c r="W12" s="823"/>
      <c r="X12" s="823" t="e">
        <f>IF(AND('Mapa final'!#REF!="Muy Alta",'Mapa final'!#REF!="Leve"),CONCATENATE("R",'Mapa final'!#REF!),"")</f>
        <v>#REF!</v>
      </c>
      <c r="Y12" s="824"/>
      <c r="Z12" s="822" t="e">
        <f>IF(AND('Mapa final'!#REF!="Muy Alta",'Mapa final'!#REF!="Menor"),CONCATENATE("R",'Mapa final'!#REF!),"")</f>
        <v>#REF!</v>
      </c>
      <c r="AA12" s="823"/>
      <c r="AB12" s="823" t="e">
        <f>IF(AND('Mapa final'!#REF!="Muy Alta",'Mapa final'!#REF!="Menor"),CONCATENATE("R",'Mapa final'!#REF!),"")</f>
        <v>#REF!</v>
      </c>
      <c r="AC12" s="823"/>
      <c r="AD12" s="823" t="e">
        <f>IF(AND('Mapa final'!#REF!="Muy Alta",'Mapa final'!#REF!="Menor"),CONCATENATE("R",'Mapa final'!#REF!),"")</f>
        <v>#REF!</v>
      </c>
      <c r="AE12" s="823"/>
      <c r="AF12" s="823" t="e">
        <f>IF(AND('Mapa final'!#REF!="Muy Alta",'Mapa final'!#REF!="Menor"),CONCATENATE("R",'Mapa final'!#REF!),"")</f>
        <v>#REF!</v>
      </c>
      <c r="AG12" s="823"/>
      <c r="AH12" s="823" t="e">
        <f>IF(AND('Mapa final'!#REF!="Muy Alta",'Mapa final'!#REF!="Menor"),CONCATENATE("R",'Mapa final'!#REF!),"")</f>
        <v>#REF!</v>
      </c>
      <c r="AI12" s="823"/>
      <c r="AJ12" s="823" t="e">
        <f>IF(AND('Mapa final'!#REF!="Muy Alta",'Mapa final'!#REF!="Menor"),CONCATENATE("R",'Mapa final'!#REF!),"")</f>
        <v>#REF!</v>
      </c>
      <c r="AK12" s="823"/>
      <c r="AL12" s="823" t="e">
        <f>IF(AND('Mapa final'!#REF!="Muy Alta",'Mapa final'!#REF!="Menor"),CONCATENATE("R",'Mapa final'!#REF!),"")</f>
        <v>#REF!</v>
      </c>
      <c r="AM12" s="823"/>
      <c r="AN12" s="823" t="e">
        <f>IF(AND('Mapa final'!#REF!="Muy Alta",'Mapa final'!#REF!="Menor"),CONCATENATE("R",'Mapa final'!#REF!),"")</f>
        <v>#REF!</v>
      </c>
      <c r="AO12" s="824"/>
      <c r="AP12" s="822" t="e">
        <f>IF(AND('Mapa final'!#REF!="Muy Alta",'Mapa final'!#REF!="Moderado"),CONCATENATE("R",'Mapa final'!#REF!),"")</f>
        <v>#REF!</v>
      </c>
      <c r="AQ12" s="823"/>
      <c r="AR12" s="823" t="e">
        <f>IF(AND('Mapa final'!#REF!="Muy Alta",'Mapa final'!#REF!="Moderado"),CONCATENATE("R",'Mapa final'!#REF!),"")</f>
        <v>#REF!</v>
      </c>
      <c r="AS12" s="823"/>
      <c r="AT12" s="823" t="e">
        <f>IF(AND('Mapa final'!#REF!="Muy Alta",'Mapa final'!#REF!="Moderado"),CONCATENATE("R",'Mapa final'!#REF!),"")</f>
        <v>#REF!</v>
      </c>
      <c r="AU12" s="823"/>
      <c r="AV12" s="823" t="e">
        <f>IF(AND('Mapa final'!#REF!="Muy Alta",'Mapa final'!#REF!="Moderado"),CONCATENATE("R",'Mapa final'!#REF!),"")</f>
        <v>#REF!</v>
      </c>
      <c r="AW12" s="823"/>
      <c r="AX12" s="823" t="e">
        <f>IF(AND('Mapa final'!#REF!="Muy Alta",'Mapa final'!#REF!="Moderado"),CONCATENATE("R",'Mapa final'!#REF!),"")</f>
        <v>#REF!</v>
      </c>
      <c r="AY12" s="823"/>
      <c r="AZ12" s="823" t="e">
        <f>IF(AND('Mapa final'!#REF!="Muy Alta",'Mapa final'!#REF!="Moderado"),CONCATENATE("R",'Mapa final'!#REF!),"")</f>
        <v>#REF!</v>
      </c>
      <c r="BA12" s="823"/>
      <c r="BB12" s="823" t="e">
        <f>IF(AND('Mapa final'!#REF!="Muy Alta",'Mapa final'!#REF!="Moderado"),CONCATENATE("R",'Mapa final'!#REF!),"")</f>
        <v>#REF!</v>
      </c>
      <c r="BC12" s="823"/>
      <c r="BD12" s="823" t="e">
        <f>IF(AND('Mapa final'!#REF!="Muy Alta",'Mapa final'!#REF!="Moderado"),CONCATENATE("R",'Mapa final'!#REF!),"")</f>
        <v>#REF!</v>
      </c>
      <c r="BE12" s="824"/>
      <c r="BF12" s="822" t="e">
        <f>IF(AND('Mapa final'!#REF!="Muy Alta",'Mapa final'!#REF!="Mayor"),CONCATENATE("R",'Mapa final'!#REF!),"")</f>
        <v>#REF!</v>
      </c>
      <c r="BG12" s="823"/>
      <c r="BH12" s="823" t="e">
        <f>IF(AND('Mapa final'!#REF!="Muy Alta",'Mapa final'!#REF!="Mayor"),CONCATENATE("R",'Mapa final'!#REF!),"")</f>
        <v>#REF!</v>
      </c>
      <c r="BI12" s="823"/>
      <c r="BJ12" s="823" t="e">
        <f>IF(AND('Mapa final'!#REF!="Muy Alta",'Mapa final'!#REF!="Mayor"),CONCATENATE("R",'Mapa final'!#REF!),"")</f>
        <v>#REF!</v>
      </c>
      <c r="BK12" s="823"/>
      <c r="BL12" s="823" t="e">
        <f>IF(AND('Mapa final'!#REF!="Muy Alta",'Mapa final'!#REF!="Mayor"),CONCATENATE("R",'Mapa final'!#REF!),"")</f>
        <v>#REF!</v>
      </c>
      <c r="BM12" s="823"/>
      <c r="BN12" s="823" t="e">
        <f>IF(AND('Mapa final'!#REF!="Muy Alta",'Mapa final'!#REF!="Mayor"),CONCATENATE("R",'Mapa final'!#REF!),"")</f>
        <v>#REF!</v>
      </c>
      <c r="BO12" s="823"/>
      <c r="BP12" s="823" t="e">
        <f>IF(AND('Mapa final'!#REF!="Muy Alta",'Mapa final'!#REF!="Mayor"),CONCATENATE("R",'Mapa final'!#REF!),"")</f>
        <v>#REF!</v>
      </c>
      <c r="BQ12" s="823"/>
      <c r="BR12" s="823" t="e">
        <f>IF(AND('Mapa final'!#REF!="Muy Alta",'Mapa final'!#REF!="Mayor"),CONCATENATE("R",'Mapa final'!#REF!),"")</f>
        <v>#REF!</v>
      </c>
      <c r="BS12" s="823"/>
      <c r="BT12" s="823" t="e">
        <f>IF(AND('Mapa final'!#REF!="Muy Alta",'Mapa final'!#REF!="Mayor"),CONCATENATE("R",'Mapa final'!#REF!),"")</f>
        <v>#REF!</v>
      </c>
      <c r="BU12" s="824"/>
      <c r="BV12" s="817" t="e">
        <f>IF(AND('Mapa final'!#REF!="Muy Alta",'Mapa final'!#REF!="Catastrófico"),CONCATENATE("R",'Mapa final'!#REF!),"")</f>
        <v>#REF!</v>
      </c>
      <c r="BW12" s="818"/>
      <c r="BX12" s="818" t="e">
        <f>IF(AND('Mapa final'!#REF!="Muy Alta",'Mapa final'!#REF!="Catastrófico"),CONCATENATE("R",'Mapa final'!#REF!),"")</f>
        <v>#REF!</v>
      </c>
      <c r="BY12" s="818"/>
      <c r="BZ12" s="818" t="e">
        <f>IF(AND('Mapa final'!#REF!="Muy Alta",'Mapa final'!#REF!="Catastrófico"),CONCATENATE("R",'Mapa final'!#REF!),"")</f>
        <v>#REF!</v>
      </c>
      <c r="CA12" s="818"/>
      <c r="CB12" s="818" t="e">
        <f>IF(AND('Mapa final'!#REF!="Muy Alta",'Mapa final'!#REF!="Catastrófico"),CONCATENATE("R",'Mapa final'!#REF!),"")</f>
        <v>#REF!</v>
      </c>
      <c r="CC12" s="818"/>
      <c r="CD12" s="818" t="e">
        <f>IF(AND('Mapa final'!#REF!="Muy Alta",'Mapa final'!#REF!="Catastrófico"),CONCATENATE("R",'Mapa final'!#REF!),"")</f>
        <v>#REF!</v>
      </c>
      <c r="CE12" s="818"/>
      <c r="CF12" s="818" t="e">
        <f>IF(AND('Mapa final'!#REF!="Muy Alta",'Mapa final'!#REF!="Catastrófico"),CONCATENATE("R",'Mapa final'!#REF!),"")</f>
        <v>#REF!</v>
      </c>
      <c r="CG12" s="818"/>
      <c r="CH12" s="818" t="e">
        <f>IF(AND('Mapa final'!#REF!="Muy Alta",'Mapa final'!#REF!="Catastrófico"),CONCATENATE("R",'Mapa final'!#REF!),"")</f>
        <v>#REF!</v>
      </c>
      <c r="CI12" s="818"/>
      <c r="CJ12" s="818" t="e">
        <f>IF(AND('Mapa final'!#REF!="Muy Alta",'Mapa final'!#REF!="Catastrófico"),CONCATENATE("R",'Mapa final'!#REF!),"")</f>
        <v>#REF!</v>
      </c>
      <c r="CK12" s="825"/>
      <c r="CL12" s="22"/>
      <c r="CM12" s="850"/>
      <c r="CN12" s="851"/>
      <c r="CO12" s="851"/>
      <c r="CP12" s="851"/>
      <c r="CQ12" s="851"/>
      <c r="CR12" s="85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row>
    <row r="13" spans="1:149" ht="15.75" customHeight="1" x14ac:dyDescent="0.25">
      <c r="A13" s="22"/>
      <c r="B13" s="803"/>
      <c r="C13" s="803"/>
      <c r="D13" s="804"/>
      <c r="E13" s="841"/>
      <c r="F13" s="842"/>
      <c r="G13" s="842"/>
      <c r="H13" s="842"/>
      <c r="I13" s="842"/>
      <c r="J13" s="822"/>
      <c r="K13" s="823"/>
      <c r="L13" s="823"/>
      <c r="M13" s="823"/>
      <c r="N13" s="823"/>
      <c r="O13" s="823"/>
      <c r="P13" s="823"/>
      <c r="Q13" s="823"/>
      <c r="R13" s="823"/>
      <c r="S13" s="823"/>
      <c r="T13" s="823"/>
      <c r="U13" s="823"/>
      <c r="V13" s="823"/>
      <c r="W13" s="823"/>
      <c r="X13" s="823"/>
      <c r="Y13" s="824"/>
      <c r="Z13" s="822"/>
      <c r="AA13" s="823"/>
      <c r="AB13" s="823"/>
      <c r="AC13" s="823"/>
      <c r="AD13" s="823"/>
      <c r="AE13" s="823"/>
      <c r="AF13" s="823"/>
      <c r="AG13" s="823"/>
      <c r="AH13" s="823"/>
      <c r="AI13" s="823"/>
      <c r="AJ13" s="823"/>
      <c r="AK13" s="823"/>
      <c r="AL13" s="823"/>
      <c r="AM13" s="823"/>
      <c r="AN13" s="823"/>
      <c r="AO13" s="824"/>
      <c r="AP13" s="822"/>
      <c r="AQ13" s="823"/>
      <c r="AR13" s="823"/>
      <c r="AS13" s="823"/>
      <c r="AT13" s="823"/>
      <c r="AU13" s="823"/>
      <c r="AV13" s="823"/>
      <c r="AW13" s="823"/>
      <c r="AX13" s="823"/>
      <c r="AY13" s="823"/>
      <c r="AZ13" s="823"/>
      <c r="BA13" s="823"/>
      <c r="BB13" s="823"/>
      <c r="BC13" s="823"/>
      <c r="BD13" s="823"/>
      <c r="BE13" s="824"/>
      <c r="BF13" s="822"/>
      <c r="BG13" s="823"/>
      <c r="BH13" s="823"/>
      <c r="BI13" s="823"/>
      <c r="BJ13" s="823"/>
      <c r="BK13" s="823"/>
      <c r="BL13" s="823"/>
      <c r="BM13" s="823"/>
      <c r="BN13" s="823"/>
      <c r="BO13" s="823"/>
      <c r="BP13" s="823"/>
      <c r="BQ13" s="823"/>
      <c r="BR13" s="823"/>
      <c r="BS13" s="823"/>
      <c r="BT13" s="823"/>
      <c r="BU13" s="824"/>
      <c r="BV13" s="817"/>
      <c r="BW13" s="818"/>
      <c r="BX13" s="818"/>
      <c r="BY13" s="818"/>
      <c r="BZ13" s="818"/>
      <c r="CA13" s="818"/>
      <c r="CB13" s="818"/>
      <c r="CC13" s="818"/>
      <c r="CD13" s="818"/>
      <c r="CE13" s="818"/>
      <c r="CF13" s="818"/>
      <c r="CG13" s="818"/>
      <c r="CH13" s="818"/>
      <c r="CI13" s="818"/>
      <c r="CJ13" s="818"/>
      <c r="CK13" s="825"/>
      <c r="CL13" s="22"/>
      <c r="CM13" s="850"/>
      <c r="CN13" s="851"/>
      <c r="CO13" s="851"/>
      <c r="CP13" s="851"/>
      <c r="CQ13" s="851"/>
      <c r="CR13" s="85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row>
    <row r="14" spans="1:149" ht="15" customHeight="1" x14ac:dyDescent="0.25">
      <c r="A14" s="22"/>
      <c r="B14" s="803"/>
      <c r="C14" s="803"/>
      <c r="D14" s="804"/>
      <c r="E14" s="841"/>
      <c r="F14" s="842"/>
      <c r="G14" s="842"/>
      <c r="H14" s="842"/>
      <c r="I14" s="842"/>
      <c r="J14" s="822" t="e">
        <f>IF(AND('Mapa final'!#REF!="Muy Alta",'Mapa final'!#REF!="Leve"),CONCATENATE("R",'Mapa final'!#REF!),"")</f>
        <v>#REF!</v>
      </c>
      <c r="K14" s="823"/>
      <c r="L14" s="823" t="e">
        <f>IF(AND('Mapa final'!#REF!="Muy Alta",'Mapa final'!#REF!="Leve"),CONCATENATE("R",'Mapa final'!#REF!),"")</f>
        <v>#REF!</v>
      </c>
      <c r="M14" s="823"/>
      <c r="N14" s="823" t="e">
        <f>IF(AND('Mapa final'!#REF!="Muy Alta",'Mapa final'!#REF!="Leve"),CONCATENATE("R",'Mapa final'!#REF!),"")</f>
        <v>#REF!</v>
      </c>
      <c r="O14" s="823"/>
      <c r="P14" s="823" t="e">
        <f>IF(AND('Mapa final'!#REF!="Muy Alta",'Mapa final'!#REF!="Leve"),CONCATENATE("R",'Mapa final'!#REF!),"")</f>
        <v>#REF!</v>
      </c>
      <c r="Q14" s="823"/>
      <c r="R14" s="823" t="e">
        <f>IF(AND('Mapa final'!#REF!="Muy Alta",'Mapa final'!#REF!="Leve"),CONCATENATE("R",'Mapa final'!#REF!),"")</f>
        <v>#REF!</v>
      </c>
      <c r="S14" s="823"/>
      <c r="T14" s="823" t="e">
        <f>IF(AND('Mapa final'!#REF!="Muy Alta",'Mapa final'!#REF!="Leve"),CONCATENATE("R",'Mapa final'!#REF!),"")</f>
        <v>#REF!</v>
      </c>
      <c r="U14" s="823"/>
      <c r="V14" s="823" t="e">
        <f>IF(AND('Mapa final'!#REF!="Muy Alta",'Mapa final'!#REF!="Leve"),CONCATENATE("R",'Mapa final'!#REF!),"")</f>
        <v>#REF!</v>
      </c>
      <c r="W14" s="823"/>
      <c r="X14" s="823" t="e">
        <f>IF(AND('Mapa final'!#REF!="Muy Alta",'Mapa final'!#REF!="Leve"),CONCATENATE("R",'Mapa final'!#REF!),"")</f>
        <v>#REF!</v>
      </c>
      <c r="Y14" s="824"/>
      <c r="Z14" s="822" t="e">
        <f>IF(AND('Mapa final'!#REF!="Muy Alta",'Mapa final'!#REF!="Menor"),CONCATENATE("R",'Mapa final'!#REF!),"")</f>
        <v>#REF!</v>
      </c>
      <c r="AA14" s="823"/>
      <c r="AB14" s="823" t="e">
        <f>IF(AND('Mapa final'!#REF!="Muy Alta",'Mapa final'!#REF!="Menor"),CONCATENATE("R",'Mapa final'!#REF!),"")</f>
        <v>#REF!</v>
      </c>
      <c r="AC14" s="823"/>
      <c r="AD14" s="823" t="e">
        <f>IF(AND('Mapa final'!#REF!="Muy Alta",'Mapa final'!#REF!="Menor"),CONCATENATE("R",'Mapa final'!#REF!),"")</f>
        <v>#REF!</v>
      </c>
      <c r="AE14" s="823"/>
      <c r="AF14" s="823" t="e">
        <f>IF(AND('Mapa final'!#REF!="Muy Alta",'Mapa final'!#REF!="Menor"),CONCATENATE("R",'Mapa final'!#REF!),"")</f>
        <v>#REF!</v>
      </c>
      <c r="AG14" s="823"/>
      <c r="AH14" s="823" t="e">
        <f>IF(AND('Mapa final'!#REF!="Muy Alta",'Mapa final'!#REF!="Menor"),CONCATENATE("R",'Mapa final'!#REF!),"")</f>
        <v>#REF!</v>
      </c>
      <c r="AI14" s="823"/>
      <c r="AJ14" s="823" t="e">
        <f>IF(AND('Mapa final'!#REF!="Muy Alta",'Mapa final'!#REF!="Menor"),CONCATENATE("R",'Mapa final'!#REF!),"")</f>
        <v>#REF!</v>
      </c>
      <c r="AK14" s="823"/>
      <c r="AL14" s="823" t="e">
        <f>IF(AND('Mapa final'!#REF!="Muy Alta",'Mapa final'!#REF!="Menor"),CONCATENATE("R",'Mapa final'!#REF!),"")</f>
        <v>#REF!</v>
      </c>
      <c r="AM14" s="823"/>
      <c r="AN14" s="823" t="e">
        <f>IF(AND('Mapa final'!#REF!="Muy Alta",'Mapa final'!#REF!="Menor"),CONCATENATE("R",'Mapa final'!#REF!),"")</f>
        <v>#REF!</v>
      </c>
      <c r="AO14" s="824"/>
      <c r="AP14" s="822" t="e">
        <f>IF(AND('Mapa final'!#REF!="Muy Alta",'Mapa final'!#REF!="Moderado"),CONCATENATE("R",'Mapa final'!#REF!),"")</f>
        <v>#REF!</v>
      </c>
      <c r="AQ14" s="823"/>
      <c r="AR14" s="823" t="e">
        <f>IF(AND('Mapa final'!#REF!="Muy Alta",'Mapa final'!#REF!="Moderado"),CONCATENATE("R",'Mapa final'!#REF!),"")</f>
        <v>#REF!</v>
      </c>
      <c r="AS14" s="823"/>
      <c r="AT14" s="823" t="e">
        <f>IF(AND('Mapa final'!#REF!="Muy Alta",'Mapa final'!#REF!="Moderado"),CONCATENATE("R",'Mapa final'!#REF!),"")</f>
        <v>#REF!</v>
      </c>
      <c r="AU14" s="823"/>
      <c r="AV14" s="823" t="e">
        <f>IF(AND('Mapa final'!#REF!="Muy Alta",'Mapa final'!#REF!="Moderado"),CONCATENATE("R",'Mapa final'!#REF!),"")</f>
        <v>#REF!</v>
      </c>
      <c r="AW14" s="823"/>
      <c r="AX14" s="823" t="e">
        <f>IF(AND('Mapa final'!#REF!="Muy Alta",'Mapa final'!#REF!="Moderado"),CONCATENATE("R",'Mapa final'!#REF!),"")</f>
        <v>#REF!</v>
      </c>
      <c r="AY14" s="823"/>
      <c r="AZ14" s="823" t="e">
        <f>IF(AND('Mapa final'!#REF!="Muy Alta",'Mapa final'!#REF!="Moderado"),CONCATENATE("R",'Mapa final'!#REF!),"")</f>
        <v>#REF!</v>
      </c>
      <c r="BA14" s="823"/>
      <c r="BB14" s="823" t="e">
        <f>IF(AND('Mapa final'!#REF!="Muy Alta",'Mapa final'!#REF!="Moderado"),CONCATENATE("R",'Mapa final'!#REF!),"")</f>
        <v>#REF!</v>
      </c>
      <c r="BC14" s="823"/>
      <c r="BD14" s="823" t="e">
        <f>IF(AND('Mapa final'!#REF!="Muy Alta",'Mapa final'!#REF!="Moderado"),CONCATENATE("R",'Mapa final'!#REF!),"")</f>
        <v>#REF!</v>
      </c>
      <c r="BE14" s="824"/>
      <c r="BF14" s="822" t="e">
        <f>IF(AND('Mapa final'!#REF!="Muy Alta",'Mapa final'!#REF!="Mayor"),CONCATENATE("R",'Mapa final'!#REF!),"")</f>
        <v>#REF!</v>
      </c>
      <c r="BG14" s="823"/>
      <c r="BH14" s="823" t="e">
        <f>IF(AND('Mapa final'!#REF!="Muy Alta",'Mapa final'!#REF!="Mayor"),CONCATENATE("R",'Mapa final'!#REF!),"")</f>
        <v>#REF!</v>
      </c>
      <c r="BI14" s="823"/>
      <c r="BJ14" s="823" t="e">
        <f>IF(AND('Mapa final'!#REF!="Muy Alta",'Mapa final'!#REF!="Mayor"),CONCATENATE("R",'Mapa final'!#REF!),"")</f>
        <v>#REF!</v>
      </c>
      <c r="BK14" s="823"/>
      <c r="BL14" s="823" t="e">
        <f>IF(AND('Mapa final'!#REF!="Muy Alta",'Mapa final'!#REF!="Mayor"),CONCATENATE("R",'Mapa final'!#REF!),"")</f>
        <v>#REF!</v>
      </c>
      <c r="BM14" s="823"/>
      <c r="BN14" s="823" t="e">
        <f>IF(AND('Mapa final'!#REF!="Muy Alta",'Mapa final'!#REF!="Mayor"),CONCATENATE("R",'Mapa final'!#REF!),"")</f>
        <v>#REF!</v>
      </c>
      <c r="BO14" s="823"/>
      <c r="BP14" s="823" t="e">
        <f>IF(AND('Mapa final'!#REF!="Muy Alta",'Mapa final'!#REF!="Mayor"),CONCATENATE("R",'Mapa final'!#REF!),"")</f>
        <v>#REF!</v>
      </c>
      <c r="BQ14" s="823"/>
      <c r="BR14" s="823" t="e">
        <f>IF(AND('Mapa final'!#REF!="Muy Alta",'Mapa final'!#REF!="Mayor"),CONCATENATE("R",'Mapa final'!#REF!),"")</f>
        <v>#REF!</v>
      </c>
      <c r="BS14" s="823"/>
      <c r="BT14" s="823" t="e">
        <f>IF(AND('Mapa final'!#REF!="Muy Alta",'Mapa final'!#REF!="Mayor"),CONCATENATE("R",'Mapa final'!#REF!),"")</f>
        <v>#REF!</v>
      </c>
      <c r="BU14" s="824"/>
      <c r="BV14" s="817" t="e">
        <f>IF(AND('Mapa final'!#REF!="Muy Alta",'Mapa final'!#REF!="Catastrófico"),CONCATENATE("R",'Mapa final'!#REF!),"")</f>
        <v>#REF!</v>
      </c>
      <c r="BW14" s="818"/>
      <c r="BX14" s="818" t="e">
        <f>IF(AND('Mapa final'!#REF!="Muy Alta",'Mapa final'!#REF!="Catastrófico"),CONCATENATE("R",'Mapa final'!#REF!),"")</f>
        <v>#REF!</v>
      </c>
      <c r="BY14" s="818"/>
      <c r="BZ14" s="818" t="e">
        <f>IF(AND('Mapa final'!#REF!="Muy Alta",'Mapa final'!#REF!="Catastrófico"),CONCATENATE("R",'Mapa final'!#REF!),"")</f>
        <v>#REF!</v>
      </c>
      <c r="CA14" s="818"/>
      <c r="CB14" s="818" t="e">
        <f>IF(AND('Mapa final'!#REF!="Muy Alta",'Mapa final'!#REF!="Catastrófico"),CONCATENATE("R",'Mapa final'!#REF!),"")</f>
        <v>#REF!</v>
      </c>
      <c r="CC14" s="818"/>
      <c r="CD14" s="818" t="e">
        <f>IF(AND('Mapa final'!#REF!="Muy Alta",'Mapa final'!#REF!="Catastrófico"),CONCATENATE("R",'Mapa final'!#REF!),"")</f>
        <v>#REF!</v>
      </c>
      <c r="CE14" s="818"/>
      <c r="CF14" s="818" t="e">
        <f>IF(AND('Mapa final'!#REF!="Muy Alta",'Mapa final'!#REF!="Catastrófico"),CONCATENATE("R",'Mapa final'!#REF!),"")</f>
        <v>#REF!</v>
      </c>
      <c r="CG14" s="818"/>
      <c r="CH14" s="818" t="e">
        <f>IF(AND('Mapa final'!#REF!="Muy Alta",'Mapa final'!#REF!="Catastrófico"),CONCATENATE("R",'Mapa final'!#REF!),"")</f>
        <v>#REF!</v>
      </c>
      <c r="CI14" s="818"/>
      <c r="CJ14" s="818" t="e">
        <f>IF(AND('Mapa final'!#REF!="Muy Alta",'Mapa final'!#REF!="Catastrófico"),CONCATENATE("R",'Mapa final'!#REF!),"")</f>
        <v>#REF!</v>
      </c>
      <c r="CK14" s="825"/>
      <c r="CM14" s="850"/>
      <c r="CN14" s="851"/>
      <c r="CO14" s="851"/>
      <c r="CP14" s="851"/>
      <c r="CQ14" s="851"/>
      <c r="CR14" s="85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row>
    <row r="15" spans="1:149" ht="15" customHeight="1" x14ac:dyDescent="0.25">
      <c r="A15" s="22"/>
      <c r="B15" s="803"/>
      <c r="C15" s="803"/>
      <c r="D15" s="804"/>
      <c r="E15" s="841"/>
      <c r="F15" s="842"/>
      <c r="G15" s="842"/>
      <c r="H15" s="842"/>
      <c r="I15" s="842"/>
      <c r="J15" s="822"/>
      <c r="K15" s="823"/>
      <c r="L15" s="823"/>
      <c r="M15" s="823"/>
      <c r="N15" s="823"/>
      <c r="O15" s="823"/>
      <c r="P15" s="823"/>
      <c r="Q15" s="823"/>
      <c r="R15" s="823"/>
      <c r="S15" s="823"/>
      <c r="T15" s="823"/>
      <c r="U15" s="823"/>
      <c r="V15" s="823"/>
      <c r="W15" s="823"/>
      <c r="X15" s="823"/>
      <c r="Y15" s="824"/>
      <c r="Z15" s="822"/>
      <c r="AA15" s="823"/>
      <c r="AB15" s="823"/>
      <c r="AC15" s="823"/>
      <c r="AD15" s="823"/>
      <c r="AE15" s="823"/>
      <c r="AF15" s="823"/>
      <c r="AG15" s="823"/>
      <c r="AH15" s="823"/>
      <c r="AI15" s="823"/>
      <c r="AJ15" s="823"/>
      <c r="AK15" s="823"/>
      <c r="AL15" s="823"/>
      <c r="AM15" s="823"/>
      <c r="AN15" s="823"/>
      <c r="AO15" s="824"/>
      <c r="AP15" s="822"/>
      <c r="AQ15" s="823"/>
      <c r="AR15" s="823"/>
      <c r="AS15" s="823"/>
      <c r="AT15" s="823"/>
      <c r="AU15" s="823"/>
      <c r="AV15" s="823"/>
      <c r="AW15" s="823"/>
      <c r="AX15" s="823"/>
      <c r="AY15" s="823"/>
      <c r="AZ15" s="823"/>
      <c r="BA15" s="823"/>
      <c r="BB15" s="823"/>
      <c r="BC15" s="823"/>
      <c r="BD15" s="823"/>
      <c r="BE15" s="824"/>
      <c r="BF15" s="822"/>
      <c r="BG15" s="823"/>
      <c r="BH15" s="823"/>
      <c r="BI15" s="823"/>
      <c r="BJ15" s="823"/>
      <c r="BK15" s="823"/>
      <c r="BL15" s="823"/>
      <c r="BM15" s="823"/>
      <c r="BN15" s="823"/>
      <c r="BO15" s="823"/>
      <c r="BP15" s="823"/>
      <c r="BQ15" s="823"/>
      <c r="BR15" s="823"/>
      <c r="BS15" s="823"/>
      <c r="BT15" s="823"/>
      <c r="BU15" s="824"/>
      <c r="BV15" s="817"/>
      <c r="BW15" s="818"/>
      <c r="BX15" s="818"/>
      <c r="BY15" s="818"/>
      <c r="BZ15" s="818"/>
      <c r="CA15" s="818"/>
      <c r="CB15" s="818"/>
      <c r="CC15" s="818"/>
      <c r="CD15" s="818"/>
      <c r="CE15" s="818"/>
      <c r="CF15" s="818"/>
      <c r="CG15" s="818"/>
      <c r="CH15" s="818"/>
      <c r="CI15" s="818"/>
      <c r="CJ15" s="818"/>
      <c r="CK15" s="825"/>
      <c r="CL15" s="22"/>
      <c r="CM15" s="850"/>
      <c r="CN15" s="851"/>
      <c r="CO15" s="851"/>
      <c r="CP15" s="851"/>
      <c r="CQ15" s="851"/>
      <c r="CR15" s="85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row>
    <row r="16" spans="1:149" ht="15" customHeight="1" x14ac:dyDescent="0.25">
      <c r="A16" s="22"/>
      <c r="B16" s="803"/>
      <c r="C16" s="803"/>
      <c r="D16" s="804"/>
      <c r="E16" s="841"/>
      <c r="F16" s="842"/>
      <c r="G16" s="842"/>
      <c r="H16" s="842"/>
      <c r="I16" s="842"/>
      <c r="J16" s="822" t="e">
        <f>IF(AND('Mapa final'!#REF!="Muy Alta",'Mapa final'!#REF!="Leve"),CONCATENATE("R",'Mapa final'!#REF!),"")</f>
        <v>#REF!</v>
      </c>
      <c r="K16" s="823"/>
      <c r="L16" s="823" t="e">
        <f>IF(AND('Mapa final'!#REF!="Muy Alta",'Mapa final'!#REF!="Leve"),CONCATENATE("R",'Mapa final'!#REF!),"")</f>
        <v>#REF!</v>
      </c>
      <c r="M16" s="823"/>
      <c r="N16" s="823" t="e">
        <f>IF(AND('Mapa final'!#REF!="Muy Alta",'Mapa final'!#REF!="Leve"),CONCATENATE("R",'Mapa final'!#REF!),"")</f>
        <v>#REF!</v>
      </c>
      <c r="O16" s="823"/>
      <c r="P16" s="823" t="e">
        <f>IF(AND('Mapa final'!#REF!="Muy Alta",'Mapa final'!#REF!="Leve"),CONCATENATE("R",'Mapa final'!#REF!),"")</f>
        <v>#REF!</v>
      </c>
      <c r="Q16" s="823"/>
      <c r="R16" s="823" t="e">
        <f>IF(AND('Mapa final'!#REF!="Muy Alta",'Mapa final'!#REF!="Leve"),CONCATENATE("R",'Mapa final'!#REF!),"")</f>
        <v>#REF!</v>
      </c>
      <c r="S16" s="823"/>
      <c r="T16" s="823" t="e">
        <f>IF(AND('Mapa final'!#REF!="Muy Alta",'Mapa final'!#REF!="Leve"),CONCATENATE("R",'Mapa final'!#REF!),"")</f>
        <v>#REF!</v>
      </c>
      <c r="U16" s="823"/>
      <c r="V16" s="823" t="e">
        <f>IF(AND('Mapa final'!#REF!="Muy Alta",'Mapa final'!#REF!="Leve"),CONCATENATE("R",'Mapa final'!#REF!),"")</f>
        <v>#REF!</v>
      </c>
      <c r="W16" s="823"/>
      <c r="X16" s="823" t="e">
        <f>IF(AND('Mapa final'!#REF!="Muy Alta",'Mapa final'!#REF!="Leve"),CONCATENATE("R",'Mapa final'!#REF!),"")</f>
        <v>#REF!</v>
      </c>
      <c r="Y16" s="824"/>
      <c r="Z16" s="822" t="e">
        <f>IF(AND('Mapa final'!#REF!="Muy Alta",'Mapa final'!#REF!="Menor"),CONCATENATE("R",'Mapa final'!#REF!),"")</f>
        <v>#REF!</v>
      </c>
      <c r="AA16" s="823"/>
      <c r="AB16" s="823" t="e">
        <f>IF(AND('Mapa final'!#REF!="Muy Alta",'Mapa final'!#REF!="Menor"),CONCATENATE("R",'Mapa final'!#REF!),"")</f>
        <v>#REF!</v>
      </c>
      <c r="AC16" s="823"/>
      <c r="AD16" s="823" t="e">
        <f>IF(AND('Mapa final'!#REF!="Muy Alta",'Mapa final'!#REF!="Menor"),CONCATENATE("R",'Mapa final'!#REF!),"")</f>
        <v>#REF!</v>
      </c>
      <c r="AE16" s="823"/>
      <c r="AF16" s="823" t="e">
        <f>IF(AND('Mapa final'!#REF!="Muy Alta",'Mapa final'!#REF!="Menor"),CONCATENATE("R",'Mapa final'!#REF!),"")</f>
        <v>#REF!</v>
      </c>
      <c r="AG16" s="823"/>
      <c r="AH16" s="823" t="e">
        <f>IF(AND('Mapa final'!#REF!="Muy Alta",'Mapa final'!#REF!="Menor"),CONCATENATE("R",'Mapa final'!#REF!),"")</f>
        <v>#REF!</v>
      </c>
      <c r="AI16" s="823"/>
      <c r="AJ16" s="823" t="e">
        <f>IF(AND('Mapa final'!#REF!="Muy Alta",'Mapa final'!#REF!="Menor"),CONCATENATE("R",'Mapa final'!#REF!),"")</f>
        <v>#REF!</v>
      </c>
      <c r="AK16" s="823"/>
      <c r="AL16" s="823" t="e">
        <f>IF(AND('Mapa final'!#REF!="Muy Alta",'Mapa final'!#REF!="Menor"),CONCATENATE("R",'Mapa final'!#REF!),"")</f>
        <v>#REF!</v>
      </c>
      <c r="AM16" s="823"/>
      <c r="AN16" s="823" t="e">
        <f>IF(AND('Mapa final'!#REF!="Muy Alta",'Mapa final'!#REF!="Menor"),CONCATENATE("R",'Mapa final'!#REF!),"")</f>
        <v>#REF!</v>
      </c>
      <c r="AO16" s="824"/>
      <c r="AP16" s="822" t="e">
        <f>IF(AND('Mapa final'!#REF!="Muy Alta",'Mapa final'!#REF!="Moderado"),CONCATENATE("R",'Mapa final'!#REF!),"")</f>
        <v>#REF!</v>
      </c>
      <c r="AQ16" s="823"/>
      <c r="AR16" s="823" t="e">
        <f>IF(AND('Mapa final'!#REF!="Muy Alta",'Mapa final'!#REF!="Moderado"),CONCATENATE("R",'Mapa final'!#REF!),"")</f>
        <v>#REF!</v>
      </c>
      <c r="AS16" s="823"/>
      <c r="AT16" s="823" t="e">
        <f>IF(AND('Mapa final'!#REF!="Muy Alta",'Mapa final'!#REF!="Moderado"),CONCATENATE("R",'Mapa final'!#REF!),"")</f>
        <v>#REF!</v>
      </c>
      <c r="AU16" s="823"/>
      <c r="AV16" s="823" t="e">
        <f>IF(AND('Mapa final'!#REF!="Muy Alta",'Mapa final'!#REF!="Moderado"),CONCATENATE("R",'Mapa final'!#REF!),"")</f>
        <v>#REF!</v>
      </c>
      <c r="AW16" s="823"/>
      <c r="AX16" s="823" t="e">
        <f>IF(AND('Mapa final'!#REF!="Muy Alta",'Mapa final'!#REF!="Moderado"),CONCATENATE("R",'Mapa final'!#REF!),"")</f>
        <v>#REF!</v>
      </c>
      <c r="AY16" s="823"/>
      <c r="AZ16" s="823" t="e">
        <f>IF(AND('Mapa final'!#REF!="Muy Alta",'Mapa final'!#REF!="Moderado"),CONCATENATE("R",'Mapa final'!#REF!),"")</f>
        <v>#REF!</v>
      </c>
      <c r="BA16" s="823"/>
      <c r="BB16" s="823" t="e">
        <f>IF(AND('Mapa final'!#REF!="Muy Alta",'Mapa final'!#REF!="Moderado"),CONCATENATE("R",'Mapa final'!#REF!),"")</f>
        <v>#REF!</v>
      </c>
      <c r="BC16" s="823"/>
      <c r="BD16" s="823" t="e">
        <f>IF(AND('Mapa final'!#REF!="Muy Alta",'Mapa final'!#REF!="Moderado"),CONCATENATE("R",'Mapa final'!#REF!),"")</f>
        <v>#REF!</v>
      </c>
      <c r="BE16" s="824"/>
      <c r="BF16" s="822" t="e">
        <f>IF(AND('Mapa final'!#REF!="Muy Alta",'Mapa final'!#REF!="Mayor"),CONCATENATE("R",'Mapa final'!#REF!),"")</f>
        <v>#REF!</v>
      </c>
      <c r="BG16" s="823"/>
      <c r="BH16" s="823" t="e">
        <f>IF(AND('Mapa final'!#REF!="Muy Alta",'Mapa final'!#REF!="Mayor"),CONCATENATE("R",'Mapa final'!#REF!),"")</f>
        <v>#REF!</v>
      </c>
      <c r="BI16" s="823"/>
      <c r="BJ16" s="823" t="e">
        <f>IF(AND('Mapa final'!#REF!="Muy Alta",'Mapa final'!#REF!="Mayor"),CONCATENATE("R",'Mapa final'!#REF!),"")</f>
        <v>#REF!</v>
      </c>
      <c r="BK16" s="823"/>
      <c r="BL16" s="823" t="e">
        <f>IF(AND('Mapa final'!#REF!="Muy Alta",'Mapa final'!#REF!="Mayor"),CONCATENATE("R",'Mapa final'!#REF!),"")</f>
        <v>#REF!</v>
      </c>
      <c r="BM16" s="823"/>
      <c r="BN16" s="823" t="e">
        <f>IF(AND('Mapa final'!#REF!="Muy Alta",'Mapa final'!#REF!="Mayor"),CONCATENATE("R",'Mapa final'!#REF!),"")</f>
        <v>#REF!</v>
      </c>
      <c r="BO16" s="823"/>
      <c r="BP16" s="823" t="e">
        <f>IF(AND('Mapa final'!#REF!="Muy Alta",'Mapa final'!#REF!="Mayor"),CONCATENATE("R",'Mapa final'!#REF!),"")</f>
        <v>#REF!</v>
      </c>
      <c r="BQ16" s="823"/>
      <c r="BR16" s="823" t="e">
        <f>IF(AND('Mapa final'!#REF!="Muy Alta",'Mapa final'!#REF!="Mayor"),CONCATENATE("R",'Mapa final'!#REF!),"")</f>
        <v>#REF!</v>
      </c>
      <c r="BS16" s="823"/>
      <c r="BT16" s="823" t="e">
        <f>IF(AND('Mapa final'!#REF!="Muy Alta",'Mapa final'!#REF!="Mayor"),CONCATENATE("R",'Mapa final'!#REF!),"")</f>
        <v>#REF!</v>
      </c>
      <c r="BU16" s="824"/>
      <c r="BV16" s="817" t="e">
        <f>IF(AND('Mapa final'!#REF!="Muy Alta",'Mapa final'!#REF!="Catastrófico"),CONCATENATE("R",'Mapa final'!#REF!),"")</f>
        <v>#REF!</v>
      </c>
      <c r="BW16" s="818"/>
      <c r="BX16" s="818" t="e">
        <f>IF(AND('Mapa final'!#REF!="Muy Alta",'Mapa final'!#REF!="Catastrófico"),CONCATENATE("R",'Mapa final'!#REF!),"")</f>
        <v>#REF!</v>
      </c>
      <c r="BY16" s="818"/>
      <c r="BZ16" s="818" t="e">
        <f>IF(AND('Mapa final'!#REF!="Muy Alta",'Mapa final'!#REF!="Catastrófico"),CONCATENATE("R",'Mapa final'!#REF!),"")</f>
        <v>#REF!</v>
      </c>
      <c r="CA16" s="818"/>
      <c r="CB16" s="818" t="e">
        <f>IF(AND('Mapa final'!#REF!="Muy Alta",'Mapa final'!#REF!="Catastrófico"),CONCATENATE("R",'Mapa final'!#REF!),"")</f>
        <v>#REF!</v>
      </c>
      <c r="CC16" s="818"/>
      <c r="CD16" s="818" t="e">
        <f>IF(AND('Mapa final'!#REF!="Muy Alta",'Mapa final'!#REF!="Catastrófico"),CONCATENATE("R",'Mapa final'!#REF!),"")</f>
        <v>#REF!</v>
      </c>
      <c r="CE16" s="818"/>
      <c r="CF16" s="818" t="e">
        <f>IF(AND('Mapa final'!#REF!="Muy Alta",'Mapa final'!#REF!="Catastrófico"),CONCATENATE("R",'Mapa final'!#REF!),"")</f>
        <v>#REF!</v>
      </c>
      <c r="CG16" s="818"/>
      <c r="CH16" s="818" t="e">
        <f>IF(AND('Mapa final'!#REF!="Muy Alta",'Mapa final'!#REF!="Catastrófico"),CONCATENATE("R",'Mapa final'!#REF!),"")</f>
        <v>#REF!</v>
      </c>
      <c r="CI16" s="818"/>
      <c r="CJ16" s="818" t="e">
        <f>IF(AND('Mapa final'!#REF!="Muy Alta",'Mapa final'!#REF!="Catastrófico"),CONCATENATE("R",'Mapa final'!#REF!),"")</f>
        <v>#REF!</v>
      </c>
      <c r="CK16" s="825"/>
      <c r="CL16" s="22"/>
      <c r="CM16" s="850"/>
      <c r="CN16" s="851"/>
      <c r="CO16" s="851"/>
      <c r="CP16" s="851"/>
      <c r="CQ16" s="851"/>
      <c r="CR16" s="85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row>
    <row r="17" spans="1:130" ht="15" customHeight="1" x14ac:dyDescent="0.25">
      <c r="A17" s="22"/>
      <c r="B17" s="803"/>
      <c r="C17" s="803"/>
      <c r="D17" s="804"/>
      <c r="E17" s="841"/>
      <c r="F17" s="842"/>
      <c r="G17" s="842"/>
      <c r="H17" s="842"/>
      <c r="I17" s="842"/>
      <c r="J17" s="822"/>
      <c r="K17" s="823"/>
      <c r="L17" s="823"/>
      <c r="M17" s="823"/>
      <c r="N17" s="823"/>
      <c r="O17" s="823"/>
      <c r="P17" s="823"/>
      <c r="Q17" s="823"/>
      <c r="R17" s="823"/>
      <c r="S17" s="823"/>
      <c r="T17" s="823"/>
      <c r="U17" s="823"/>
      <c r="V17" s="823"/>
      <c r="W17" s="823"/>
      <c r="X17" s="823"/>
      <c r="Y17" s="824"/>
      <c r="Z17" s="822"/>
      <c r="AA17" s="823"/>
      <c r="AB17" s="823"/>
      <c r="AC17" s="823"/>
      <c r="AD17" s="823"/>
      <c r="AE17" s="823"/>
      <c r="AF17" s="823"/>
      <c r="AG17" s="823"/>
      <c r="AH17" s="823"/>
      <c r="AI17" s="823"/>
      <c r="AJ17" s="823"/>
      <c r="AK17" s="823"/>
      <c r="AL17" s="823"/>
      <c r="AM17" s="823"/>
      <c r="AN17" s="823"/>
      <c r="AO17" s="824"/>
      <c r="AP17" s="822"/>
      <c r="AQ17" s="823"/>
      <c r="AR17" s="823"/>
      <c r="AS17" s="823"/>
      <c r="AT17" s="823"/>
      <c r="AU17" s="823"/>
      <c r="AV17" s="823"/>
      <c r="AW17" s="823"/>
      <c r="AX17" s="823"/>
      <c r="AY17" s="823"/>
      <c r="AZ17" s="823"/>
      <c r="BA17" s="823"/>
      <c r="BB17" s="823"/>
      <c r="BC17" s="823"/>
      <c r="BD17" s="823"/>
      <c r="BE17" s="824"/>
      <c r="BF17" s="822"/>
      <c r="BG17" s="823"/>
      <c r="BH17" s="823"/>
      <c r="BI17" s="823"/>
      <c r="BJ17" s="823"/>
      <c r="BK17" s="823"/>
      <c r="BL17" s="823"/>
      <c r="BM17" s="823"/>
      <c r="BN17" s="823"/>
      <c r="BO17" s="823"/>
      <c r="BP17" s="823"/>
      <c r="BQ17" s="823"/>
      <c r="BR17" s="823"/>
      <c r="BS17" s="823"/>
      <c r="BT17" s="823"/>
      <c r="BU17" s="824"/>
      <c r="BV17" s="817"/>
      <c r="BW17" s="818"/>
      <c r="BX17" s="818"/>
      <c r="BY17" s="818"/>
      <c r="BZ17" s="818"/>
      <c r="CA17" s="818"/>
      <c r="CB17" s="818"/>
      <c r="CC17" s="818"/>
      <c r="CD17" s="818"/>
      <c r="CE17" s="818"/>
      <c r="CF17" s="818"/>
      <c r="CG17" s="818"/>
      <c r="CH17" s="818"/>
      <c r="CI17" s="818"/>
      <c r="CJ17" s="818"/>
      <c r="CK17" s="825"/>
      <c r="CL17" s="22"/>
      <c r="CM17" s="850"/>
      <c r="CN17" s="851"/>
      <c r="CO17" s="851"/>
      <c r="CP17" s="851"/>
      <c r="CQ17" s="851"/>
      <c r="CR17" s="85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row>
    <row r="18" spans="1:130" ht="15" customHeight="1" x14ac:dyDescent="0.25">
      <c r="A18" s="22"/>
      <c r="B18" s="803"/>
      <c r="C18" s="803"/>
      <c r="D18" s="804"/>
      <c r="E18" s="841"/>
      <c r="F18" s="842"/>
      <c r="G18" s="842"/>
      <c r="H18" s="842"/>
      <c r="I18" s="842"/>
      <c r="J18" s="822" t="e">
        <f>IF(AND('Mapa final'!#REF!="Muy Alta",'Mapa final'!#REF!="Leve"),CONCATENATE("R",'Mapa final'!#REF!),"")</f>
        <v>#REF!</v>
      </c>
      <c r="K18" s="823"/>
      <c r="L18" s="823" t="e">
        <f>IF(AND('Mapa final'!#REF!="Muy Alta",'Mapa final'!#REF!="Leve"),CONCATENATE("R",'Mapa final'!#REF!),"")</f>
        <v>#REF!</v>
      </c>
      <c r="M18" s="823"/>
      <c r="N18" s="823" t="e">
        <f>IF(AND('Mapa final'!#REF!="Muy Alta",'Mapa final'!#REF!="Leve"),CONCATENATE("R",'Mapa final'!#REF!),"")</f>
        <v>#REF!</v>
      </c>
      <c r="O18" s="823"/>
      <c r="P18" s="823" t="e">
        <f>IF(AND('Mapa final'!#REF!="Muy Alta",'Mapa final'!#REF!="Leve"),CONCATENATE("R",'Mapa final'!#REF!),"")</f>
        <v>#REF!</v>
      </c>
      <c r="Q18" s="823"/>
      <c r="R18" s="823" t="e">
        <f>IF(AND('Mapa final'!#REF!="Muy Alta",'Mapa final'!#REF!="Leve"),CONCATENATE("R",'Mapa final'!#REF!),"")</f>
        <v>#REF!</v>
      </c>
      <c r="S18" s="823"/>
      <c r="T18" s="823" t="e">
        <f>IF(AND('Mapa final'!#REF!="Muy Alta",'Mapa final'!#REF!="Leve"),CONCATENATE("R",'Mapa final'!#REF!),"")</f>
        <v>#REF!</v>
      </c>
      <c r="U18" s="823"/>
      <c r="V18" s="823" t="e">
        <f>IF(AND('Mapa final'!#REF!="Muy Alta",'Mapa final'!#REF!="Leve"),CONCATENATE("R",'Mapa final'!#REF!),"")</f>
        <v>#REF!</v>
      </c>
      <c r="W18" s="823"/>
      <c r="X18" s="823" t="e">
        <f>IF(AND('Mapa final'!#REF!="Muy Alta",'Mapa final'!#REF!="Leve"),CONCATENATE("R",'Mapa final'!#REF!),"")</f>
        <v>#REF!</v>
      </c>
      <c r="Y18" s="824"/>
      <c r="Z18" s="822" t="e">
        <f>IF(AND('Mapa final'!#REF!="Muy Alta",'Mapa final'!#REF!="Menor"),CONCATENATE("R",'Mapa final'!#REF!),"")</f>
        <v>#REF!</v>
      </c>
      <c r="AA18" s="823"/>
      <c r="AB18" s="823" t="e">
        <f>IF(AND('Mapa final'!#REF!="Muy Alta",'Mapa final'!#REF!="Menor"),CONCATENATE("R",'Mapa final'!#REF!),"")</f>
        <v>#REF!</v>
      </c>
      <c r="AC18" s="823"/>
      <c r="AD18" s="823" t="e">
        <f>IF(AND('Mapa final'!#REF!="Muy Alta",'Mapa final'!#REF!="Menor"),CONCATENATE("R",'Mapa final'!#REF!),"")</f>
        <v>#REF!</v>
      </c>
      <c r="AE18" s="823"/>
      <c r="AF18" s="823" t="e">
        <f>IF(AND('Mapa final'!#REF!="Muy Alta",'Mapa final'!#REF!="Menor"),CONCATENATE("R",'Mapa final'!#REF!),"")</f>
        <v>#REF!</v>
      </c>
      <c r="AG18" s="823"/>
      <c r="AH18" s="823" t="e">
        <f>IF(AND('Mapa final'!#REF!="Muy Alta",'Mapa final'!#REF!="Menor"),CONCATENATE("R",'Mapa final'!#REF!),"")</f>
        <v>#REF!</v>
      </c>
      <c r="AI18" s="823"/>
      <c r="AJ18" s="823" t="e">
        <f>IF(AND('Mapa final'!#REF!="Muy Alta",'Mapa final'!#REF!="Menor"),CONCATENATE("R",'Mapa final'!#REF!),"")</f>
        <v>#REF!</v>
      </c>
      <c r="AK18" s="823"/>
      <c r="AL18" s="823" t="e">
        <f>IF(AND('Mapa final'!#REF!="Muy Alta",'Mapa final'!#REF!="Menor"),CONCATENATE("R",'Mapa final'!#REF!),"")</f>
        <v>#REF!</v>
      </c>
      <c r="AM18" s="823"/>
      <c r="AN18" s="823" t="e">
        <f>IF(AND('Mapa final'!#REF!="Muy Alta",'Mapa final'!#REF!="Menor"),CONCATENATE("R",'Mapa final'!#REF!),"")</f>
        <v>#REF!</v>
      </c>
      <c r="AO18" s="824"/>
      <c r="AP18" s="822" t="e">
        <f>IF(AND('Mapa final'!#REF!="Muy Alta",'Mapa final'!#REF!="Moderado"),CONCATENATE("R",'Mapa final'!#REF!),"")</f>
        <v>#REF!</v>
      </c>
      <c r="AQ18" s="823"/>
      <c r="AR18" s="823" t="e">
        <f>IF(AND('Mapa final'!#REF!="Muy Alta",'Mapa final'!#REF!="Moderado"),CONCATENATE("R",'Mapa final'!#REF!),"")</f>
        <v>#REF!</v>
      </c>
      <c r="AS18" s="823"/>
      <c r="AT18" s="823" t="e">
        <f>IF(AND('Mapa final'!#REF!="Muy Alta",'Mapa final'!#REF!="Moderado"),CONCATENATE("R",'Mapa final'!#REF!),"")</f>
        <v>#REF!</v>
      </c>
      <c r="AU18" s="823"/>
      <c r="AV18" s="823" t="e">
        <f>IF(AND('Mapa final'!#REF!="Muy Alta",'Mapa final'!#REF!="Moderado"),CONCATENATE("R",'Mapa final'!#REF!),"")</f>
        <v>#REF!</v>
      </c>
      <c r="AW18" s="823"/>
      <c r="AX18" s="823" t="e">
        <f>IF(AND('Mapa final'!#REF!="Muy Alta",'Mapa final'!#REF!="Moderado"),CONCATENATE("R",'Mapa final'!#REF!),"")</f>
        <v>#REF!</v>
      </c>
      <c r="AY18" s="823"/>
      <c r="AZ18" s="823" t="e">
        <f>IF(AND('Mapa final'!#REF!="Muy Alta",'Mapa final'!#REF!="Moderado"),CONCATENATE("R",'Mapa final'!#REF!),"")</f>
        <v>#REF!</v>
      </c>
      <c r="BA18" s="823"/>
      <c r="BB18" s="823" t="e">
        <f>IF(AND('Mapa final'!#REF!="Muy Alta",'Mapa final'!#REF!="Moderado"),CONCATENATE("R",'Mapa final'!#REF!),"")</f>
        <v>#REF!</v>
      </c>
      <c r="BC18" s="823"/>
      <c r="BD18" s="823" t="e">
        <f>IF(AND('Mapa final'!#REF!="Muy Alta",'Mapa final'!#REF!="Moderado"),CONCATENATE("R",'Mapa final'!#REF!),"")</f>
        <v>#REF!</v>
      </c>
      <c r="BE18" s="824"/>
      <c r="BF18" s="822" t="e">
        <f>IF(AND('Mapa final'!#REF!="Muy Alta",'Mapa final'!#REF!="Mayor"),CONCATENATE("R",'Mapa final'!#REF!),"")</f>
        <v>#REF!</v>
      </c>
      <c r="BG18" s="823"/>
      <c r="BH18" s="823" t="e">
        <f>IF(AND('Mapa final'!#REF!="Muy Alta",'Mapa final'!#REF!="Mayor"),CONCATENATE("R",'Mapa final'!#REF!),"")</f>
        <v>#REF!</v>
      </c>
      <c r="BI18" s="823"/>
      <c r="BJ18" s="823" t="e">
        <f>IF(AND('Mapa final'!#REF!="Muy Alta",'Mapa final'!#REF!="Mayor"),CONCATENATE("R",'Mapa final'!#REF!),"")</f>
        <v>#REF!</v>
      </c>
      <c r="BK18" s="823"/>
      <c r="BL18" s="823" t="e">
        <f>IF(AND('Mapa final'!#REF!="Muy Alta",'Mapa final'!#REF!="Mayor"),CONCATENATE("R",'Mapa final'!#REF!),"")</f>
        <v>#REF!</v>
      </c>
      <c r="BM18" s="823"/>
      <c r="BN18" s="823" t="e">
        <f>IF(AND('Mapa final'!#REF!="Muy Alta",'Mapa final'!#REF!="Mayor"),CONCATENATE("R",'Mapa final'!#REF!),"")</f>
        <v>#REF!</v>
      </c>
      <c r="BO18" s="823"/>
      <c r="BP18" s="823" t="e">
        <f>IF(AND('Mapa final'!#REF!="Muy Alta",'Mapa final'!#REF!="Mayor"),CONCATENATE("R",'Mapa final'!#REF!),"")</f>
        <v>#REF!</v>
      </c>
      <c r="BQ18" s="823"/>
      <c r="BR18" s="823" t="e">
        <f>IF(AND('Mapa final'!#REF!="Muy Alta",'Mapa final'!#REF!="Mayor"),CONCATENATE("R",'Mapa final'!#REF!),"")</f>
        <v>#REF!</v>
      </c>
      <c r="BS18" s="823"/>
      <c r="BT18" s="823" t="e">
        <f>IF(AND('Mapa final'!#REF!="Muy Alta",'Mapa final'!#REF!="Mayor"),CONCATENATE("R",'Mapa final'!#REF!),"")</f>
        <v>#REF!</v>
      </c>
      <c r="BU18" s="824"/>
      <c r="BV18" s="817" t="e">
        <f>IF(AND('Mapa final'!#REF!="Muy Alta",'Mapa final'!#REF!="Catastrófico"),CONCATENATE("R",'Mapa final'!#REF!),"")</f>
        <v>#REF!</v>
      </c>
      <c r="BW18" s="818"/>
      <c r="BX18" s="818" t="e">
        <f>IF(AND('Mapa final'!#REF!="Muy Alta",'Mapa final'!#REF!="Catastrófico"),CONCATENATE("R",'Mapa final'!#REF!),"")</f>
        <v>#REF!</v>
      </c>
      <c r="BY18" s="818"/>
      <c r="BZ18" s="818" t="e">
        <f>IF(AND('Mapa final'!#REF!="Muy Alta",'Mapa final'!#REF!="Catastrófico"),CONCATENATE("R",'Mapa final'!#REF!),"")</f>
        <v>#REF!</v>
      </c>
      <c r="CA18" s="818"/>
      <c r="CB18" s="818" t="e">
        <f>IF(AND('Mapa final'!#REF!="Muy Alta",'Mapa final'!#REF!="Catastrófico"),CONCATENATE("R",'Mapa final'!#REF!),"")</f>
        <v>#REF!</v>
      </c>
      <c r="CC18" s="818"/>
      <c r="CD18" s="818" t="e">
        <f>IF(AND('Mapa final'!#REF!="Muy Alta",'Mapa final'!#REF!="Catastrófico"),CONCATENATE("R",'Mapa final'!#REF!),"")</f>
        <v>#REF!</v>
      </c>
      <c r="CE18" s="818"/>
      <c r="CF18" s="818" t="e">
        <f>IF(AND('Mapa final'!#REF!="Muy Alta",'Mapa final'!#REF!="Catastrófico"),CONCATENATE("R",'Mapa final'!#REF!),"")</f>
        <v>#REF!</v>
      </c>
      <c r="CG18" s="818"/>
      <c r="CH18" s="818" t="e">
        <f>IF(AND('Mapa final'!#REF!="Muy Alta",'Mapa final'!#REF!="Catastrófico"),CONCATENATE("R",'Mapa final'!#REF!),"")</f>
        <v>#REF!</v>
      </c>
      <c r="CI18" s="818"/>
      <c r="CJ18" s="818" t="e">
        <f>IF(AND('Mapa final'!#REF!="Muy Alta",'Mapa final'!#REF!="Catastrófico"),CONCATENATE("R",'Mapa final'!#REF!),"")</f>
        <v>#REF!</v>
      </c>
      <c r="CK18" s="825"/>
      <c r="CL18" s="22"/>
      <c r="CM18" s="850"/>
      <c r="CN18" s="851"/>
      <c r="CO18" s="851"/>
      <c r="CP18" s="851"/>
      <c r="CQ18" s="851"/>
      <c r="CR18" s="85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row>
    <row r="19" spans="1:130" ht="15" customHeight="1" x14ac:dyDescent="0.25">
      <c r="A19" s="22"/>
      <c r="B19" s="803"/>
      <c r="C19" s="803"/>
      <c r="D19" s="804"/>
      <c r="E19" s="841"/>
      <c r="F19" s="842"/>
      <c r="G19" s="842"/>
      <c r="H19" s="842"/>
      <c r="I19" s="842"/>
      <c r="J19" s="822"/>
      <c r="K19" s="823"/>
      <c r="L19" s="823"/>
      <c r="M19" s="823"/>
      <c r="N19" s="823"/>
      <c r="O19" s="823"/>
      <c r="P19" s="823"/>
      <c r="Q19" s="823"/>
      <c r="R19" s="823"/>
      <c r="S19" s="823"/>
      <c r="T19" s="823"/>
      <c r="U19" s="823"/>
      <c r="V19" s="823"/>
      <c r="W19" s="823"/>
      <c r="X19" s="823"/>
      <c r="Y19" s="824"/>
      <c r="Z19" s="822"/>
      <c r="AA19" s="823"/>
      <c r="AB19" s="823"/>
      <c r="AC19" s="823"/>
      <c r="AD19" s="823"/>
      <c r="AE19" s="823"/>
      <c r="AF19" s="823"/>
      <c r="AG19" s="823"/>
      <c r="AH19" s="823"/>
      <c r="AI19" s="823"/>
      <c r="AJ19" s="823"/>
      <c r="AK19" s="823"/>
      <c r="AL19" s="823"/>
      <c r="AM19" s="823"/>
      <c r="AN19" s="823"/>
      <c r="AO19" s="824"/>
      <c r="AP19" s="822"/>
      <c r="AQ19" s="823"/>
      <c r="AR19" s="823"/>
      <c r="AS19" s="823"/>
      <c r="AT19" s="823"/>
      <c r="AU19" s="823"/>
      <c r="AV19" s="823"/>
      <c r="AW19" s="823"/>
      <c r="AX19" s="823"/>
      <c r="AY19" s="823"/>
      <c r="AZ19" s="823"/>
      <c r="BA19" s="823"/>
      <c r="BB19" s="823"/>
      <c r="BC19" s="823"/>
      <c r="BD19" s="823"/>
      <c r="BE19" s="824"/>
      <c r="BF19" s="822"/>
      <c r="BG19" s="823"/>
      <c r="BH19" s="823"/>
      <c r="BI19" s="823"/>
      <c r="BJ19" s="823"/>
      <c r="BK19" s="823"/>
      <c r="BL19" s="823"/>
      <c r="BM19" s="823"/>
      <c r="BN19" s="823"/>
      <c r="BO19" s="823"/>
      <c r="BP19" s="823"/>
      <c r="BQ19" s="823"/>
      <c r="BR19" s="823"/>
      <c r="BS19" s="823"/>
      <c r="BT19" s="823"/>
      <c r="BU19" s="824"/>
      <c r="BV19" s="817"/>
      <c r="BW19" s="818"/>
      <c r="BX19" s="818"/>
      <c r="BY19" s="818"/>
      <c r="BZ19" s="818"/>
      <c r="CA19" s="818"/>
      <c r="CB19" s="818"/>
      <c r="CC19" s="818"/>
      <c r="CD19" s="818"/>
      <c r="CE19" s="818"/>
      <c r="CF19" s="818"/>
      <c r="CG19" s="818"/>
      <c r="CH19" s="818"/>
      <c r="CI19" s="818"/>
      <c r="CJ19" s="818"/>
      <c r="CK19" s="825"/>
      <c r="CL19" s="22"/>
      <c r="CM19" s="850"/>
      <c r="CN19" s="851"/>
      <c r="CO19" s="851"/>
      <c r="CP19" s="851"/>
      <c r="CQ19" s="851"/>
      <c r="CR19" s="85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row>
    <row r="20" spans="1:130" ht="15" customHeight="1" x14ac:dyDescent="0.25">
      <c r="A20" s="22"/>
      <c r="B20" s="803"/>
      <c r="C20" s="803"/>
      <c r="D20" s="804"/>
      <c r="E20" s="841"/>
      <c r="F20" s="842"/>
      <c r="G20" s="842"/>
      <c r="H20" s="842"/>
      <c r="I20" s="842"/>
      <c r="J20" s="822" t="e">
        <f>IF(AND('Mapa final'!#REF!="Muy Alta",'Mapa final'!#REF!="Leve"),CONCATENATE("R",'Mapa final'!#REF!),"")</f>
        <v>#REF!</v>
      </c>
      <c r="K20" s="823"/>
      <c r="L20" s="823" t="e">
        <f>IF(AND('Mapa final'!#REF!="Muy Alta",'Mapa final'!#REF!="Leve"),CONCATENATE("R",'Mapa final'!#REF!),"")</f>
        <v>#REF!</v>
      </c>
      <c r="M20" s="823"/>
      <c r="N20" s="823" t="e">
        <f>IF(AND('Mapa final'!#REF!="Muy Alta",'Mapa final'!#REF!="Leve"),CONCATENATE("R",'Mapa final'!#REF!),"")</f>
        <v>#REF!</v>
      </c>
      <c r="O20" s="823"/>
      <c r="P20" s="823" t="e">
        <f>IF(AND('Mapa final'!#REF!="Muy Alta",'Mapa final'!#REF!="Leve"),CONCATENATE("R",'Mapa final'!#REF!),"")</f>
        <v>#REF!</v>
      </c>
      <c r="Q20" s="823"/>
      <c r="R20" s="823" t="e">
        <f>IF(AND('Mapa final'!#REF!="Muy Alta",'Mapa final'!#REF!="Leve"),CONCATENATE("R",'Mapa final'!#REF!),"")</f>
        <v>#REF!</v>
      </c>
      <c r="S20" s="823"/>
      <c r="T20" s="823" t="e">
        <f>IF(AND('Mapa final'!#REF!="Muy Alta",'Mapa final'!#REF!="Leve"),CONCATENATE("R",'Mapa final'!#REF!),"")</f>
        <v>#REF!</v>
      </c>
      <c r="U20" s="823"/>
      <c r="V20" s="823" t="e">
        <f>IF(AND('Mapa final'!#REF!="Muy Alta",'Mapa final'!#REF!="Leve"),CONCATENATE("R",'Mapa final'!#REF!),"")</f>
        <v>#REF!</v>
      </c>
      <c r="W20" s="823"/>
      <c r="X20" s="823" t="e">
        <f>IF(AND('Mapa final'!#REF!="Muy Alta",'Mapa final'!#REF!="Leve"),CONCATENATE("R",'Mapa final'!#REF!),"")</f>
        <v>#REF!</v>
      </c>
      <c r="Y20" s="824"/>
      <c r="Z20" s="822" t="e">
        <f>IF(AND('Mapa final'!#REF!="Muy Alta",'Mapa final'!#REF!="Menor"),CONCATENATE("R",'Mapa final'!#REF!),"")</f>
        <v>#REF!</v>
      </c>
      <c r="AA20" s="823"/>
      <c r="AB20" s="823" t="e">
        <f>IF(AND('Mapa final'!#REF!="Muy Alta",'Mapa final'!#REF!="Menor"),CONCATENATE("R",'Mapa final'!#REF!),"")</f>
        <v>#REF!</v>
      </c>
      <c r="AC20" s="823"/>
      <c r="AD20" s="823" t="e">
        <f>IF(AND('Mapa final'!#REF!="Muy Alta",'Mapa final'!#REF!="Menor"),CONCATENATE("R",'Mapa final'!#REF!),"")</f>
        <v>#REF!</v>
      </c>
      <c r="AE20" s="823"/>
      <c r="AF20" s="823" t="e">
        <f>IF(AND('Mapa final'!#REF!="Muy Alta",'Mapa final'!#REF!="Menor"),CONCATENATE("R",'Mapa final'!#REF!),"")</f>
        <v>#REF!</v>
      </c>
      <c r="AG20" s="823"/>
      <c r="AH20" s="823" t="e">
        <f>IF(AND('Mapa final'!#REF!="Muy Alta",'Mapa final'!#REF!="Menor"),CONCATENATE("R",'Mapa final'!#REF!),"")</f>
        <v>#REF!</v>
      </c>
      <c r="AI20" s="823"/>
      <c r="AJ20" s="823" t="e">
        <f>IF(AND('Mapa final'!#REF!="Muy Alta",'Mapa final'!#REF!="Menor"),CONCATENATE("R",'Mapa final'!#REF!),"")</f>
        <v>#REF!</v>
      </c>
      <c r="AK20" s="823"/>
      <c r="AL20" s="823" t="e">
        <f>IF(AND('Mapa final'!#REF!="Muy Alta",'Mapa final'!#REF!="Menor"),CONCATENATE("R",'Mapa final'!#REF!),"")</f>
        <v>#REF!</v>
      </c>
      <c r="AM20" s="823"/>
      <c r="AN20" s="823" t="e">
        <f>IF(AND('Mapa final'!#REF!="Muy Alta",'Mapa final'!#REF!="Menor"),CONCATENATE("R",'Mapa final'!#REF!),"")</f>
        <v>#REF!</v>
      </c>
      <c r="AO20" s="824"/>
      <c r="AP20" s="822" t="e">
        <f>IF(AND('Mapa final'!#REF!="Muy Alta",'Mapa final'!#REF!="Moderado"),CONCATENATE("R",'Mapa final'!#REF!),"")</f>
        <v>#REF!</v>
      </c>
      <c r="AQ20" s="823"/>
      <c r="AR20" s="823" t="e">
        <f>IF(AND('Mapa final'!#REF!="Muy Alta",'Mapa final'!#REF!="Moderado"),CONCATENATE("R",'Mapa final'!#REF!),"")</f>
        <v>#REF!</v>
      </c>
      <c r="AS20" s="823"/>
      <c r="AT20" s="823" t="e">
        <f>IF(AND('Mapa final'!#REF!="Muy Alta",'Mapa final'!#REF!="Moderado"),CONCATENATE("R",'Mapa final'!#REF!),"")</f>
        <v>#REF!</v>
      </c>
      <c r="AU20" s="823"/>
      <c r="AV20" s="823" t="e">
        <f>IF(AND('Mapa final'!#REF!="Muy Alta",'Mapa final'!#REF!="Moderado"),CONCATENATE("R",'Mapa final'!#REF!),"")</f>
        <v>#REF!</v>
      </c>
      <c r="AW20" s="823"/>
      <c r="AX20" s="823" t="e">
        <f>IF(AND('Mapa final'!#REF!="Muy Alta",'Mapa final'!#REF!="Moderado"),CONCATENATE("R",'Mapa final'!#REF!),"")</f>
        <v>#REF!</v>
      </c>
      <c r="AY20" s="823"/>
      <c r="AZ20" s="823" t="e">
        <f>IF(AND('Mapa final'!#REF!="Muy Alta",'Mapa final'!#REF!="Moderado"),CONCATENATE("R",'Mapa final'!#REF!),"")</f>
        <v>#REF!</v>
      </c>
      <c r="BA20" s="823"/>
      <c r="BB20" s="823" t="e">
        <f>IF(AND('Mapa final'!#REF!="Muy Alta",'Mapa final'!#REF!="Moderado"),CONCATENATE("R",'Mapa final'!#REF!),"")</f>
        <v>#REF!</v>
      </c>
      <c r="BC20" s="823"/>
      <c r="BD20" s="823" t="e">
        <f>IF(AND('Mapa final'!#REF!="Muy Alta",'Mapa final'!#REF!="Moderado"),CONCATENATE("R",'Mapa final'!#REF!),"")</f>
        <v>#REF!</v>
      </c>
      <c r="BE20" s="824"/>
      <c r="BF20" s="822" t="e">
        <f>IF(AND('Mapa final'!#REF!="Muy Alta",'Mapa final'!#REF!="Mayor"),CONCATENATE("R",'Mapa final'!#REF!),"")</f>
        <v>#REF!</v>
      </c>
      <c r="BG20" s="823"/>
      <c r="BH20" s="823" t="e">
        <f>IF(AND('Mapa final'!#REF!="Muy Alta",'Mapa final'!#REF!="Mayor"),CONCATENATE("R",'Mapa final'!#REF!),"")</f>
        <v>#REF!</v>
      </c>
      <c r="BI20" s="823"/>
      <c r="BJ20" s="823" t="e">
        <f>IF(AND('Mapa final'!#REF!="Muy Alta",'Mapa final'!#REF!="Mayor"),CONCATENATE("R",'Mapa final'!#REF!),"")</f>
        <v>#REF!</v>
      </c>
      <c r="BK20" s="823"/>
      <c r="BL20" s="823" t="e">
        <f>IF(AND('Mapa final'!#REF!="Muy Alta",'Mapa final'!#REF!="Mayor"),CONCATENATE("R",'Mapa final'!#REF!),"")</f>
        <v>#REF!</v>
      </c>
      <c r="BM20" s="823"/>
      <c r="BN20" s="823" t="e">
        <f>IF(AND('Mapa final'!#REF!="Muy Alta",'Mapa final'!#REF!="Mayor"),CONCATENATE("R",'Mapa final'!#REF!),"")</f>
        <v>#REF!</v>
      </c>
      <c r="BO20" s="823"/>
      <c r="BP20" s="823" t="e">
        <f>IF(AND('Mapa final'!#REF!="Muy Alta",'Mapa final'!#REF!="Mayor"),CONCATENATE("R",'Mapa final'!#REF!),"")</f>
        <v>#REF!</v>
      </c>
      <c r="BQ20" s="823"/>
      <c r="BR20" s="823" t="e">
        <f>IF(AND('Mapa final'!#REF!="Muy Alta",'Mapa final'!#REF!="Mayor"),CONCATENATE("R",'Mapa final'!#REF!),"")</f>
        <v>#REF!</v>
      </c>
      <c r="BS20" s="823"/>
      <c r="BT20" s="823" t="e">
        <f>IF(AND('Mapa final'!#REF!="Muy Alta",'Mapa final'!#REF!="Mayor"),CONCATENATE("R",'Mapa final'!#REF!),"")</f>
        <v>#REF!</v>
      </c>
      <c r="BU20" s="824"/>
      <c r="BV20" s="817" t="e">
        <f>IF(AND('Mapa final'!#REF!="Muy Alta",'Mapa final'!#REF!="Catastrófico"),CONCATENATE("R",'Mapa final'!#REF!),"")</f>
        <v>#REF!</v>
      </c>
      <c r="BW20" s="818"/>
      <c r="BX20" s="818" t="e">
        <f>IF(AND('Mapa final'!#REF!="Muy Alta",'Mapa final'!#REF!="Catastrófico"),CONCATENATE("R",'Mapa final'!#REF!),"")</f>
        <v>#REF!</v>
      </c>
      <c r="BY20" s="818"/>
      <c r="BZ20" s="818" t="e">
        <f>IF(AND('Mapa final'!#REF!="Muy Alta",'Mapa final'!#REF!="Catastrófico"),CONCATENATE("R",'Mapa final'!#REF!),"")</f>
        <v>#REF!</v>
      </c>
      <c r="CA20" s="818"/>
      <c r="CB20" s="818" t="e">
        <f>IF(AND('Mapa final'!#REF!="Muy Alta",'Mapa final'!#REF!="Catastrófico"),CONCATENATE("R",'Mapa final'!#REF!),"")</f>
        <v>#REF!</v>
      </c>
      <c r="CC20" s="818"/>
      <c r="CD20" s="818" t="e">
        <f>IF(AND('Mapa final'!#REF!="Muy Alta",'Mapa final'!#REF!="Catastrófico"),CONCATENATE("R",'Mapa final'!#REF!),"")</f>
        <v>#REF!</v>
      </c>
      <c r="CE20" s="818"/>
      <c r="CF20" s="818" t="e">
        <f>IF(AND('Mapa final'!#REF!="Muy Alta",'Mapa final'!#REF!="Catastrófico"),CONCATENATE("R",'Mapa final'!#REF!),"")</f>
        <v>#REF!</v>
      </c>
      <c r="CG20" s="818"/>
      <c r="CH20" s="818" t="e">
        <f>IF(AND('Mapa final'!#REF!="Muy Alta",'Mapa final'!#REF!="Catastrófico"),CONCATENATE("R",'Mapa final'!#REF!),"")</f>
        <v>#REF!</v>
      </c>
      <c r="CI20" s="818"/>
      <c r="CJ20" s="818" t="e">
        <f>IF(AND('Mapa final'!#REF!="Muy Alta",'Mapa final'!#REF!="Catastrófico"),CONCATENATE("R",'Mapa final'!#REF!),"")</f>
        <v>#REF!</v>
      </c>
      <c r="CK20" s="825"/>
      <c r="CL20" s="22"/>
      <c r="CM20" s="850"/>
      <c r="CN20" s="851"/>
      <c r="CO20" s="851"/>
      <c r="CP20" s="851"/>
      <c r="CQ20" s="851"/>
      <c r="CR20" s="85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row>
    <row r="21" spans="1:130" ht="15.75" customHeight="1" thickBot="1" x14ac:dyDescent="0.3">
      <c r="A21" s="22"/>
      <c r="B21" s="803"/>
      <c r="C21" s="803"/>
      <c r="D21" s="804"/>
      <c r="E21" s="843"/>
      <c r="F21" s="844"/>
      <c r="G21" s="844"/>
      <c r="H21" s="844"/>
      <c r="I21" s="844"/>
      <c r="J21" s="831"/>
      <c r="K21" s="830"/>
      <c r="L21" s="830"/>
      <c r="M21" s="830"/>
      <c r="N21" s="830"/>
      <c r="O21" s="830"/>
      <c r="P21" s="830"/>
      <c r="Q21" s="830"/>
      <c r="R21" s="830"/>
      <c r="S21" s="830"/>
      <c r="T21" s="830"/>
      <c r="U21" s="830"/>
      <c r="V21" s="830"/>
      <c r="W21" s="830"/>
      <c r="X21" s="830"/>
      <c r="Y21" s="832"/>
      <c r="Z21" s="831"/>
      <c r="AA21" s="830"/>
      <c r="AB21" s="830"/>
      <c r="AC21" s="830"/>
      <c r="AD21" s="830"/>
      <c r="AE21" s="830"/>
      <c r="AF21" s="830"/>
      <c r="AG21" s="830"/>
      <c r="AH21" s="830"/>
      <c r="AI21" s="830"/>
      <c r="AJ21" s="830"/>
      <c r="AK21" s="830"/>
      <c r="AL21" s="830"/>
      <c r="AM21" s="830"/>
      <c r="AN21" s="830"/>
      <c r="AO21" s="832"/>
      <c r="AP21" s="831"/>
      <c r="AQ21" s="830"/>
      <c r="AR21" s="830"/>
      <c r="AS21" s="830"/>
      <c r="AT21" s="830"/>
      <c r="AU21" s="830"/>
      <c r="AV21" s="830"/>
      <c r="AW21" s="830"/>
      <c r="AX21" s="830"/>
      <c r="AY21" s="830"/>
      <c r="AZ21" s="830"/>
      <c r="BA21" s="830"/>
      <c r="BB21" s="830"/>
      <c r="BC21" s="830"/>
      <c r="BD21" s="830"/>
      <c r="BE21" s="832"/>
      <c r="BF21" s="831"/>
      <c r="BG21" s="830"/>
      <c r="BH21" s="830"/>
      <c r="BI21" s="830"/>
      <c r="BJ21" s="830"/>
      <c r="BK21" s="830"/>
      <c r="BL21" s="830"/>
      <c r="BM21" s="830"/>
      <c r="BN21" s="830"/>
      <c r="BO21" s="830"/>
      <c r="BP21" s="830"/>
      <c r="BQ21" s="830"/>
      <c r="BR21" s="830"/>
      <c r="BS21" s="830"/>
      <c r="BT21" s="830"/>
      <c r="BU21" s="832"/>
      <c r="BV21" s="820"/>
      <c r="BW21" s="821"/>
      <c r="BX21" s="821"/>
      <c r="BY21" s="821"/>
      <c r="BZ21" s="821"/>
      <c r="CA21" s="821"/>
      <c r="CB21" s="821"/>
      <c r="CC21" s="821"/>
      <c r="CD21" s="821"/>
      <c r="CE21" s="821"/>
      <c r="CF21" s="821"/>
      <c r="CG21" s="821"/>
      <c r="CH21" s="821"/>
      <c r="CI21" s="821"/>
      <c r="CJ21" s="821"/>
      <c r="CK21" s="826"/>
      <c r="CL21" s="22"/>
      <c r="CM21" s="853"/>
      <c r="CN21" s="854"/>
      <c r="CO21" s="854"/>
      <c r="CP21" s="854"/>
      <c r="CQ21" s="854"/>
      <c r="CR21" s="855"/>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row>
    <row r="22" spans="1:130" ht="15" customHeight="1" x14ac:dyDescent="0.25">
      <c r="A22" s="22"/>
      <c r="B22" s="803"/>
      <c r="C22" s="803"/>
      <c r="D22" s="804"/>
      <c r="E22" s="839" t="s">
        <v>652</v>
      </c>
      <c r="F22" s="840"/>
      <c r="G22" s="840"/>
      <c r="H22" s="840"/>
      <c r="I22" s="840"/>
      <c r="J22" s="812" t="e">
        <f>IF(AND('Mapa final'!#REF!="Alta",'Mapa final'!#REF!="Leve"),CONCATENATE("R",'Mapa final'!#REF!),"")</f>
        <v>#REF!</v>
      </c>
      <c r="K22" s="808"/>
      <c r="L22" s="808" t="e">
        <f>IF(AND('Mapa final'!#REF!="Alta",'Mapa final'!#REF!="Leve"),CONCATENATE("R",'Mapa final'!#REF!),"")</f>
        <v>#REF!</v>
      </c>
      <c r="M22" s="808"/>
      <c r="N22" s="808" t="e">
        <f>IF(AND('Mapa final'!#REF!="Alta",'Mapa final'!#REF!="Leve"),CONCATENATE("R",'Mapa final'!#REF!),"")</f>
        <v>#REF!</v>
      </c>
      <c r="O22" s="808"/>
      <c r="P22" s="811" t="e">
        <f>IF(AND('Mapa final'!#REF!="Alta",'Mapa final'!#REF!="Leve"),CONCATENATE("R",'Mapa final'!#REF!),"")</f>
        <v>#REF!</v>
      </c>
      <c r="Q22" s="811"/>
      <c r="R22" s="811" t="e">
        <f>IF(AND('Mapa final'!#REF!="Alta",'Mapa final'!#REF!="Leve"),CONCATENATE("R",'Mapa final'!#REF!),"")</f>
        <v>#REF!</v>
      </c>
      <c r="S22" s="811"/>
      <c r="T22" s="808" t="e">
        <f>IF(AND('Mapa final'!#REF!="Alta",'Mapa final'!#REF!="Leve"),CONCATENATE("R",'Mapa final'!#REF!),"")</f>
        <v>#REF!</v>
      </c>
      <c r="U22" s="808"/>
      <c r="V22" s="808" t="e">
        <f>IF(AND('Mapa final'!#REF!="Alta",'Mapa final'!#REF!="Leve"),CONCATENATE("R",'Mapa final'!#REF!),"")</f>
        <v>#REF!</v>
      </c>
      <c r="W22" s="808"/>
      <c r="X22" s="808" t="e">
        <f>IF(AND('Mapa final'!#REF!="Alta",'Mapa final'!#REF!="Leve"),CONCATENATE("R",'Mapa final'!#REF!),"")</f>
        <v>#REF!</v>
      </c>
      <c r="Y22" s="808"/>
      <c r="Z22" s="812" t="e">
        <f>IF(AND('Mapa final'!#REF!="Alta",'Mapa final'!#REF!="Menor"),CONCATENATE("R",'Mapa final'!#REF!),"")</f>
        <v>#REF!</v>
      </c>
      <c r="AA22" s="808"/>
      <c r="AB22" s="808" t="e">
        <f>IF(AND('Mapa final'!#REF!="Alta",'Mapa final'!#REF!="Menor"),CONCATENATE("R",'Mapa final'!#REF!),"")</f>
        <v>#REF!</v>
      </c>
      <c r="AC22" s="808"/>
      <c r="AD22" s="808" t="e">
        <f>IF(AND('Mapa final'!#REF!="Alta",'Mapa final'!#REF!="Menor"),CONCATENATE("R",'Mapa final'!#REF!),"")</f>
        <v>#REF!</v>
      </c>
      <c r="AE22" s="808"/>
      <c r="AF22" s="811" t="e">
        <f>IF(AND('Mapa final'!#REF!="Alta",'Mapa final'!#REF!="Menor"),CONCATENATE("R",'Mapa final'!#REF!),"")</f>
        <v>#REF!</v>
      </c>
      <c r="AG22" s="811"/>
      <c r="AH22" s="811" t="e">
        <f>IF(AND('Mapa final'!#REF!="Alta",'Mapa final'!#REF!="Menor"),CONCATENATE("R",'Mapa final'!#REF!),"")</f>
        <v>#REF!</v>
      </c>
      <c r="AI22" s="811"/>
      <c r="AJ22" s="808" t="e">
        <f>IF(AND('Mapa final'!#REF!="Alta",'Mapa final'!#REF!="Menor"),CONCATENATE("R",'Mapa final'!#REF!),"")</f>
        <v>#REF!</v>
      </c>
      <c r="AK22" s="808"/>
      <c r="AL22" s="808" t="e">
        <f>IF(AND('Mapa final'!#REF!="Alta",'Mapa final'!#REF!="Menor"),CONCATENATE("R",'Mapa final'!#REF!),"")</f>
        <v>#REF!</v>
      </c>
      <c r="AM22" s="808"/>
      <c r="AN22" s="808" t="e">
        <f>IF(AND('Mapa final'!#REF!="Alta",'Mapa final'!#REF!="Menor"),CONCATENATE("R",'Mapa final'!#REF!),"")</f>
        <v>#REF!</v>
      </c>
      <c r="AO22" s="808"/>
      <c r="AP22" s="838" t="e">
        <f>IF(AND('Mapa final'!#REF!="Alta",'Mapa final'!#REF!="Moderado"),CONCATENATE("R",'Mapa final'!#REF!),"")</f>
        <v>#REF!</v>
      </c>
      <c r="AQ22" s="833"/>
      <c r="AR22" s="833" t="e">
        <f>IF(AND('Mapa final'!#REF!="Alta",'Mapa final'!#REF!="Moderado"),CONCATENATE("R",'Mapa final'!#REF!),"")</f>
        <v>#REF!</v>
      </c>
      <c r="AS22" s="833"/>
      <c r="AT22" s="833" t="e">
        <f>IF(AND('Mapa final'!#REF!="Alta",'Mapa final'!#REF!="Moderado"),CONCATENATE("R",'Mapa final'!#REF!),"")</f>
        <v>#REF!</v>
      </c>
      <c r="AU22" s="833"/>
      <c r="AV22" s="833" t="e">
        <f>IF(AND('Mapa final'!#REF!="Alta",'Mapa final'!#REF!="Moderado"),CONCATENATE("R",'Mapa final'!#REF!),"")</f>
        <v>#REF!</v>
      </c>
      <c r="AW22" s="833"/>
      <c r="AX22" s="833" t="e">
        <f>IF(AND('Mapa final'!#REF!="Alta",'Mapa final'!#REF!="Moderado"),CONCATENATE("R",'Mapa final'!#REF!),"")</f>
        <v>#REF!</v>
      </c>
      <c r="AY22" s="833"/>
      <c r="AZ22" s="833" t="e">
        <f>IF(AND('Mapa final'!#REF!="Alta",'Mapa final'!#REF!="Moderado"),CONCATENATE("R",'Mapa final'!#REF!),"")</f>
        <v>#REF!</v>
      </c>
      <c r="BA22" s="833"/>
      <c r="BB22" s="833" t="e">
        <f>IF(AND('Mapa final'!#REF!="Alta",'Mapa final'!#REF!="Moderado"),CONCATENATE("R",'Mapa final'!#REF!),"")</f>
        <v>#REF!</v>
      </c>
      <c r="BC22" s="833"/>
      <c r="BD22" s="833" t="e">
        <f>IF(AND('Mapa final'!#REF!="Alta",'Mapa final'!#REF!="Moderado"),CONCATENATE("R",'Mapa final'!#REF!),"")</f>
        <v>#REF!</v>
      </c>
      <c r="BE22" s="834"/>
      <c r="BF22" s="838" t="e">
        <f>IF(AND('Mapa final'!#REF!="Alta",'Mapa final'!#REF!="Mayor"),CONCATENATE("R",'Mapa final'!#REF!),"")</f>
        <v>#REF!</v>
      </c>
      <c r="BG22" s="833"/>
      <c r="BH22" s="833" t="e">
        <f>IF(AND('Mapa final'!#REF!="Alta",'Mapa final'!#REF!="Mayor"),CONCATENATE("R",'Mapa final'!#REF!),"")</f>
        <v>#REF!</v>
      </c>
      <c r="BI22" s="833"/>
      <c r="BJ22" s="833" t="e">
        <f>IF(AND('Mapa final'!#REF!="Alta",'Mapa final'!#REF!="Mayor"),CONCATENATE("R",'Mapa final'!#REF!),"")</f>
        <v>#REF!</v>
      </c>
      <c r="BK22" s="833"/>
      <c r="BL22" s="833" t="e">
        <f>IF(AND('Mapa final'!#REF!="Alta",'Mapa final'!#REF!="Mayor"),CONCATENATE("R",'Mapa final'!#REF!),"")</f>
        <v>#REF!</v>
      </c>
      <c r="BM22" s="833"/>
      <c r="BN22" s="833" t="e">
        <f>IF(AND('Mapa final'!#REF!="Alta",'Mapa final'!#REF!="Mayor"),CONCATENATE("R",'Mapa final'!#REF!),"")</f>
        <v>#REF!</v>
      </c>
      <c r="BO22" s="833"/>
      <c r="BP22" s="833" t="e">
        <f>IF(AND('Mapa final'!#REF!="Alta",'Mapa final'!#REF!="Mayor"),CONCATENATE("R",'Mapa final'!#REF!),"")</f>
        <v>#REF!</v>
      </c>
      <c r="BQ22" s="833"/>
      <c r="BR22" s="833" t="e">
        <f>IF(AND('Mapa final'!#REF!="Alta",'Mapa final'!#REF!="Mayor"),CONCATENATE("R",'Mapa final'!#REF!),"")</f>
        <v>#REF!</v>
      </c>
      <c r="BS22" s="833"/>
      <c r="BT22" s="833" t="e">
        <f>IF(AND('Mapa final'!#REF!="Alta",'Mapa final'!#REF!="Mayor"),CONCATENATE("R",'Mapa final'!#REF!),"")</f>
        <v>#REF!</v>
      </c>
      <c r="BU22" s="834"/>
      <c r="BV22" s="829" t="e">
        <f>IF(AND('Mapa final'!#REF!="Alta",'Mapa final'!#REF!="Catastrófico"),CONCATENATE("R",'Mapa final'!#REF!),"")</f>
        <v>#REF!</v>
      </c>
      <c r="BW22" s="827"/>
      <c r="BX22" s="827" t="e">
        <f>IF(AND('Mapa final'!#REF!="Alta",'Mapa final'!#REF!="Catastrófico"),CONCATENATE("R",'Mapa final'!#REF!),"")</f>
        <v>#REF!</v>
      </c>
      <c r="BY22" s="827"/>
      <c r="BZ22" s="827" t="e">
        <f>IF(AND('Mapa final'!#REF!="Alta",'Mapa final'!#REF!="Catastrófico"),CONCATENATE("R",'Mapa final'!#REF!),"")</f>
        <v>#REF!</v>
      </c>
      <c r="CA22" s="827"/>
      <c r="CB22" s="827" t="e">
        <f>IF(AND('Mapa final'!#REF!="Alta",'Mapa final'!#REF!="Catastrófico"),CONCATENATE("R",'Mapa final'!#REF!),"")</f>
        <v>#REF!</v>
      </c>
      <c r="CC22" s="827"/>
      <c r="CD22" s="827" t="e">
        <f>IF(AND('Mapa final'!#REF!="Alta",'Mapa final'!#REF!="Catastrófico"),CONCATENATE("R",'Mapa final'!#REF!),"")</f>
        <v>#REF!</v>
      </c>
      <c r="CE22" s="827"/>
      <c r="CF22" s="827" t="e">
        <f>IF(AND('Mapa final'!#REF!="Alta",'Mapa final'!#REF!="Catastrófico"),CONCATENATE("R",'Mapa final'!#REF!),"")</f>
        <v>#REF!</v>
      </c>
      <c r="CG22" s="827"/>
      <c r="CH22" s="827" t="e">
        <f>IF(AND('Mapa final'!#REF!="Alta",'Mapa final'!#REF!="Catastrófico"),CONCATENATE("R",'Mapa final'!#REF!),"")</f>
        <v>#REF!</v>
      </c>
      <c r="CI22" s="827"/>
      <c r="CJ22" s="827" t="e">
        <f>IF(AND('Mapa final'!#REF!="Alta",'Mapa final'!#REF!="Catastrófico"),CONCATENATE("R",'Mapa final'!#REF!),"")</f>
        <v>#REF!</v>
      </c>
      <c r="CK22" s="828"/>
      <c r="CL22" s="22"/>
      <c r="CM22" s="857" t="s">
        <v>642</v>
      </c>
      <c r="CN22" s="858"/>
      <c r="CO22" s="858"/>
      <c r="CP22" s="858"/>
      <c r="CQ22" s="858"/>
      <c r="CR22" s="859"/>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row>
    <row r="23" spans="1:130" ht="15" customHeight="1" x14ac:dyDescent="0.25">
      <c r="A23" s="22"/>
      <c r="B23" s="803"/>
      <c r="C23" s="803"/>
      <c r="D23" s="804"/>
      <c r="E23" s="841"/>
      <c r="F23" s="842"/>
      <c r="G23" s="842"/>
      <c r="H23" s="842"/>
      <c r="I23" s="842"/>
      <c r="J23" s="812"/>
      <c r="K23" s="808"/>
      <c r="L23" s="808"/>
      <c r="M23" s="808"/>
      <c r="N23" s="808"/>
      <c r="O23" s="808"/>
      <c r="P23" s="811"/>
      <c r="Q23" s="811"/>
      <c r="R23" s="811"/>
      <c r="S23" s="811"/>
      <c r="T23" s="808"/>
      <c r="U23" s="808"/>
      <c r="V23" s="808"/>
      <c r="W23" s="808"/>
      <c r="X23" s="808"/>
      <c r="Y23" s="808"/>
      <c r="Z23" s="812"/>
      <c r="AA23" s="808"/>
      <c r="AB23" s="808"/>
      <c r="AC23" s="808"/>
      <c r="AD23" s="808"/>
      <c r="AE23" s="808"/>
      <c r="AF23" s="811"/>
      <c r="AG23" s="811"/>
      <c r="AH23" s="811"/>
      <c r="AI23" s="811"/>
      <c r="AJ23" s="808"/>
      <c r="AK23" s="808"/>
      <c r="AL23" s="808"/>
      <c r="AM23" s="808"/>
      <c r="AN23" s="808"/>
      <c r="AO23" s="808"/>
      <c r="AP23" s="822"/>
      <c r="AQ23" s="823"/>
      <c r="AR23" s="823"/>
      <c r="AS23" s="823"/>
      <c r="AT23" s="823"/>
      <c r="AU23" s="823"/>
      <c r="AV23" s="823"/>
      <c r="AW23" s="823"/>
      <c r="AX23" s="823"/>
      <c r="AY23" s="823"/>
      <c r="AZ23" s="823"/>
      <c r="BA23" s="823"/>
      <c r="BB23" s="823"/>
      <c r="BC23" s="823"/>
      <c r="BD23" s="823"/>
      <c r="BE23" s="824"/>
      <c r="BF23" s="822"/>
      <c r="BG23" s="823"/>
      <c r="BH23" s="823"/>
      <c r="BI23" s="823"/>
      <c r="BJ23" s="823"/>
      <c r="BK23" s="823"/>
      <c r="BL23" s="823"/>
      <c r="BM23" s="823"/>
      <c r="BN23" s="823"/>
      <c r="BO23" s="823"/>
      <c r="BP23" s="823"/>
      <c r="BQ23" s="823"/>
      <c r="BR23" s="823"/>
      <c r="BS23" s="823"/>
      <c r="BT23" s="823"/>
      <c r="BU23" s="824"/>
      <c r="BV23" s="817"/>
      <c r="BW23" s="818"/>
      <c r="BX23" s="818"/>
      <c r="BY23" s="818"/>
      <c r="BZ23" s="818"/>
      <c r="CA23" s="818"/>
      <c r="CB23" s="818"/>
      <c r="CC23" s="818"/>
      <c r="CD23" s="818"/>
      <c r="CE23" s="818"/>
      <c r="CF23" s="818"/>
      <c r="CG23" s="818"/>
      <c r="CH23" s="818"/>
      <c r="CI23" s="818"/>
      <c r="CJ23" s="818"/>
      <c r="CK23" s="825"/>
      <c r="CL23" s="22"/>
      <c r="CM23" s="860"/>
      <c r="CN23" s="861"/>
      <c r="CO23" s="861"/>
      <c r="CP23" s="861"/>
      <c r="CQ23" s="861"/>
      <c r="CR23" s="86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row>
    <row r="24" spans="1:130" ht="15" customHeight="1" x14ac:dyDescent="0.25">
      <c r="A24" s="22"/>
      <c r="B24" s="803"/>
      <c r="C24" s="803"/>
      <c r="D24" s="804"/>
      <c r="E24" s="841"/>
      <c r="F24" s="842"/>
      <c r="G24" s="842"/>
      <c r="H24" s="842"/>
      <c r="I24" s="842"/>
      <c r="J24" s="812" t="e">
        <f>IF(AND('Mapa final'!#REF!="Alta",'Mapa final'!#REF!="Leve"),CONCATENATE("R",'Mapa final'!#REF!),"")</f>
        <v>#REF!</v>
      </c>
      <c r="K24" s="808"/>
      <c r="L24" s="808" t="e">
        <f>IF(AND('Mapa final'!#REF!="Alta",'Mapa final'!#REF!="Leve"),CONCATENATE("R",'Mapa final'!#REF!),"")</f>
        <v>#REF!</v>
      </c>
      <c r="M24" s="808"/>
      <c r="N24" s="808" t="e">
        <f>IF(AND('Mapa final'!#REF!="Alta",'Mapa final'!#REF!="Leve"),CONCATENATE("R",'Mapa final'!#REF!),"")</f>
        <v>#REF!</v>
      </c>
      <c r="O24" s="808"/>
      <c r="P24" s="811" t="e">
        <f>IF(AND('Mapa final'!#REF!="Alta",'Mapa final'!#REF!="Leve"),CONCATENATE("R",'Mapa final'!#REF!),"")</f>
        <v>#REF!</v>
      </c>
      <c r="Q24" s="811"/>
      <c r="R24" s="811" t="e">
        <f>IF(AND('Mapa final'!#REF!="Alta",'Mapa final'!#REF!="Leve"),CONCATENATE("R",'Mapa final'!#REF!),"")</f>
        <v>#REF!</v>
      </c>
      <c r="S24" s="811"/>
      <c r="T24" s="808" t="e">
        <f>IF(AND('Mapa final'!#REF!="Alta",'Mapa final'!#REF!="Leve"),CONCATENATE("R",'Mapa final'!#REF!),"")</f>
        <v>#REF!</v>
      </c>
      <c r="U24" s="808"/>
      <c r="V24" s="808" t="e">
        <f>IF(AND('Mapa final'!#REF!="Alta",'Mapa final'!#REF!="Leve"),CONCATENATE("R",'Mapa final'!#REF!),"")</f>
        <v>#REF!</v>
      </c>
      <c r="W24" s="808"/>
      <c r="X24" s="808" t="e">
        <f>IF(AND('Mapa final'!#REF!="Alta",'Mapa final'!#REF!="Leve"),CONCATENATE("R",'Mapa final'!#REF!),"")</f>
        <v>#REF!</v>
      </c>
      <c r="Y24" s="809"/>
      <c r="Z24" s="812" t="e">
        <f>IF(AND('Mapa final'!#REF!="Alta",'Mapa final'!#REF!="Menor"),CONCATENATE("R",'Mapa final'!#REF!),"")</f>
        <v>#REF!</v>
      </c>
      <c r="AA24" s="808"/>
      <c r="AB24" s="808" t="e">
        <f>IF(AND('Mapa final'!#REF!="Alta",'Mapa final'!#REF!="Menor"),CONCATENATE("R",'Mapa final'!#REF!),"")</f>
        <v>#REF!</v>
      </c>
      <c r="AC24" s="808"/>
      <c r="AD24" s="808" t="e">
        <f>IF(AND('Mapa final'!#REF!="Alta",'Mapa final'!#REF!="Menor"),CONCATENATE("R",'Mapa final'!#REF!),"")</f>
        <v>#REF!</v>
      </c>
      <c r="AE24" s="808"/>
      <c r="AF24" s="811" t="e">
        <f>IF(AND('Mapa final'!#REF!="Alta",'Mapa final'!#REF!="Menor"),CONCATENATE("R",'Mapa final'!#REF!),"")</f>
        <v>#REF!</v>
      </c>
      <c r="AG24" s="811"/>
      <c r="AH24" s="811" t="e">
        <f>IF(AND('Mapa final'!#REF!="Alta",'Mapa final'!#REF!="Menor"),CONCATENATE("R",'Mapa final'!#REF!),"")</f>
        <v>#REF!</v>
      </c>
      <c r="AI24" s="811"/>
      <c r="AJ24" s="808" t="e">
        <f>IF(AND('Mapa final'!#REF!="Alta",'Mapa final'!#REF!="Menor"),CONCATENATE("R",'Mapa final'!#REF!),"")</f>
        <v>#REF!</v>
      </c>
      <c r="AK24" s="808"/>
      <c r="AL24" s="808" t="e">
        <f>IF(AND('Mapa final'!#REF!="Alta",'Mapa final'!#REF!="Menor"),CONCATENATE("R",'Mapa final'!#REF!),"")</f>
        <v>#REF!</v>
      </c>
      <c r="AM24" s="808"/>
      <c r="AN24" s="808" t="e">
        <f>IF(AND('Mapa final'!#REF!="Alta",'Mapa final'!#REF!="Menor"),CONCATENATE("R",'Mapa final'!#REF!),"")</f>
        <v>#REF!</v>
      </c>
      <c r="AO24" s="809"/>
      <c r="AP24" s="822" t="e">
        <f>IF(AND('Mapa final'!#REF!="Alta",'Mapa final'!#REF!="Moderado"),CONCATENATE("R",'Mapa final'!#REF!),"")</f>
        <v>#REF!</v>
      </c>
      <c r="AQ24" s="823"/>
      <c r="AR24" s="823" t="e">
        <f>IF(AND('Mapa final'!#REF!="Alta",'Mapa final'!#REF!="Moderado"),CONCATENATE("R",'Mapa final'!#REF!),"")</f>
        <v>#REF!</v>
      </c>
      <c r="AS24" s="823"/>
      <c r="AT24" s="823" t="e">
        <f>IF(AND('Mapa final'!#REF!="Alta",'Mapa final'!#REF!="Moderado"),CONCATENATE("R",'Mapa final'!#REF!),"")</f>
        <v>#REF!</v>
      </c>
      <c r="AU24" s="823"/>
      <c r="AV24" s="823" t="e">
        <f>IF(AND('Mapa final'!#REF!="Alta",'Mapa final'!#REF!="Moderado"),CONCATENATE("R",'Mapa final'!#REF!),"")</f>
        <v>#REF!</v>
      </c>
      <c r="AW24" s="823"/>
      <c r="AX24" s="823" t="e">
        <f>IF(AND('Mapa final'!#REF!="Alta",'Mapa final'!#REF!="Moderado"),CONCATENATE("R",'Mapa final'!#REF!),"")</f>
        <v>#REF!</v>
      </c>
      <c r="AY24" s="823"/>
      <c r="AZ24" s="823" t="e">
        <f>IF(AND('Mapa final'!#REF!="Alta",'Mapa final'!#REF!="Moderado"),CONCATENATE("R",'Mapa final'!#REF!),"")</f>
        <v>#REF!</v>
      </c>
      <c r="BA24" s="823"/>
      <c r="BB24" s="823" t="e">
        <f>IF(AND('Mapa final'!#REF!="Alta",'Mapa final'!#REF!="Moderado"),CONCATENATE("R",'Mapa final'!#REF!),"")</f>
        <v>#REF!</v>
      </c>
      <c r="BC24" s="823"/>
      <c r="BD24" s="823" t="e">
        <f>IF(AND('Mapa final'!#REF!="Alta",'Mapa final'!#REF!="Moderado"),CONCATENATE("R",'Mapa final'!#REF!),"")</f>
        <v>#REF!</v>
      </c>
      <c r="BE24" s="824"/>
      <c r="BF24" s="822" t="e">
        <f>IF(AND('Mapa final'!#REF!="Alta",'Mapa final'!#REF!="Mayor"),CONCATENATE("R",'Mapa final'!#REF!),"")</f>
        <v>#REF!</v>
      </c>
      <c r="BG24" s="823"/>
      <c r="BH24" s="823" t="e">
        <f>IF(AND('Mapa final'!#REF!="Alta",'Mapa final'!#REF!="Mayor"),CONCATENATE("R",'Mapa final'!#REF!),"")</f>
        <v>#REF!</v>
      </c>
      <c r="BI24" s="823"/>
      <c r="BJ24" s="823" t="e">
        <f>IF(AND('Mapa final'!#REF!="Alta",'Mapa final'!#REF!="Mayor"),CONCATENATE("R",'Mapa final'!#REF!),"")</f>
        <v>#REF!</v>
      </c>
      <c r="BK24" s="823"/>
      <c r="BL24" s="823" t="e">
        <f>IF(AND('Mapa final'!#REF!="Alta",'Mapa final'!#REF!="Mayor"),CONCATENATE("R",'Mapa final'!#REF!),"")</f>
        <v>#REF!</v>
      </c>
      <c r="BM24" s="823"/>
      <c r="BN24" s="823" t="e">
        <f>IF(AND('Mapa final'!#REF!="Alta",'Mapa final'!#REF!="Mayor"),CONCATENATE("R",'Mapa final'!#REF!),"")</f>
        <v>#REF!</v>
      </c>
      <c r="BO24" s="823"/>
      <c r="BP24" s="823" t="e">
        <f>IF(AND('Mapa final'!#REF!="Alta",'Mapa final'!#REF!="Mayor"),CONCATENATE("R",'Mapa final'!#REF!),"")</f>
        <v>#REF!</v>
      </c>
      <c r="BQ24" s="823"/>
      <c r="BR24" s="823" t="e">
        <f>IF(AND('Mapa final'!#REF!="Alta",'Mapa final'!#REF!="Mayor"),CONCATENATE("R",'Mapa final'!#REF!),"")</f>
        <v>#REF!</v>
      </c>
      <c r="BS24" s="823"/>
      <c r="BT24" s="823" t="e">
        <f>IF(AND('Mapa final'!#REF!="Alta",'Mapa final'!#REF!="Mayor"),CONCATENATE("R",'Mapa final'!#REF!),"")</f>
        <v>#REF!</v>
      </c>
      <c r="BU24" s="824"/>
      <c r="BV24" s="817" t="e">
        <f>IF(AND('Mapa final'!#REF!="Alta",'Mapa final'!#REF!="Catastrófico"),CONCATENATE("R",'Mapa final'!#REF!),"")</f>
        <v>#REF!</v>
      </c>
      <c r="BW24" s="818"/>
      <c r="BX24" s="818" t="e">
        <f>IF(AND('Mapa final'!#REF!="Alta",'Mapa final'!#REF!="Catastrófico"),CONCATENATE("R",'Mapa final'!#REF!),"")</f>
        <v>#REF!</v>
      </c>
      <c r="BY24" s="818"/>
      <c r="BZ24" s="818" t="e">
        <f>IF(AND('Mapa final'!#REF!="Alta",'Mapa final'!#REF!="Catastrófico"),CONCATENATE("R",'Mapa final'!#REF!),"")</f>
        <v>#REF!</v>
      </c>
      <c r="CA24" s="818"/>
      <c r="CB24" s="818" t="e">
        <f>IF(AND('Mapa final'!#REF!="Alta",'Mapa final'!#REF!="Catastrófico"),CONCATENATE("R",'Mapa final'!#REF!),"")</f>
        <v>#REF!</v>
      </c>
      <c r="CC24" s="818"/>
      <c r="CD24" s="818" t="e">
        <f>IF(AND('Mapa final'!#REF!="Alta",'Mapa final'!#REF!="Catastrófico"),CONCATENATE("R",'Mapa final'!#REF!),"")</f>
        <v>#REF!</v>
      </c>
      <c r="CE24" s="818"/>
      <c r="CF24" s="818" t="e">
        <f>IF(AND('Mapa final'!#REF!="Alta",'Mapa final'!#REF!="Catastrófico"),CONCATENATE("R",'Mapa final'!#REF!),"")</f>
        <v>#REF!</v>
      </c>
      <c r="CG24" s="818"/>
      <c r="CH24" s="818" t="e">
        <f>IF(AND('Mapa final'!#REF!="Alta",'Mapa final'!#REF!="Catastrófico"),CONCATENATE("R",'Mapa final'!#REF!),"")</f>
        <v>#REF!</v>
      </c>
      <c r="CI24" s="818"/>
      <c r="CJ24" s="818" t="e">
        <f>IF(AND('Mapa final'!#REF!="Alta",'Mapa final'!#REF!="Catastrófico"),CONCATENATE("R",'Mapa final'!#REF!),"")</f>
        <v>#REF!</v>
      </c>
      <c r="CK24" s="825"/>
      <c r="CL24" s="22"/>
      <c r="CM24" s="860"/>
      <c r="CN24" s="861"/>
      <c r="CO24" s="861"/>
      <c r="CP24" s="861"/>
      <c r="CQ24" s="861"/>
      <c r="CR24" s="86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row>
    <row r="25" spans="1:130" ht="15" customHeight="1" x14ac:dyDescent="0.25">
      <c r="A25" s="22"/>
      <c r="B25" s="803"/>
      <c r="C25" s="803"/>
      <c r="D25" s="804"/>
      <c r="E25" s="841"/>
      <c r="F25" s="842"/>
      <c r="G25" s="842"/>
      <c r="H25" s="842"/>
      <c r="I25" s="842"/>
      <c r="J25" s="812"/>
      <c r="K25" s="808"/>
      <c r="L25" s="808"/>
      <c r="M25" s="808"/>
      <c r="N25" s="808"/>
      <c r="O25" s="808"/>
      <c r="P25" s="811"/>
      <c r="Q25" s="811"/>
      <c r="R25" s="811"/>
      <c r="S25" s="811"/>
      <c r="T25" s="808"/>
      <c r="U25" s="808"/>
      <c r="V25" s="808"/>
      <c r="W25" s="808"/>
      <c r="X25" s="808"/>
      <c r="Y25" s="809"/>
      <c r="Z25" s="812"/>
      <c r="AA25" s="808"/>
      <c r="AB25" s="808"/>
      <c r="AC25" s="808"/>
      <c r="AD25" s="808"/>
      <c r="AE25" s="808"/>
      <c r="AF25" s="811"/>
      <c r="AG25" s="811"/>
      <c r="AH25" s="811"/>
      <c r="AI25" s="811"/>
      <c r="AJ25" s="808"/>
      <c r="AK25" s="808"/>
      <c r="AL25" s="808"/>
      <c r="AM25" s="808"/>
      <c r="AN25" s="808"/>
      <c r="AO25" s="809"/>
      <c r="AP25" s="822"/>
      <c r="AQ25" s="823"/>
      <c r="AR25" s="823"/>
      <c r="AS25" s="823"/>
      <c r="AT25" s="823"/>
      <c r="AU25" s="823"/>
      <c r="AV25" s="823"/>
      <c r="AW25" s="823"/>
      <c r="AX25" s="823"/>
      <c r="AY25" s="823"/>
      <c r="AZ25" s="823"/>
      <c r="BA25" s="823"/>
      <c r="BB25" s="823"/>
      <c r="BC25" s="823"/>
      <c r="BD25" s="823"/>
      <c r="BE25" s="824"/>
      <c r="BF25" s="822"/>
      <c r="BG25" s="823"/>
      <c r="BH25" s="823"/>
      <c r="BI25" s="823"/>
      <c r="BJ25" s="823"/>
      <c r="BK25" s="823"/>
      <c r="BL25" s="823"/>
      <c r="BM25" s="823"/>
      <c r="BN25" s="823"/>
      <c r="BO25" s="823"/>
      <c r="BP25" s="823"/>
      <c r="BQ25" s="823"/>
      <c r="BR25" s="823"/>
      <c r="BS25" s="823"/>
      <c r="BT25" s="823"/>
      <c r="BU25" s="824"/>
      <c r="BV25" s="817"/>
      <c r="BW25" s="818"/>
      <c r="BX25" s="818"/>
      <c r="BY25" s="818"/>
      <c r="BZ25" s="818"/>
      <c r="CA25" s="818"/>
      <c r="CB25" s="818"/>
      <c r="CC25" s="818"/>
      <c r="CD25" s="818"/>
      <c r="CE25" s="818"/>
      <c r="CF25" s="818"/>
      <c r="CG25" s="818"/>
      <c r="CH25" s="818"/>
      <c r="CI25" s="818"/>
      <c r="CJ25" s="818"/>
      <c r="CK25" s="825"/>
      <c r="CL25" s="22"/>
      <c r="CM25" s="860"/>
      <c r="CN25" s="861"/>
      <c r="CO25" s="861"/>
      <c r="CP25" s="861"/>
      <c r="CQ25" s="861"/>
      <c r="CR25" s="86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row>
    <row r="26" spans="1:130" ht="15" customHeight="1" x14ac:dyDescent="0.25">
      <c r="A26" s="22"/>
      <c r="B26" s="803"/>
      <c r="C26" s="803"/>
      <c r="D26" s="804"/>
      <c r="E26" s="841"/>
      <c r="F26" s="842"/>
      <c r="G26" s="842"/>
      <c r="H26" s="842"/>
      <c r="I26" s="842"/>
      <c r="J26" s="812" t="e">
        <f>IF(AND('Mapa final'!#REF!="Alta",'Mapa final'!#REF!="Leve"),CONCATENATE("R",'Mapa final'!#REF!),"")</f>
        <v>#REF!</v>
      </c>
      <c r="K26" s="808"/>
      <c r="L26" s="808" t="e">
        <f>IF(AND('Mapa final'!#REF!="Alta",'Mapa final'!#REF!="Leve"),CONCATENATE("R",'Mapa final'!#REF!),"")</f>
        <v>#REF!</v>
      </c>
      <c r="M26" s="808"/>
      <c r="N26" s="808" t="e">
        <f>IF(AND('Mapa final'!#REF!="Alta",'Mapa final'!#REF!="Leve"),CONCATENATE("R",'Mapa final'!#REF!),"")</f>
        <v>#REF!</v>
      </c>
      <c r="O26" s="808"/>
      <c r="P26" s="811" t="e">
        <f>IF(AND('Mapa final'!#REF!="Alta",'Mapa final'!#REF!="Leve"),CONCATENATE("R",'Mapa final'!#REF!),"")</f>
        <v>#REF!</v>
      </c>
      <c r="Q26" s="811"/>
      <c r="R26" s="811" t="e">
        <f>IF(AND('Mapa final'!#REF!="Alta",'Mapa final'!#REF!="Leve"),CONCATENATE("R",'Mapa final'!#REF!),"")</f>
        <v>#REF!</v>
      </c>
      <c r="S26" s="811"/>
      <c r="T26" s="808" t="e">
        <f>IF(AND('Mapa final'!#REF!="Alta",'Mapa final'!#REF!="Leve"),CONCATENATE("R",'Mapa final'!#REF!),"")</f>
        <v>#REF!</v>
      </c>
      <c r="U26" s="808"/>
      <c r="V26" s="808" t="e">
        <f>IF(AND('Mapa final'!#REF!="Alta",'Mapa final'!#REF!="Leve"),CONCATENATE("R",'Mapa final'!#REF!),"")</f>
        <v>#REF!</v>
      </c>
      <c r="W26" s="808"/>
      <c r="X26" s="808" t="e">
        <f>IF(AND('Mapa final'!#REF!="Alta",'Mapa final'!#REF!="Leve"),CONCATENATE("R",'Mapa final'!#REF!),"")</f>
        <v>#REF!</v>
      </c>
      <c r="Y26" s="809"/>
      <c r="Z26" s="812" t="e">
        <f>IF(AND('Mapa final'!#REF!="Alta",'Mapa final'!#REF!="Menor"),CONCATENATE("R",'Mapa final'!#REF!),"")</f>
        <v>#REF!</v>
      </c>
      <c r="AA26" s="808"/>
      <c r="AB26" s="808" t="e">
        <f>IF(AND('Mapa final'!#REF!="Alta",'Mapa final'!#REF!="Menor"),CONCATENATE("R",'Mapa final'!#REF!),"")</f>
        <v>#REF!</v>
      </c>
      <c r="AC26" s="808"/>
      <c r="AD26" s="808" t="e">
        <f>IF(AND('Mapa final'!#REF!="Alta",'Mapa final'!#REF!="Menor"),CONCATENATE("R",'Mapa final'!#REF!),"")</f>
        <v>#REF!</v>
      </c>
      <c r="AE26" s="808"/>
      <c r="AF26" s="811" t="e">
        <f>IF(AND('Mapa final'!#REF!="Alta",'Mapa final'!#REF!="Menor"),CONCATENATE("R",'Mapa final'!#REF!),"")</f>
        <v>#REF!</v>
      </c>
      <c r="AG26" s="811"/>
      <c r="AH26" s="811" t="e">
        <f>IF(AND('Mapa final'!#REF!="Alta",'Mapa final'!#REF!="Menor"),CONCATENATE("R",'Mapa final'!#REF!),"")</f>
        <v>#REF!</v>
      </c>
      <c r="AI26" s="811"/>
      <c r="AJ26" s="808" t="e">
        <f>IF(AND('Mapa final'!#REF!="Alta",'Mapa final'!#REF!="Menor"),CONCATENATE("R",'Mapa final'!#REF!),"")</f>
        <v>#REF!</v>
      </c>
      <c r="AK26" s="808"/>
      <c r="AL26" s="808" t="e">
        <f>IF(AND('Mapa final'!#REF!="Alta",'Mapa final'!#REF!="Menor"),CONCATENATE("R",'Mapa final'!#REF!),"")</f>
        <v>#REF!</v>
      </c>
      <c r="AM26" s="808"/>
      <c r="AN26" s="808" t="e">
        <f>IF(AND('Mapa final'!#REF!="Alta",'Mapa final'!#REF!="Menor"),CONCATENATE("R",'Mapa final'!#REF!),"")</f>
        <v>#REF!</v>
      </c>
      <c r="AO26" s="809"/>
      <c r="AP26" s="822" t="e">
        <f>IF(AND('Mapa final'!#REF!="Alta",'Mapa final'!#REF!="Moderado"),CONCATENATE("R",'Mapa final'!#REF!),"")</f>
        <v>#REF!</v>
      </c>
      <c r="AQ26" s="823"/>
      <c r="AR26" s="823" t="e">
        <f>IF(AND('Mapa final'!#REF!="Alta",'Mapa final'!#REF!="Moderado"),CONCATENATE("R",'Mapa final'!#REF!),"")</f>
        <v>#REF!</v>
      </c>
      <c r="AS26" s="823"/>
      <c r="AT26" s="823" t="e">
        <f>IF(AND('Mapa final'!#REF!="Alta",'Mapa final'!#REF!="Moderado"),CONCATENATE("R",'Mapa final'!#REF!),"")</f>
        <v>#REF!</v>
      </c>
      <c r="AU26" s="823"/>
      <c r="AV26" s="823" t="e">
        <f>IF(AND('Mapa final'!#REF!="Alta",'Mapa final'!#REF!="Moderado"),CONCATENATE("R",'Mapa final'!#REF!),"")</f>
        <v>#REF!</v>
      </c>
      <c r="AW26" s="823"/>
      <c r="AX26" s="823" t="e">
        <f>IF(AND('Mapa final'!#REF!="Alta",'Mapa final'!#REF!="Moderado"),CONCATENATE("R",'Mapa final'!#REF!),"")</f>
        <v>#REF!</v>
      </c>
      <c r="AY26" s="823"/>
      <c r="AZ26" s="823" t="e">
        <f>IF(AND('Mapa final'!#REF!="Alta",'Mapa final'!#REF!="Moderado"),CONCATENATE("R",'Mapa final'!#REF!),"")</f>
        <v>#REF!</v>
      </c>
      <c r="BA26" s="823"/>
      <c r="BB26" s="823" t="e">
        <f>IF(AND('Mapa final'!#REF!="Alta",'Mapa final'!#REF!="Moderado"),CONCATENATE("R",'Mapa final'!#REF!),"")</f>
        <v>#REF!</v>
      </c>
      <c r="BC26" s="823"/>
      <c r="BD26" s="823" t="e">
        <f>IF(AND('Mapa final'!#REF!="Alta",'Mapa final'!#REF!="Moderado"),CONCATENATE("R",'Mapa final'!#REF!),"")</f>
        <v>#REF!</v>
      </c>
      <c r="BE26" s="824"/>
      <c r="BF26" s="822" t="e">
        <f>IF(AND('Mapa final'!#REF!="Alta",'Mapa final'!#REF!="Mayor"),CONCATENATE("R",'Mapa final'!#REF!),"")</f>
        <v>#REF!</v>
      </c>
      <c r="BG26" s="823"/>
      <c r="BH26" s="823" t="e">
        <f>IF(AND('Mapa final'!#REF!="Alta",'Mapa final'!#REF!="Mayor"),CONCATENATE("R",'Mapa final'!#REF!),"")</f>
        <v>#REF!</v>
      </c>
      <c r="BI26" s="823"/>
      <c r="BJ26" s="823" t="e">
        <f>IF(AND('Mapa final'!#REF!="Alta",'Mapa final'!#REF!="Mayor"),CONCATENATE("R",'Mapa final'!#REF!),"")</f>
        <v>#REF!</v>
      </c>
      <c r="BK26" s="823"/>
      <c r="BL26" s="823" t="e">
        <f>IF(AND('Mapa final'!#REF!="Alta",'Mapa final'!#REF!="Mayor"),CONCATENATE("R",'Mapa final'!#REF!),"")</f>
        <v>#REF!</v>
      </c>
      <c r="BM26" s="823"/>
      <c r="BN26" s="823" t="e">
        <f>IF(AND('Mapa final'!#REF!="Alta",'Mapa final'!#REF!="Mayor"),CONCATENATE("R",'Mapa final'!#REF!),"")</f>
        <v>#REF!</v>
      </c>
      <c r="BO26" s="823"/>
      <c r="BP26" s="823" t="e">
        <f>IF(AND('Mapa final'!#REF!="Alta",'Mapa final'!#REF!="Mayor"),CONCATENATE("R",'Mapa final'!#REF!),"")</f>
        <v>#REF!</v>
      </c>
      <c r="BQ26" s="823"/>
      <c r="BR26" s="823" t="e">
        <f>IF(AND('Mapa final'!#REF!="Alta",'Mapa final'!#REF!="Mayor"),CONCATENATE("R",'Mapa final'!#REF!),"")</f>
        <v>#REF!</v>
      </c>
      <c r="BS26" s="823"/>
      <c r="BT26" s="823" t="e">
        <f>IF(AND('Mapa final'!#REF!="Alta",'Mapa final'!#REF!="Mayor"),CONCATENATE("R",'Mapa final'!#REF!),"")</f>
        <v>#REF!</v>
      </c>
      <c r="BU26" s="824"/>
      <c r="BV26" s="817" t="e">
        <f>IF(AND('Mapa final'!#REF!="Alta",'Mapa final'!#REF!="Catastrófico"),CONCATENATE("R",'Mapa final'!#REF!),"")</f>
        <v>#REF!</v>
      </c>
      <c r="BW26" s="818"/>
      <c r="BX26" s="818" t="e">
        <f>IF(AND('Mapa final'!#REF!="Alta",'Mapa final'!#REF!="Catastrófico"),CONCATENATE("R",'Mapa final'!#REF!),"")</f>
        <v>#REF!</v>
      </c>
      <c r="BY26" s="818"/>
      <c r="BZ26" s="818" t="e">
        <f>IF(AND('Mapa final'!#REF!="Alta",'Mapa final'!#REF!="Catastrófico"),CONCATENATE("R",'Mapa final'!#REF!),"")</f>
        <v>#REF!</v>
      </c>
      <c r="CA26" s="818"/>
      <c r="CB26" s="818" t="e">
        <f>IF(AND('Mapa final'!#REF!="Alta",'Mapa final'!#REF!="Catastrófico"),CONCATENATE("R",'Mapa final'!#REF!),"")</f>
        <v>#REF!</v>
      </c>
      <c r="CC26" s="818"/>
      <c r="CD26" s="818" t="e">
        <f>IF(AND('Mapa final'!#REF!="Alta",'Mapa final'!#REF!="Catastrófico"),CONCATENATE("R",'Mapa final'!#REF!),"")</f>
        <v>#REF!</v>
      </c>
      <c r="CE26" s="818"/>
      <c r="CF26" s="818" t="e">
        <f>IF(AND('Mapa final'!#REF!="Alta",'Mapa final'!#REF!="Catastrófico"),CONCATENATE("R",'Mapa final'!#REF!),"")</f>
        <v>#REF!</v>
      </c>
      <c r="CG26" s="818"/>
      <c r="CH26" s="818" t="e">
        <f>IF(AND('Mapa final'!#REF!="Alta",'Mapa final'!#REF!="Catastrófico"),CONCATENATE("R",'Mapa final'!#REF!),"")</f>
        <v>#REF!</v>
      </c>
      <c r="CI26" s="818"/>
      <c r="CJ26" s="818" t="e">
        <f>IF(AND('Mapa final'!#REF!="Alta",'Mapa final'!#REF!="Catastrófico"),CONCATENATE("R",'Mapa final'!#REF!),"")</f>
        <v>#REF!</v>
      </c>
      <c r="CK26" s="825"/>
      <c r="CL26" s="22"/>
      <c r="CM26" s="860"/>
      <c r="CN26" s="861"/>
      <c r="CO26" s="861"/>
      <c r="CP26" s="861"/>
      <c r="CQ26" s="861"/>
      <c r="CR26" s="86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row>
    <row r="27" spans="1:130" ht="15" customHeight="1" x14ac:dyDescent="0.25">
      <c r="A27" s="22"/>
      <c r="B27" s="803"/>
      <c r="C27" s="803"/>
      <c r="D27" s="804"/>
      <c r="E27" s="841"/>
      <c r="F27" s="842"/>
      <c r="G27" s="842"/>
      <c r="H27" s="842"/>
      <c r="I27" s="842"/>
      <c r="J27" s="812"/>
      <c r="K27" s="808"/>
      <c r="L27" s="808"/>
      <c r="M27" s="808"/>
      <c r="N27" s="808"/>
      <c r="O27" s="808"/>
      <c r="P27" s="811"/>
      <c r="Q27" s="811"/>
      <c r="R27" s="811"/>
      <c r="S27" s="811"/>
      <c r="T27" s="808"/>
      <c r="U27" s="808"/>
      <c r="V27" s="808"/>
      <c r="W27" s="808"/>
      <c r="X27" s="808"/>
      <c r="Y27" s="809"/>
      <c r="Z27" s="812"/>
      <c r="AA27" s="808"/>
      <c r="AB27" s="808"/>
      <c r="AC27" s="808"/>
      <c r="AD27" s="808"/>
      <c r="AE27" s="808"/>
      <c r="AF27" s="811"/>
      <c r="AG27" s="811"/>
      <c r="AH27" s="811"/>
      <c r="AI27" s="811"/>
      <c r="AJ27" s="808"/>
      <c r="AK27" s="808"/>
      <c r="AL27" s="808"/>
      <c r="AM27" s="808"/>
      <c r="AN27" s="808"/>
      <c r="AO27" s="809"/>
      <c r="AP27" s="822"/>
      <c r="AQ27" s="823"/>
      <c r="AR27" s="823"/>
      <c r="AS27" s="823"/>
      <c r="AT27" s="823"/>
      <c r="AU27" s="823"/>
      <c r="AV27" s="823"/>
      <c r="AW27" s="823"/>
      <c r="AX27" s="823"/>
      <c r="AY27" s="823"/>
      <c r="AZ27" s="823"/>
      <c r="BA27" s="823"/>
      <c r="BB27" s="823"/>
      <c r="BC27" s="823"/>
      <c r="BD27" s="823"/>
      <c r="BE27" s="824"/>
      <c r="BF27" s="822"/>
      <c r="BG27" s="823"/>
      <c r="BH27" s="823"/>
      <c r="BI27" s="823"/>
      <c r="BJ27" s="823"/>
      <c r="BK27" s="823"/>
      <c r="BL27" s="823"/>
      <c r="BM27" s="823"/>
      <c r="BN27" s="823"/>
      <c r="BO27" s="823"/>
      <c r="BP27" s="823"/>
      <c r="BQ27" s="823"/>
      <c r="BR27" s="823"/>
      <c r="BS27" s="823"/>
      <c r="BT27" s="823"/>
      <c r="BU27" s="824"/>
      <c r="BV27" s="817"/>
      <c r="BW27" s="818"/>
      <c r="BX27" s="818"/>
      <c r="BY27" s="818"/>
      <c r="BZ27" s="818"/>
      <c r="CA27" s="818"/>
      <c r="CB27" s="818"/>
      <c r="CC27" s="818"/>
      <c r="CD27" s="818"/>
      <c r="CE27" s="818"/>
      <c r="CF27" s="818"/>
      <c r="CG27" s="818"/>
      <c r="CH27" s="818"/>
      <c r="CI27" s="818"/>
      <c r="CJ27" s="818"/>
      <c r="CK27" s="825"/>
      <c r="CL27" s="22"/>
      <c r="CM27" s="860"/>
      <c r="CN27" s="861"/>
      <c r="CO27" s="861"/>
      <c r="CP27" s="861"/>
      <c r="CQ27" s="861"/>
      <c r="CR27" s="86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row>
    <row r="28" spans="1:130" ht="15" customHeight="1" x14ac:dyDescent="0.25">
      <c r="A28" s="22"/>
      <c r="B28" s="803"/>
      <c r="C28" s="803"/>
      <c r="D28" s="804"/>
      <c r="E28" s="841"/>
      <c r="F28" s="842"/>
      <c r="G28" s="842"/>
      <c r="H28" s="842"/>
      <c r="I28" s="842"/>
      <c r="J28" s="812" t="e">
        <f>IF(AND('Mapa final'!#REF!="Alta",'Mapa final'!#REF!="Leve"),CONCATENATE("R",'Mapa final'!#REF!),"")</f>
        <v>#REF!</v>
      </c>
      <c r="K28" s="808"/>
      <c r="L28" s="808" t="e">
        <f>IF(AND('Mapa final'!#REF!="Alta",'Mapa final'!#REF!="Leve"),CONCATENATE("R",'Mapa final'!#REF!),"")</f>
        <v>#REF!</v>
      </c>
      <c r="M28" s="808"/>
      <c r="N28" s="808" t="e">
        <f>IF(AND('Mapa final'!#REF!="Alta",'Mapa final'!#REF!="Leve"),CONCATENATE("R",'Mapa final'!#REF!),"")</f>
        <v>#REF!</v>
      </c>
      <c r="O28" s="808"/>
      <c r="P28" s="811" t="e">
        <f>IF(AND('Mapa final'!#REF!="Alta",'Mapa final'!#REF!="Leve"),CONCATENATE("R",'Mapa final'!#REF!),"")</f>
        <v>#REF!</v>
      </c>
      <c r="Q28" s="811"/>
      <c r="R28" s="811" t="e">
        <f>IF(AND('Mapa final'!#REF!="Alta",'Mapa final'!#REF!="Leve"),CONCATENATE("R",'Mapa final'!#REF!),"")</f>
        <v>#REF!</v>
      </c>
      <c r="S28" s="811"/>
      <c r="T28" s="808" t="e">
        <f>IF(AND('Mapa final'!#REF!="Alta",'Mapa final'!#REF!="Leve"),CONCATENATE("R",'Mapa final'!#REF!),"")</f>
        <v>#REF!</v>
      </c>
      <c r="U28" s="808"/>
      <c r="V28" s="808" t="e">
        <f>IF(AND('Mapa final'!#REF!="Alta",'Mapa final'!#REF!="Leve"),CONCATENATE("R",'Mapa final'!#REF!),"")</f>
        <v>#REF!</v>
      </c>
      <c r="W28" s="808"/>
      <c r="X28" s="808" t="e">
        <f>IF(AND('Mapa final'!#REF!="Alta",'Mapa final'!#REF!="Leve"),CONCATENATE("R",'Mapa final'!#REF!),"")</f>
        <v>#REF!</v>
      </c>
      <c r="Y28" s="809"/>
      <c r="Z28" s="812" t="e">
        <f>IF(AND('Mapa final'!#REF!="Alta",'Mapa final'!#REF!="Menor"),CONCATENATE("R",'Mapa final'!#REF!),"")</f>
        <v>#REF!</v>
      </c>
      <c r="AA28" s="808"/>
      <c r="AB28" s="808" t="e">
        <f>IF(AND('Mapa final'!#REF!="Alta",'Mapa final'!#REF!="Menor"),CONCATENATE("R",'Mapa final'!#REF!),"")</f>
        <v>#REF!</v>
      </c>
      <c r="AC28" s="808"/>
      <c r="AD28" s="808" t="e">
        <f>IF(AND('Mapa final'!#REF!="Alta",'Mapa final'!#REF!="Menor"),CONCATENATE("R",'Mapa final'!#REF!),"")</f>
        <v>#REF!</v>
      </c>
      <c r="AE28" s="808"/>
      <c r="AF28" s="811" t="e">
        <f>IF(AND('Mapa final'!#REF!="Alta",'Mapa final'!#REF!="Menor"),CONCATENATE("R",'Mapa final'!#REF!),"")</f>
        <v>#REF!</v>
      </c>
      <c r="AG28" s="811"/>
      <c r="AH28" s="811" t="e">
        <f>IF(AND('Mapa final'!#REF!="Alta",'Mapa final'!#REF!="Menor"),CONCATENATE("R",'Mapa final'!#REF!),"")</f>
        <v>#REF!</v>
      </c>
      <c r="AI28" s="811"/>
      <c r="AJ28" s="808" t="e">
        <f>IF(AND('Mapa final'!#REF!="Alta",'Mapa final'!#REF!="Menor"),CONCATENATE("R",'Mapa final'!#REF!),"")</f>
        <v>#REF!</v>
      </c>
      <c r="AK28" s="808"/>
      <c r="AL28" s="808" t="e">
        <f>IF(AND('Mapa final'!#REF!="Alta",'Mapa final'!#REF!="Menor"),CONCATENATE("R",'Mapa final'!#REF!),"")</f>
        <v>#REF!</v>
      </c>
      <c r="AM28" s="808"/>
      <c r="AN28" s="808" t="e">
        <f>IF(AND('Mapa final'!#REF!="Alta",'Mapa final'!#REF!="Menor"),CONCATENATE("R",'Mapa final'!#REF!),"")</f>
        <v>#REF!</v>
      </c>
      <c r="AO28" s="809"/>
      <c r="AP28" s="822" t="e">
        <f>IF(AND('Mapa final'!#REF!="Alta",'Mapa final'!#REF!="Moderado"),CONCATENATE("R",'Mapa final'!#REF!),"")</f>
        <v>#REF!</v>
      </c>
      <c r="AQ28" s="823"/>
      <c r="AR28" s="823" t="e">
        <f>IF(AND('Mapa final'!#REF!="Alta",'Mapa final'!#REF!="Moderado"),CONCATENATE("R",'Mapa final'!#REF!),"")</f>
        <v>#REF!</v>
      </c>
      <c r="AS28" s="823"/>
      <c r="AT28" s="823" t="e">
        <f>IF(AND('Mapa final'!#REF!="Alta",'Mapa final'!#REF!="Moderado"),CONCATENATE("R",'Mapa final'!#REF!),"")</f>
        <v>#REF!</v>
      </c>
      <c r="AU28" s="823"/>
      <c r="AV28" s="823" t="e">
        <f>IF(AND('Mapa final'!#REF!="Alta",'Mapa final'!#REF!="Moderado"),CONCATENATE("R",'Mapa final'!#REF!),"")</f>
        <v>#REF!</v>
      </c>
      <c r="AW28" s="823"/>
      <c r="AX28" s="823" t="e">
        <f>IF(AND('Mapa final'!#REF!="Alta",'Mapa final'!#REF!="Moderado"),CONCATENATE("R",'Mapa final'!#REF!),"")</f>
        <v>#REF!</v>
      </c>
      <c r="AY28" s="823"/>
      <c r="AZ28" s="823" t="e">
        <f>IF(AND('Mapa final'!#REF!="Alta",'Mapa final'!#REF!="Moderado"),CONCATENATE("R",'Mapa final'!#REF!),"")</f>
        <v>#REF!</v>
      </c>
      <c r="BA28" s="823"/>
      <c r="BB28" s="823" t="e">
        <f>IF(AND('Mapa final'!#REF!="Alta",'Mapa final'!#REF!="Moderado"),CONCATENATE("R",'Mapa final'!#REF!),"")</f>
        <v>#REF!</v>
      </c>
      <c r="BC28" s="823"/>
      <c r="BD28" s="823" t="e">
        <f>IF(AND('Mapa final'!#REF!="Alta",'Mapa final'!#REF!="Moderado"),CONCATENATE("R",'Mapa final'!#REF!),"")</f>
        <v>#REF!</v>
      </c>
      <c r="BE28" s="824"/>
      <c r="BF28" s="822" t="e">
        <f>IF(AND('Mapa final'!#REF!="Alta",'Mapa final'!#REF!="Mayor"),CONCATENATE("R",'Mapa final'!#REF!),"")</f>
        <v>#REF!</v>
      </c>
      <c r="BG28" s="823"/>
      <c r="BH28" s="823" t="e">
        <f>IF(AND('Mapa final'!#REF!="Alta",'Mapa final'!#REF!="Mayor"),CONCATENATE("R",'Mapa final'!#REF!),"")</f>
        <v>#REF!</v>
      </c>
      <c r="BI28" s="823"/>
      <c r="BJ28" s="823" t="e">
        <f>IF(AND('Mapa final'!#REF!="Alta",'Mapa final'!#REF!="Mayor"),CONCATENATE("R",'Mapa final'!#REF!),"")</f>
        <v>#REF!</v>
      </c>
      <c r="BK28" s="823"/>
      <c r="BL28" s="823" t="e">
        <f>IF(AND('Mapa final'!#REF!="Alta",'Mapa final'!#REF!="Mayor"),CONCATENATE("R",'Mapa final'!#REF!),"")</f>
        <v>#REF!</v>
      </c>
      <c r="BM28" s="823"/>
      <c r="BN28" s="823" t="e">
        <f>IF(AND('Mapa final'!#REF!="Alta",'Mapa final'!#REF!="Mayor"),CONCATENATE("R",'Mapa final'!#REF!),"")</f>
        <v>#REF!</v>
      </c>
      <c r="BO28" s="823"/>
      <c r="BP28" s="823" t="e">
        <f>IF(AND('Mapa final'!#REF!="Alta",'Mapa final'!#REF!="Mayor"),CONCATENATE("R",'Mapa final'!#REF!),"")</f>
        <v>#REF!</v>
      </c>
      <c r="BQ28" s="823"/>
      <c r="BR28" s="823" t="e">
        <f>IF(AND('Mapa final'!#REF!="Alta",'Mapa final'!#REF!="Mayor"),CONCATENATE("R",'Mapa final'!#REF!),"")</f>
        <v>#REF!</v>
      </c>
      <c r="BS28" s="823"/>
      <c r="BT28" s="823" t="e">
        <f>IF(AND('Mapa final'!#REF!="Alta",'Mapa final'!#REF!="Mayor"),CONCATENATE("R",'Mapa final'!#REF!),"")</f>
        <v>#REF!</v>
      </c>
      <c r="BU28" s="824"/>
      <c r="BV28" s="817" t="e">
        <f>IF(AND('Mapa final'!#REF!="Alta",'Mapa final'!#REF!="Catastrófico"),CONCATENATE("R",'Mapa final'!#REF!),"")</f>
        <v>#REF!</v>
      </c>
      <c r="BW28" s="818"/>
      <c r="BX28" s="818" t="e">
        <f>IF(AND('Mapa final'!#REF!="Alta",'Mapa final'!#REF!="Catastrófico"),CONCATENATE("R",'Mapa final'!#REF!),"")</f>
        <v>#REF!</v>
      </c>
      <c r="BY28" s="818"/>
      <c r="BZ28" s="818" t="e">
        <f>IF(AND('Mapa final'!#REF!="Alta",'Mapa final'!#REF!="Catastrófico"),CONCATENATE("R",'Mapa final'!#REF!),"")</f>
        <v>#REF!</v>
      </c>
      <c r="CA28" s="818"/>
      <c r="CB28" s="818" t="e">
        <f>IF(AND('Mapa final'!#REF!="Alta",'Mapa final'!#REF!="Catastrófico"),CONCATENATE("R",'Mapa final'!#REF!),"")</f>
        <v>#REF!</v>
      </c>
      <c r="CC28" s="818"/>
      <c r="CD28" s="818" t="e">
        <f>IF(AND('Mapa final'!#REF!="Alta",'Mapa final'!#REF!="Catastrófico"),CONCATENATE("R",'Mapa final'!#REF!),"")</f>
        <v>#REF!</v>
      </c>
      <c r="CE28" s="818"/>
      <c r="CF28" s="818" t="e">
        <f>IF(AND('Mapa final'!#REF!="Alta",'Mapa final'!#REF!="Catastrófico"),CONCATENATE("R",'Mapa final'!#REF!),"")</f>
        <v>#REF!</v>
      </c>
      <c r="CG28" s="818"/>
      <c r="CH28" s="818" t="e">
        <f>IF(AND('Mapa final'!#REF!="Alta",'Mapa final'!#REF!="Catastrófico"),CONCATENATE("R",'Mapa final'!#REF!),"")</f>
        <v>#REF!</v>
      </c>
      <c r="CI28" s="818"/>
      <c r="CJ28" s="818" t="e">
        <f>IF(AND('Mapa final'!#REF!="Alta",'Mapa final'!#REF!="Catastrófico"),CONCATENATE("R",'Mapa final'!#REF!),"")</f>
        <v>#REF!</v>
      </c>
      <c r="CK28" s="825"/>
      <c r="CL28" s="22"/>
      <c r="CM28" s="860"/>
      <c r="CN28" s="861"/>
      <c r="CO28" s="861"/>
      <c r="CP28" s="861"/>
      <c r="CQ28" s="861"/>
      <c r="CR28" s="86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row>
    <row r="29" spans="1:130" ht="15.75" customHeight="1" x14ac:dyDescent="0.25">
      <c r="A29" s="22"/>
      <c r="B29" s="803"/>
      <c r="C29" s="803"/>
      <c r="D29" s="804"/>
      <c r="E29" s="841"/>
      <c r="F29" s="842"/>
      <c r="G29" s="842"/>
      <c r="H29" s="842"/>
      <c r="I29" s="842"/>
      <c r="J29" s="812"/>
      <c r="K29" s="808"/>
      <c r="L29" s="808"/>
      <c r="M29" s="808"/>
      <c r="N29" s="808"/>
      <c r="O29" s="808"/>
      <c r="P29" s="811"/>
      <c r="Q29" s="811"/>
      <c r="R29" s="811"/>
      <c r="S29" s="811"/>
      <c r="T29" s="808"/>
      <c r="U29" s="808"/>
      <c r="V29" s="808"/>
      <c r="W29" s="808"/>
      <c r="X29" s="808"/>
      <c r="Y29" s="809"/>
      <c r="Z29" s="812"/>
      <c r="AA29" s="808"/>
      <c r="AB29" s="808"/>
      <c r="AC29" s="808"/>
      <c r="AD29" s="808"/>
      <c r="AE29" s="808"/>
      <c r="AF29" s="811"/>
      <c r="AG29" s="811"/>
      <c r="AH29" s="811"/>
      <c r="AI29" s="811"/>
      <c r="AJ29" s="808"/>
      <c r="AK29" s="808"/>
      <c r="AL29" s="808"/>
      <c r="AM29" s="808"/>
      <c r="AN29" s="808"/>
      <c r="AO29" s="809"/>
      <c r="AP29" s="822"/>
      <c r="AQ29" s="823"/>
      <c r="AR29" s="823"/>
      <c r="AS29" s="823"/>
      <c r="AT29" s="823"/>
      <c r="AU29" s="823"/>
      <c r="AV29" s="823"/>
      <c r="AW29" s="823"/>
      <c r="AX29" s="823"/>
      <c r="AY29" s="823"/>
      <c r="AZ29" s="823"/>
      <c r="BA29" s="823"/>
      <c r="BB29" s="823"/>
      <c r="BC29" s="823"/>
      <c r="BD29" s="823"/>
      <c r="BE29" s="824"/>
      <c r="BF29" s="822"/>
      <c r="BG29" s="823"/>
      <c r="BH29" s="823"/>
      <c r="BI29" s="823"/>
      <c r="BJ29" s="823"/>
      <c r="BK29" s="823"/>
      <c r="BL29" s="823"/>
      <c r="BM29" s="823"/>
      <c r="BN29" s="823"/>
      <c r="BO29" s="823"/>
      <c r="BP29" s="823"/>
      <c r="BQ29" s="823"/>
      <c r="BR29" s="823"/>
      <c r="BS29" s="823"/>
      <c r="BT29" s="823"/>
      <c r="BU29" s="824"/>
      <c r="BV29" s="817"/>
      <c r="BW29" s="818"/>
      <c r="BX29" s="818"/>
      <c r="BY29" s="818"/>
      <c r="BZ29" s="818"/>
      <c r="CA29" s="818"/>
      <c r="CB29" s="818"/>
      <c r="CC29" s="818"/>
      <c r="CD29" s="818"/>
      <c r="CE29" s="818"/>
      <c r="CF29" s="818"/>
      <c r="CG29" s="818"/>
      <c r="CH29" s="818"/>
      <c r="CI29" s="818"/>
      <c r="CJ29" s="818"/>
      <c r="CK29" s="825"/>
      <c r="CL29" s="22"/>
      <c r="CM29" s="860"/>
      <c r="CN29" s="861"/>
      <c r="CO29" s="861"/>
      <c r="CP29" s="861"/>
      <c r="CQ29" s="861"/>
      <c r="CR29" s="86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row>
    <row r="30" spans="1:130" ht="14.45" customHeight="1" x14ac:dyDescent="0.25">
      <c r="A30" s="22"/>
      <c r="B30" s="803"/>
      <c r="C30" s="803"/>
      <c r="D30" s="804"/>
      <c r="E30" s="841"/>
      <c r="F30" s="842"/>
      <c r="G30" s="842"/>
      <c r="H30" s="842"/>
      <c r="I30" s="842"/>
      <c r="J30" s="812" t="e">
        <f>IF(AND('Mapa final'!#REF!="Alta",'Mapa final'!#REF!="Leve"),CONCATENATE("R",'Mapa final'!#REF!),"")</f>
        <v>#REF!</v>
      </c>
      <c r="K30" s="808"/>
      <c r="L30" s="808" t="e">
        <f>IF(AND('Mapa final'!#REF!="Alta",'Mapa final'!#REF!="Leve"),CONCATENATE("R",'Mapa final'!#REF!),"")</f>
        <v>#REF!</v>
      </c>
      <c r="M30" s="808"/>
      <c r="N30" s="808" t="e">
        <f>IF(AND('Mapa final'!#REF!="Alta",'Mapa final'!#REF!="Leve"),CONCATENATE("R",'Mapa final'!#REF!),"")</f>
        <v>#REF!</v>
      </c>
      <c r="O30" s="808"/>
      <c r="P30" s="808" t="e">
        <f>IF(AND('Mapa final'!#REF!="Alta",'Mapa final'!#REF!="Leve"),CONCATENATE("R",'Mapa final'!#REF!),"")</f>
        <v>#REF!</v>
      </c>
      <c r="Q30" s="808"/>
      <c r="R30" s="808" t="e">
        <f>IF(AND('Mapa final'!#REF!="Alta",'Mapa final'!#REF!="Leve"),CONCATENATE("R",'Mapa final'!#REF!),"")</f>
        <v>#REF!</v>
      </c>
      <c r="S30" s="808"/>
      <c r="T30" s="808" t="e">
        <f>IF(AND('Mapa final'!#REF!="Alta",'Mapa final'!#REF!="Leve"),CONCATENATE("R",'Mapa final'!#REF!),"")</f>
        <v>#REF!</v>
      </c>
      <c r="U30" s="808"/>
      <c r="V30" s="808" t="e">
        <f>IF(AND('Mapa final'!#REF!="Alta",'Mapa final'!#REF!="Leve"),CONCATENATE("R",'Mapa final'!#REF!),"")</f>
        <v>#REF!</v>
      </c>
      <c r="W30" s="808"/>
      <c r="X30" s="808" t="e">
        <f>IF(AND('Mapa final'!#REF!="Alta",'Mapa final'!#REF!="Leve"),CONCATENATE("R",'Mapa final'!#REF!),"")</f>
        <v>#REF!</v>
      </c>
      <c r="Y30" s="809"/>
      <c r="Z30" s="812" t="e">
        <f>IF(AND('Mapa final'!#REF!="Alta",'Mapa final'!#REF!="Menor"),CONCATENATE("R",'Mapa final'!#REF!),"")</f>
        <v>#REF!</v>
      </c>
      <c r="AA30" s="808"/>
      <c r="AB30" s="808" t="e">
        <f>IF(AND('Mapa final'!#REF!="Alta",'Mapa final'!#REF!="Menor"),CONCATENATE("R",'Mapa final'!#REF!),"")</f>
        <v>#REF!</v>
      </c>
      <c r="AC30" s="808"/>
      <c r="AD30" s="808" t="e">
        <f>IF(AND('Mapa final'!#REF!="Alta",'Mapa final'!#REF!="Menor"),CONCATENATE("R",'Mapa final'!#REF!),"")</f>
        <v>#REF!</v>
      </c>
      <c r="AE30" s="808"/>
      <c r="AF30" s="808" t="e">
        <f>IF(AND('Mapa final'!#REF!="Alta",'Mapa final'!#REF!="Menor"),CONCATENATE("R",'Mapa final'!#REF!),"")</f>
        <v>#REF!</v>
      </c>
      <c r="AG30" s="808"/>
      <c r="AH30" s="808" t="e">
        <f>IF(AND('Mapa final'!#REF!="Alta",'Mapa final'!#REF!="Menor"),CONCATENATE("R",'Mapa final'!#REF!),"")</f>
        <v>#REF!</v>
      </c>
      <c r="AI30" s="808"/>
      <c r="AJ30" s="808" t="e">
        <f>IF(AND('Mapa final'!#REF!="Alta",'Mapa final'!#REF!="Menor"),CONCATENATE("R",'Mapa final'!#REF!),"")</f>
        <v>#REF!</v>
      </c>
      <c r="AK30" s="808"/>
      <c r="AL30" s="808" t="e">
        <f>IF(AND('Mapa final'!#REF!="Alta",'Mapa final'!#REF!="Menor"),CONCATENATE("R",'Mapa final'!#REF!),"")</f>
        <v>#REF!</v>
      </c>
      <c r="AM30" s="808"/>
      <c r="AN30" s="808" t="e">
        <f>IF(AND('Mapa final'!#REF!="Alta",'Mapa final'!#REF!="Menor"),CONCATENATE("R",'Mapa final'!#REF!),"")</f>
        <v>#REF!</v>
      </c>
      <c r="AO30" s="809"/>
      <c r="AP30" s="822" t="e">
        <f>IF(AND('Mapa final'!#REF!="Alta",'Mapa final'!#REF!="Moderado"),CONCATENATE("R",'Mapa final'!#REF!),"")</f>
        <v>#REF!</v>
      </c>
      <c r="AQ30" s="823"/>
      <c r="AR30" s="823" t="e">
        <f>IF(AND('Mapa final'!#REF!="Alta",'Mapa final'!#REF!="Moderado"),CONCATENATE("R",'Mapa final'!#REF!),"")</f>
        <v>#REF!</v>
      </c>
      <c r="AS30" s="823"/>
      <c r="AT30" s="823" t="e">
        <f>IF(AND('Mapa final'!#REF!="Alta",'Mapa final'!#REF!="Moderado"),CONCATENATE("R",'Mapa final'!#REF!),"")</f>
        <v>#REF!</v>
      </c>
      <c r="AU30" s="823"/>
      <c r="AV30" s="823" t="e">
        <f>IF(AND('Mapa final'!#REF!="Alta",'Mapa final'!#REF!="Moderado"),CONCATENATE("R",'Mapa final'!#REF!),"")</f>
        <v>#REF!</v>
      </c>
      <c r="AW30" s="823"/>
      <c r="AX30" s="823" t="e">
        <f>IF(AND('Mapa final'!#REF!="Alta",'Mapa final'!#REF!="Moderado"),CONCATENATE("R",'Mapa final'!#REF!),"")</f>
        <v>#REF!</v>
      </c>
      <c r="AY30" s="823"/>
      <c r="AZ30" s="823" t="e">
        <f>IF(AND('Mapa final'!#REF!="Alta",'Mapa final'!#REF!="Moderado"),CONCATENATE("R",'Mapa final'!#REF!),"")</f>
        <v>#REF!</v>
      </c>
      <c r="BA30" s="823"/>
      <c r="BB30" s="823" t="e">
        <f>IF(AND('Mapa final'!#REF!="Alta",'Mapa final'!#REF!="Moderado"),CONCATENATE("R",'Mapa final'!#REF!),"")</f>
        <v>#REF!</v>
      </c>
      <c r="BC30" s="823"/>
      <c r="BD30" s="823" t="e">
        <f>IF(AND('Mapa final'!#REF!="Alta",'Mapa final'!#REF!="Moderado"),CONCATENATE("R",'Mapa final'!#REF!),"")</f>
        <v>#REF!</v>
      </c>
      <c r="BE30" s="824"/>
      <c r="BF30" s="822" t="e">
        <f>IF(AND('Mapa final'!#REF!="Alta",'Mapa final'!#REF!="Mayor"),CONCATENATE("R",'Mapa final'!#REF!),"")</f>
        <v>#REF!</v>
      </c>
      <c r="BG30" s="823"/>
      <c r="BH30" s="823" t="e">
        <f>IF(AND('Mapa final'!#REF!="Alta",'Mapa final'!#REF!="Mayor"),CONCATENATE("R",'Mapa final'!#REF!),"")</f>
        <v>#REF!</v>
      </c>
      <c r="BI30" s="823"/>
      <c r="BJ30" s="823" t="e">
        <f>IF(AND('Mapa final'!#REF!="Alta",'Mapa final'!#REF!="Mayor"),CONCATENATE("R",'Mapa final'!#REF!),"")</f>
        <v>#REF!</v>
      </c>
      <c r="BK30" s="823"/>
      <c r="BL30" s="823" t="e">
        <f>IF(AND('Mapa final'!#REF!="Alta",'Mapa final'!#REF!="Mayor"),CONCATENATE("R",'Mapa final'!#REF!),"")</f>
        <v>#REF!</v>
      </c>
      <c r="BM30" s="823"/>
      <c r="BN30" s="823" t="e">
        <f>IF(AND('Mapa final'!#REF!="Alta",'Mapa final'!#REF!="Mayor"),CONCATENATE("R",'Mapa final'!#REF!),"")</f>
        <v>#REF!</v>
      </c>
      <c r="BO30" s="823"/>
      <c r="BP30" s="823" t="e">
        <f>IF(AND('Mapa final'!#REF!="Alta",'Mapa final'!#REF!="Mayor"),CONCATENATE("R",'Mapa final'!#REF!),"")</f>
        <v>#REF!</v>
      </c>
      <c r="BQ30" s="823"/>
      <c r="BR30" s="823" t="e">
        <f>IF(AND('Mapa final'!#REF!="Alta",'Mapa final'!#REF!="Mayor"),CONCATENATE("R",'Mapa final'!#REF!),"")</f>
        <v>#REF!</v>
      </c>
      <c r="BS30" s="823"/>
      <c r="BT30" s="823" t="e">
        <f>IF(AND('Mapa final'!#REF!="Alta",'Mapa final'!#REF!="Mayor"),CONCATENATE("R",'Mapa final'!#REF!),"")</f>
        <v>#REF!</v>
      </c>
      <c r="BU30" s="824"/>
      <c r="BV30" s="817" t="e">
        <f>IF(AND('Mapa final'!#REF!="Alta",'Mapa final'!#REF!="Catastrófico"),CONCATENATE("R",'Mapa final'!#REF!),"")</f>
        <v>#REF!</v>
      </c>
      <c r="BW30" s="818"/>
      <c r="BX30" s="818" t="e">
        <f>IF(AND('Mapa final'!#REF!="Alta",'Mapa final'!#REF!="Catastrófico"),CONCATENATE("R",'Mapa final'!#REF!),"")</f>
        <v>#REF!</v>
      </c>
      <c r="BY30" s="818"/>
      <c r="BZ30" s="818" t="e">
        <f>IF(AND('Mapa final'!#REF!="Alta",'Mapa final'!#REF!="Catastrófico"),CONCATENATE("R",'Mapa final'!#REF!),"")</f>
        <v>#REF!</v>
      </c>
      <c r="CA30" s="818"/>
      <c r="CB30" s="818" t="e">
        <f>IF(AND('Mapa final'!#REF!="Alta",'Mapa final'!#REF!="Catastrófico"),CONCATENATE("R",'Mapa final'!#REF!),"")</f>
        <v>#REF!</v>
      </c>
      <c r="CC30" s="818"/>
      <c r="CD30" s="818" t="e">
        <f>IF(AND('Mapa final'!#REF!="Alta",'Mapa final'!#REF!="Catastrófico"),CONCATENATE("R",'Mapa final'!#REF!),"")</f>
        <v>#REF!</v>
      </c>
      <c r="CE30" s="818"/>
      <c r="CF30" s="818" t="e">
        <f>IF(AND('Mapa final'!#REF!="Alta",'Mapa final'!#REF!="Catastrófico"),CONCATENATE("R",'Mapa final'!#REF!),"")</f>
        <v>#REF!</v>
      </c>
      <c r="CG30" s="818"/>
      <c r="CH30" s="818" t="e">
        <f>IF(AND('Mapa final'!#REF!="Alta",'Mapa final'!#REF!="Catastrófico"),CONCATENATE("R",'Mapa final'!#REF!),"")</f>
        <v>#REF!</v>
      </c>
      <c r="CI30" s="818"/>
      <c r="CJ30" s="818" t="e">
        <f>IF(AND('Mapa final'!#REF!="Alta",'Mapa final'!#REF!="Catastrófico"),CONCATENATE("R",'Mapa final'!#REF!),"")</f>
        <v>#REF!</v>
      </c>
      <c r="CK30" s="825"/>
      <c r="CL30" s="22"/>
      <c r="CM30" s="860"/>
      <c r="CN30" s="861"/>
      <c r="CO30" s="861"/>
      <c r="CP30" s="861"/>
      <c r="CQ30" s="861"/>
      <c r="CR30" s="86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row>
    <row r="31" spans="1:130" ht="14.45" customHeight="1" x14ac:dyDescent="0.25">
      <c r="A31" s="22"/>
      <c r="B31" s="803"/>
      <c r="C31" s="803"/>
      <c r="D31" s="804"/>
      <c r="E31" s="841"/>
      <c r="F31" s="842"/>
      <c r="G31" s="842"/>
      <c r="H31" s="842"/>
      <c r="I31" s="842"/>
      <c r="J31" s="812"/>
      <c r="K31" s="808"/>
      <c r="L31" s="808"/>
      <c r="M31" s="808"/>
      <c r="N31" s="808"/>
      <c r="O31" s="808"/>
      <c r="P31" s="808"/>
      <c r="Q31" s="808"/>
      <c r="R31" s="808"/>
      <c r="S31" s="808"/>
      <c r="T31" s="808"/>
      <c r="U31" s="808"/>
      <c r="V31" s="808"/>
      <c r="W31" s="808"/>
      <c r="X31" s="808"/>
      <c r="Y31" s="809"/>
      <c r="Z31" s="812"/>
      <c r="AA31" s="808"/>
      <c r="AB31" s="808"/>
      <c r="AC31" s="808"/>
      <c r="AD31" s="808"/>
      <c r="AE31" s="808"/>
      <c r="AF31" s="808"/>
      <c r="AG31" s="808"/>
      <c r="AH31" s="808"/>
      <c r="AI31" s="808"/>
      <c r="AJ31" s="808"/>
      <c r="AK31" s="808"/>
      <c r="AL31" s="808"/>
      <c r="AM31" s="808"/>
      <c r="AN31" s="808"/>
      <c r="AO31" s="809"/>
      <c r="AP31" s="822"/>
      <c r="AQ31" s="823"/>
      <c r="AR31" s="823"/>
      <c r="AS31" s="823"/>
      <c r="AT31" s="823"/>
      <c r="AU31" s="823"/>
      <c r="AV31" s="823"/>
      <c r="AW31" s="823"/>
      <c r="AX31" s="823"/>
      <c r="AY31" s="823"/>
      <c r="AZ31" s="823"/>
      <c r="BA31" s="823"/>
      <c r="BB31" s="823"/>
      <c r="BC31" s="823"/>
      <c r="BD31" s="823"/>
      <c r="BE31" s="824"/>
      <c r="BF31" s="822"/>
      <c r="BG31" s="823"/>
      <c r="BH31" s="823"/>
      <c r="BI31" s="823"/>
      <c r="BJ31" s="823"/>
      <c r="BK31" s="823"/>
      <c r="BL31" s="823"/>
      <c r="BM31" s="823"/>
      <c r="BN31" s="823"/>
      <c r="BO31" s="823"/>
      <c r="BP31" s="823"/>
      <c r="BQ31" s="823"/>
      <c r="BR31" s="823"/>
      <c r="BS31" s="823"/>
      <c r="BT31" s="823"/>
      <c r="BU31" s="824"/>
      <c r="BV31" s="817"/>
      <c r="BW31" s="818"/>
      <c r="BX31" s="818"/>
      <c r="BY31" s="818"/>
      <c r="BZ31" s="818"/>
      <c r="CA31" s="818"/>
      <c r="CB31" s="818"/>
      <c r="CC31" s="818"/>
      <c r="CD31" s="818"/>
      <c r="CE31" s="818"/>
      <c r="CF31" s="818"/>
      <c r="CG31" s="818"/>
      <c r="CH31" s="818"/>
      <c r="CI31" s="818"/>
      <c r="CJ31" s="818"/>
      <c r="CK31" s="825"/>
      <c r="CL31" s="22"/>
      <c r="CM31" s="860"/>
      <c r="CN31" s="861"/>
      <c r="CO31" s="861"/>
      <c r="CP31" s="861"/>
      <c r="CQ31" s="861"/>
      <c r="CR31" s="86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row>
    <row r="32" spans="1:130" ht="14.45" customHeight="1" x14ac:dyDescent="0.25">
      <c r="A32" s="22"/>
      <c r="B32" s="803"/>
      <c r="C32" s="803"/>
      <c r="D32" s="804"/>
      <c r="E32" s="841"/>
      <c r="F32" s="842"/>
      <c r="G32" s="842"/>
      <c r="H32" s="842"/>
      <c r="I32" s="842"/>
      <c r="J32" s="812" t="e">
        <f>IF(AND('Mapa final'!#REF!="Alta",'Mapa final'!#REF!="Leve"),CONCATENATE("R",'Mapa final'!#REF!),"")</f>
        <v>#REF!</v>
      </c>
      <c r="K32" s="808"/>
      <c r="L32" s="808" t="e">
        <f>IF(AND('Mapa final'!#REF!="Alta",'Mapa final'!#REF!="Leve"),CONCATENATE("R",'Mapa final'!#REF!),"")</f>
        <v>#REF!</v>
      </c>
      <c r="M32" s="808"/>
      <c r="N32" s="808" t="e">
        <f>IF(AND('Mapa final'!#REF!="Alta",'Mapa final'!#REF!="Leve"),CONCATENATE("R",'Mapa final'!#REF!),"")</f>
        <v>#REF!</v>
      </c>
      <c r="O32" s="808"/>
      <c r="P32" s="808" t="e">
        <f>IF(AND('Mapa final'!#REF!="Alta",'Mapa final'!#REF!="Leve"),CONCATENATE("R",'Mapa final'!#REF!),"")</f>
        <v>#REF!</v>
      </c>
      <c r="Q32" s="808"/>
      <c r="R32" s="808" t="e">
        <f>IF(AND('Mapa final'!#REF!="Alta",'Mapa final'!#REF!="Leve"),CONCATENATE("R",'Mapa final'!#REF!),"")</f>
        <v>#REF!</v>
      </c>
      <c r="S32" s="808"/>
      <c r="T32" s="808" t="e">
        <f>IF(AND('Mapa final'!#REF!="Alta",'Mapa final'!#REF!="Leve"),CONCATENATE("R",'Mapa final'!#REF!),"")</f>
        <v>#REF!</v>
      </c>
      <c r="U32" s="808"/>
      <c r="V32" s="808" t="e">
        <f>IF(AND('Mapa final'!#REF!="Alta",'Mapa final'!#REF!="Leve"),CONCATENATE("R",'Mapa final'!#REF!),"")</f>
        <v>#REF!</v>
      </c>
      <c r="W32" s="808"/>
      <c r="X32" s="808" t="e">
        <f>IF(AND('Mapa final'!#REF!="Alta",'Mapa final'!#REF!="Leve"),CONCATENATE("R",'Mapa final'!#REF!),"")</f>
        <v>#REF!</v>
      </c>
      <c r="Y32" s="809"/>
      <c r="Z32" s="812" t="e">
        <f>IF(AND('Mapa final'!#REF!="Alta",'Mapa final'!#REF!="Menor"),CONCATENATE("R",'Mapa final'!#REF!),"")</f>
        <v>#REF!</v>
      </c>
      <c r="AA32" s="808"/>
      <c r="AB32" s="808" t="e">
        <f>IF(AND('Mapa final'!#REF!="Alta",'Mapa final'!#REF!="Menor"),CONCATENATE("R",'Mapa final'!#REF!),"")</f>
        <v>#REF!</v>
      </c>
      <c r="AC32" s="808"/>
      <c r="AD32" s="808" t="e">
        <f>IF(AND('Mapa final'!#REF!="Alta",'Mapa final'!#REF!="Menor"),CONCATENATE("R",'Mapa final'!#REF!),"")</f>
        <v>#REF!</v>
      </c>
      <c r="AE32" s="808"/>
      <c r="AF32" s="808" t="e">
        <f>IF(AND('Mapa final'!#REF!="Alta",'Mapa final'!#REF!="Menor"),CONCATENATE("R",'Mapa final'!#REF!),"")</f>
        <v>#REF!</v>
      </c>
      <c r="AG32" s="808"/>
      <c r="AH32" s="808" t="e">
        <f>IF(AND('Mapa final'!#REF!="Alta",'Mapa final'!#REF!="Menor"),CONCATENATE("R",'Mapa final'!#REF!),"")</f>
        <v>#REF!</v>
      </c>
      <c r="AI32" s="808"/>
      <c r="AJ32" s="808" t="e">
        <f>IF(AND('Mapa final'!#REF!="Alta",'Mapa final'!#REF!="Menor"),CONCATENATE("R",'Mapa final'!#REF!),"")</f>
        <v>#REF!</v>
      </c>
      <c r="AK32" s="808"/>
      <c r="AL32" s="808" t="e">
        <f>IF(AND('Mapa final'!#REF!="Alta",'Mapa final'!#REF!="Menor"),CONCATENATE("R",'Mapa final'!#REF!),"")</f>
        <v>#REF!</v>
      </c>
      <c r="AM32" s="808"/>
      <c r="AN32" s="808" t="e">
        <f>IF(AND('Mapa final'!#REF!="Alta",'Mapa final'!#REF!="Menor"),CONCATENATE("R",'Mapa final'!#REF!),"")</f>
        <v>#REF!</v>
      </c>
      <c r="AO32" s="809"/>
      <c r="AP32" s="822" t="e">
        <f>IF(AND('Mapa final'!#REF!="Alta",'Mapa final'!#REF!="Moderado"),CONCATENATE("R",'Mapa final'!#REF!),"")</f>
        <v>#REF!</v>
      </c>
      <c r="AQ32" s="823"/>
      <c r="AR32" s="823" t="e">
        <f>IF(AND('Mapa final'!#REF!="Alta",'Mapa final'!#REF!="Moderado"),CONCATENATE("R",'Mapa final'!#REF!),"")</f>
        <v>#REF!</v>
      </c>
      <c r="AS32" s="823"/>
      <c r="AT32" s="823" t="e">
        <f>IF(AND('Mapa final'!#REF!="Alta",'Mapa final'!#REF!="Moderado"),CONCATENATE("R",'Mapa final'!#REF!),"")</f>
        <v>#REF!</v>
      </c>
      <c r="AU32" s="823"/>
      <c r="AV32" s="823" t="e">
        <f>IF(AND('Mapa final'!#REF!="Alta",'Mapa final'!#REF!="Moderado"),CONCATENATE("R",'Mapa final'!#REF!),"")</f>
        <v>#REF!</v>
      </c>
      <c r="AW32" s="823"/>
      <c r="AX32" s="823" t="e">
        <f>IF(AND('Mapa final'!#REF!="Alta",'Mapa final'!#REF!="Moderado"),CONCATENATE("R",'Mapa final'!#REF!),"")</f>
        <v>#REF!</v>
      </c>
      <c r="AY32" s="823"/>
      <c r="AZ32" s="823" t="e">
        <f>IF(AND('Mapa final'!#REF!="Alta",'Mapa final'!#REF!="Moderado"),CONCATENATE("R",'Mapa final'!#REF!),"")</f>
        <v>#REF!</v>
      </c>
      <c r="BA32" s="823"/>
      <c r="BB32" s="823" t="e">
        <f>IF(AND('Mapa final'!#REF!="Alta",'Mapa final'!#REF!="Moderado"),CONCATENATE("R",'Mapa final'!#REF!),"")</f>
        <v>#REF!</v>
      </c>
      <c r="BC32" s="823"/>
      <c r="BD32" s="823" t="e">
        <f>IF(AND('Mapa final'!#REF!="Alta",'Mapa final'!#REF!="Moderado"),CONCATENATE("R",'Mapa final'!#REF!),"")</f>
        <v>#REF!</v>
      </c>
      <c r="BE32" s="824"/>
      <c r="BF32" s="822" t="e">
        <f>IF(AND('Mapa final'!#REF!="Alta",'Mapa final'!#REF!="Mayor"),CONCATENATE("R",'Mapa final'!#REF!),"")</f>
        <v>#REF!</v>
      </c>
      <c r="BG32" s="823"/>
      <c r="BH32" s="823" t="e">
        <f>IF(AND('Mapa final'!#REF!="Alta",'Mapa final'!#REF!="Mayor"),CONCATENATE("R",'Mapa final'!#REF!),"")</f>
        <v>#REF!</v>
      </c>
      <c r="BI32" s="823"/>
      <c r="BJ32" s="823" t="e">
        <f>IF(AND('Mapa final'!#REF!="Alta",'Mapa final'!#REF!="Mayor"),CONCATENATE("R",'Mapa final'!#REF!),"")</f>
        <v>#REF!</v>
      </c>
      <c r="BK32" s="823"/>
      <c r="BL32" s="823" t="e">
        <f>IF(AND('Mapa final'!#REF!="Alta",'Mapa final'!#REF!="Mayor"),CONCATENATE("R",'Mapa final'!#REF!),"")</f>
        <v>#REF!</v>
      </c>
      <c r="BM32" s="823"/>
      <c r="BN32" s="823" t="e">
        <f>IF(AND('Mapa final'!#REF!="Alta",'Mapa final'!#REF!="Mayor"),CONCATENATE("R",'Mapa final'!#REF!),"")</f>
        <v>#REF!</v>
      </c>
      <c r="BO32" s="823"/>
      <c r="BP32" s="823" t="e">
        <f>IF(AND('Mapa final'!#REF!="Alta",'Mapa final'!#REF!="Mayor"),CONCATENATE("R",'Mapa final'!#REF!),"")</f>
        <v>#REF!</v>
      </c>
      <c r="BQ32" s="823"/>
      <c r="BR32" s="823" t="e">
        <f>IF(AND('Mapa final'!#REF!="Alta",'Mapa final'!#REF!="Mayor"),CONCATENATE("R",'Mapa final'!#REF!),"")</f>
        <v>#REF!</v>
      </c>
      <c r="BS32" s="823"/>
      <c r="BT32" s="823" t="e">
        <f>IF(AND('Mapa final'!#REF!="Alta",'Mapa final'!#REF!="Mayor"),CONCATENATE("R",'Mapa final'!#REF!),"")</f>
        <v>#REF!</v>
      </c>
      <c r="BU32" s="824"/>
      <c r="BV32" s="817" t="e">
        <f>IF(AND('Mapa final'!#REF!="Alta",'Mapa final'!#REF!="Catastrófico"),CONCATENATE("R",'Mapa final'!#REF!),"")</f>
        <v>#REF!</v>
      </c>
      <c r="BW32" s="818"/>
      <c r="BX32" s="818" t="e">
        <f>IF(AND('Mapa final'!#REF!="Alta",'Mapa final'!#REF!="Catastrófico"),CONCATENATE("R",'Mapa final'!#REF!),"")</f>
        <v>#REF!</v>
      </c>
      <c r="BY32" s="818"/>
      <c r="BZ32" s="818" t="e">
        <f>IF(AND('Mapa final'!#REF!="Alta",'Mapa final'!#REF!="Catastrófico"),CONCATENATE("R",'Mapa final'!#REF!),"")</f>
        <v>#REF!</v>
      </c>
      <c r="CA32" s="818"/>
      <c r="CB32" s="818" t="e">
        <f>IF(AND('Mapa final'!#REF!="Alta",'Mapa final'!#REF!="Catastrófico"),CONCATENATE("R",'Mapa final'!#REF!),"")</f>
        <v>#REF!</v>
      </c>
      <c r="CC32" s="818"/>
      <c r="CD32" s="818" t="e">
        <f>IF(AND('Mapa final'!#REF!="Alta",'Mapa final'!#REF!="Catastrófico"),CONCATENATE("R",'Mapa final'!#REF!),"")</f>
        <v>#REF!</v>
      </c>
      <c r="CE32" s="818"/>
      <c r="CF32" s="818" t="e">
        <f>IF(AND('Mapa final'!#REF!="Alta",'Mapa final'!#REF!="Catastrófico"),CONCATENATE("R",'Mapa final'!#REF!),"")</f>
        <v>#REF!</v>
      </c>
      <c r="CG32" s="818"/>
      <c r="CH32" s="818" t="e">
        <f>IF(AND('Mapa final'!#REF!="Alta",'Mapa final'!#REF!="Catastrófico"),CONCATENATE("R",'Mapa final'!#REF!),"")</f>
        <v>#REF!</v>
      </c>
      <c r="CI32" s="818"/>
      <c r="CJ32" s="818" t="e">
        <f>IF(AND('Mapa final'!#REF!="Alta",'Mapa final'!#REF!="Catastrófico"),CONCATENATE("R",'Mapa final'!#REF!),"")</f>
        <v>#REF!</v>
      </c>
      <c r="CK32" s="825"/>
      <c r="CL32" s="22"/>
      <c r="CM32" s="860"/>
      <c r="CN32" s="861"/>
      <c r="CO32" s="861"/>
      <c r="CP32" s="861"/>
      <c r="CQ32" s="861"/>
      <c r="CR32" s="86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row>
    <row r="33" spans="1:130" ht="14.45" customHeight="1" x14ac:dyDescent="0.25">
      <c r="A33" s="22"/>
      <c r="B33" s="803"/>
      <c r="C33" s="803"/>
      <c r="D33" s="804"/>
      <c r="E33" s="841"/>
      <c r="F33" s="842"/>
      <c r="G33" s="842"/>
      <c r="H33" s="842"/>
      <c r="I33" s="842"/>
      <c r="J33" s="812"/>
      <c r="K33" s="808"/>
      <c r="L33" s="808"/>
      <c r="M33" s="808"/>
      <c r="N33" s="808"/>
      <c r="O33" s="808"/>
      <c r="P33" s="808"/>
      <c r="Q33" s="808"/>
      <c r="R33" s="808"/>
      <c r="S33" s="808"/>
      <c r="T33" s="808"/>
      <c r="U33" s="808"/>
      <c r="V33" s="808"/>
      <c r="W33" s="808"/>
      <c r="X33" s="808"/>
      <c r="Y33" s="809"/>
      <c r="Z33" s="812"/>
      <c r="AA33" s="808"/>
      <c r="AB33" s="808"/>
      <c r="AC33" s="808"/>
      <c r="AD33" s="808"/>
      <c r="AE33" s="808"/>
      <c r="AF33" s="808"/>
      <c r="AG33" s="808"/>
      <c r="AH33" s="808"/>
      <c r="AI33" s="808"/>
      <c r="AJ33" s="808"/>
      <c r="AK33" s="808"/>
      <c r="AL33" s="808"/>
      <c r="AM33" s="808"/>
      <c r="AN33" s="808"/>
      <c r="AO33" s="809"/>
      <c r="AP33" s="822"/>
      <c r="AQ33" s="823"/>
      <c r="AR33" s="823"/>
      <c r="AS33" s="823"/>
      <c r="AT33" s="823"/>
      <c r="AU33" s="823"/>
      <c r="AV33" s="823"/>
      <c r="AW33" s="823"/>
      <c r="AX33" s="823"/>
      <c r="AY33" s="823"/>
      <c r="AZ33" s="823"/>
      <c r="BA33" s="823"/>
      <c r="BB33" s="823"/>
      <c r="BC33" s="823"/>
      <c r="BD33" s="823"/>
      <c r="BE33" s="824"/>
      <c r="BF33" s="822"/>
      <c r="BG33" s="823"/>
      <c r="BH33" s="823"/>
      <c r="BI33" s="823"/>
      <c r="BJ33" s="823"/>
      <c r="BK33" s="823"/>
      <c r="BL33" s="823"/>
      <c r="BM33" s="823"/>
      <c r="BN33" s="823"/>
      <c r="BO33" s="823"/>
      <c r="BP33" s="823"/>
      <c r="BQ33" s="823"/>
      <c r="BR33" s="823"/>
      <c r="BS33" s="823"/>
      <c r="BT33" s="823"/>
      <c r="BU33" s="824"/>
      <c r="BV33" s="817"/>
      <c r="BW33" s="818"/>
      <c r="BX33" s="818"/>
      <c r="BY33" s="818"/>
      <c r="BZ33" s="818"/>
      <c r="CA33" s="818"/>
      <c r="CB33" s="818"/>
      <c r="CC33" s="818"/>
      <c r="CD33" s="818"/>
      <c r="CE33" s="818"/>
      <c r="CF33" s="818"/>
      <c r="CG33" s="818"/>
      <c r="CH33" s="818"/>
      <c r="CI33" s="818"/>
      <c r="CJ33" s="818"/>
      <c r="CK33" s="825"/>
      <c r="CL33" s="22"/>
      <c r="CM33" s="860"/>
      <c r="CN33" s="861"/>
      <c r="CO33" s="861"/>
      <c r="CP33" s="861"/>
      <c r="CQ33" s="861"/>
      <c r="CR33" s="86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row>
    <row r="34" spans="1:130" ht="14.45" customHeight="1" x14ac:dyDescent="0.25">
      <c r="A34" s="22"/>
      <c r="B34" s="803"/>
      <c r="C34" s="803"/>
      <c r="D34" s="804"/>
      <c r="E34" s="841"/>
      <c r="F34" s="842"/>
      <c r="G34" s="842"/>
      <c r="H34" s="842"/>
      <c r="I34" s="842"/>
      <c r="J34" s="812" t="e">
        <f>IF(AND('Mapa final'!#REF!="Alta",'Mapa final'!#REF!="Leve"),CONCATENATE("R",'Mapa final'!#REF!),"")</f>
        <v>#REF!</v>
      </c>
      <c r="K34" s="808"/>
      <c r="L34" s="808" t="e">
        <f>IF(AND('Mapa final'!#REF!="Alta",'Mapa final'!#REF!="Leve"),CONCATENATE("R",'Mapa final'!#REF!),"")</f>
        <v>#REF!</v>
      </c>
      <c r="M34" s="808"/>
      <c r="N34" s="808" t="e">
        <f>IF(AND('Mapa final'!#REF!="Alta",'Mapa final'!#REF!="Leve"),CONCATENATE("R",'Mapa final'!#REF!),"")</f>
        <v>#REF!</v>
      </c>
      <c r="O34" s="808"/>
      <c r="P34" s="808" t="e">
        <f>IF(AND('Mapa final'!#REF!="Alta",'Mapa final'!#REF!="Leve"),CONCATENATE("R",'Mapa final'!#REF!),"")</f>
        <v>#REF!</v>
      </c>
      <c r="Q34" s="808"/>
      <c r="R34" s="808" t="e">
        <f>IF(AND('Mapa final'!#REF!="Alta",'Mapa final'!#REF!="Leve"),CONCATENATE("R",'Mapa final'!#REF!),"")</f>
        <v>#REF!</v>
      </c>
      <c r="S34" s="808"/>
      <c r="T34" s="808" t="e">
        <f>IF(AND('Mapa final'!#REF!="Alta",'Mapa final'!#REF!="Leve"),CONCATENATE("R",'Mapa final'!#REF!),"")</f>
        <v>#REF!</v>
      </c>
      <c r="U34" s="808"/>
      <c r="V34" s="808" t="e">
        <f>IF(AND('Mapa final'!#REF!="Alta",'Mapa final'!#REF!="Leve"),CONCATENATE("R",'Mapa final'!#REF!),"")</f>
        <v>#REF!</v>
      </c>
      <c r="W34" s="808"/>
      <c r="X34" s="808" t="e">
        <f>IF(AND('Mapa final'!#REF!="Alta",'Mapa final'!#REF!="Leve"),CONCATENATE("R",'Mapa final'!#REF!),"")</f>
        <v>#REF!</v>
      </c>
      <c r="Y34" s="809"/>
      <c r="Z34" s="812" t="e">
        <f>IF(AND('Mapa final'!#REF!="Alta",'Mapa final'!#REF!="Menor"),CONCATENATE("R",'Mapa final'!#REF!),"")</f>
        <v>#REF!</v>
      </c>
      <c r="AA34" s="808"/>
      <c r="AB34" s="808" t="e">
        <f>IF(AND('Mapa final'!#REF!="Alta",'Mapa final'!#REF!="Menor"),CONCATENATE("R",'Mapa final'!#REF!),"")</f>
        <v>#REF!</v>
      </c>
      <c r="AC34" s="808"/>
      <c r="AD34" s="808" t="e">
        <f>IF(AND('Mapa final'!#REF!="Alta",'Mapa final'!#REF!="Menor"),CONCATENATE("R",'Mapa final'!#REF!),"")</f>
        <v>#REF!</v>
      </c>
      <c r="AE34" s="808"/>
      <c r="AF34" s="808" t="e">
        <f>IF(AND('Mapa final'!#REF!="Alta",'Mapa final'!#REF!="Menor"),CONCATENATE("R",'Mapa final'!#REF!),"")</f>
        <v>#REF!</v>
      </c>
      <c r="AG34" s="808"/>
      <c r="AH34" s="808" t="e">
        <f>IF(AND('Mapa final'!#REF!="Alta",'Mapa final'!#REF!="Menor"),CONCATENATE("R",'Mapa final'!#REF!),"")</f>
        <v>#REF!</v>
      </c>
      <c r="AI34" s="808"/>
      <c r="AJ34" s="808" t="e">
        <f>IF(AND('Mapa final'!#REF!="Alta",'Mapa final'!#REF!="Menor"),CONCATENATE("R",'Mapa final'!#REF!),"")</f>
        <v>#REF!</v>
      </c>
      <c r="AK34" s="808"/>
      <c r="AL34" s="808" t="e">
        <f>IF(AND('Mapa final'!#REF!="Alta",'Mapa final'!#REF!="Menor"),CONCATENATE("R",'Mapa final'!#REF!),"")</f>
        <v>#REF!</v>
      </c>
      <c r="AM34" s="808"/>
      <c r="AN34" s="808" t="e">
        <f>IF(AND('Mapa final'!#REF!="Alta",'Mapa final'!#REF!="Menor"),CONCATENATE("R",'Mapa final'!#REF!),"")</f>
        <v>#REF!</v>
      </c>
      <c r="AO34" s="809"/>
      <c r="AP34" s="822" t="e">
        <f>IF(AND('Mapa final'!#REF!="Alta",'Mapa final'!#REF!="Moderado"),CONCATENATE("R",'Mapa final'!#REF!),"")</f>
        <v>#REF!</v>
      </c>
      <c r="AQ34" s="823"/>
      <c r="AR34" s="823" t="e">
        <f>IF(AND('Mapa final'!#REF!="Alta",'Mapa final'!#REF!="Moderado"),CONCATENATE("R",'Mapa final'!#REF!),"")</f>
        <v>#REF!</v>
      </c>
      <c r="AS34" s="823"/>
      <c r="AT34" s="823" t="e">
        <f>IF(AND('Mapa final'!#REF!="Alta",'Mapa final'!#REF!="Moderado"),CONCATENATE("R",'Mapa final'!#REF!),"")</f>
        <v>#REF!</v>
      </c>
      <c r="AU34" s="823"/>
      <c r="AV34" s="823" t="e">
        <f>IF(AND('Mapa final'!#REF!="Alta",'Mapa final'!#REF!="Moderado"),CONCATENATE("R",'Mapa final'!#REF!),"")</f>
        <v>#REF!</v>
      </c>
      <c r="AW34" s="823"/>
      <c r="AX34" s="823" t="e">
        <f>IF(AND('Mapa final'!#REF!="Alta",'Mapa final'!#REF!="Moderado"),CONCATENATE("R",'Mapa final'!#REF!),"")</f>
        <v>#REF!</v>
      </c>
      <c r="AY34" s="823"/>
      <c r="AZ34" s="823" t="e">
        <f>IF(AND('Mapa final'!#REF!="Alta",'Mapa final'!#REF!="Moderado"),CONCATENATE("R",'Mapa final'!#REF!),"")</f>
        <v>#REF!</v>
      </c>
      <c r="BA34" s="823"/>
      <c r="BB34" s="823" t="e">
        <f>IF(AND('Mapa final'!#REF!="Alta",'Mapa final'!#REF!="Moderado"),CONCATENATE("R",'Mapa final'!#REF!),"")</f>
        <v>#REF!</v>
      </c>
      <c r="BC34" s="823"/>
      <c r="BD34" s="823" t="e">
        <f>IF(AND('Mapa final'!#REF!="Alta",'Mapa final'!#REF!="Moderado"),CONCATENATE("R",'Mapa final'!#REF!),"")</f>
        <v>#REF!</v>
      </c>
      <c r="BE34" s="824"/>
      <c r="BF34" s="822" t="e">
        <f>IF(AND('Mapa final'!#REF!="Alta",'Mapa final'!#REF!="Mayor"),CONCATENATE("R",'Mapa final'!#REF!),"")</f>
        <v>#REF!</v>
      </c>
      <c r="BG34" s="823"/>
      <c r="BH34" s="823" t="e">
        <f>IF(AND('Mapa final'!#REF!="Alta",'Mapa final'!#REF!="Mayor"),CONCATENATE("R",'Mapa final'!#REF!),"")</f>
        <v>#REF!</v>
      </c>
      <c r="BI34" s="823"/>
      <c r="BJ34" s="823" t="e">
        <f>IF(AND('Mapa final'!#REF!="Alta",'Mapa final'!#REF!="Mayor"),CONCATENATE("R",'Mapa final'!#REF!),"")</f>
        <v>#REF!</v>
      </c>
      <c r="BK34" s="823"/>
      <c r="BL34" s="823" t="e">
        <f>IF(AND('Mapa final'!#REF!="Alta",'Mapa final'!#REF!="Mayor"),CONCATENATE("R",'Mapa final'!#REF!),"")</f>
        <v>#REF!</v>
      </c>
      <c r="BM34" s="823"/>
      <c r="BN34" s="823" t="e">
        <f>IF(AND('Mapa final'!#REF!="Alta",'Mapa final'!#REF!="Mayor"),CONCATENATE("R",'Mapa final'!#REF!),"")</f>
        <v>#REF!</v>
      </c>
      <c r="BO34" s="823"/>
      <c r="BP34" s="823" t="e">
        <f>IF(AND('Mapa final'!#REF!="Alta",'Mapa final'!#REF!="Mayor"),CONCATENATE("R",'Mapa final'!#REF!),"")</f>
        <v>#REF!</v>
      </c>
      <c r="BQ34" s="823"/>
      <c r="BR34" s="823" t="e">
        <f>IF(AND('Mapa final'!#REF!="Alta",'Mapa final'!#REF!="Mayor"),CONCATENATE("R",'Mapa final'!#REF!),"")</f>
        <v>#REF!</v>
      </c>
      <c r="BS34" s="823"/>
      <c r="BT34" s="823" t="e">
        <f>IF(AND('Mapa final'!#REF!="Alta",'Mapa final'!#REF!="Mayor"),CONCATENATE("R",'Mapa final'!#REF!),"")</f>
        <v>#REF!</v>
      </c>
      <c r="BU34" s="824"/>
      <c r="BV34" s="817" t="e">
        <f>IF(AND('Mapa final'!#REF!="Alta",'Mapa final'!#REF!="Catastrófico"),CONCATENATE("R",'Mapa final'!#REF!),"")</f>
        <v>#REF!</v>
      </c>
      <c r="BW34" s="818"/>
      <c r="BX34" s="818" t="e">
        <f>IF(AND('Mapa final'!#REF!="Alta",'Mapa final'!#REF!="Catastrófico"),CONCATENATE("R",'Mapa final'!#REF!),"")</f>
        <v>#REF!</v>
      </c>
      <c r="BY34" s="818"/>
      <c r="BZ34" s="818" t="e">
        <f>IF(AND('Mapa final'!#REF!="Alta",'Mapa final'!#REF!="Catastrófico"),CONCATENATE("R",'Mapa final'!#REF!),"")</f>
        <v>#REF!</v>
      </c>
      <c r="CA34" s="818"/>
      <c r="CB34" s="818" t="e">
        <f>IF(AND('Mapa final'!#REF!="Alta",'Mapa final'!#REF!="Catastrófico"),CONCATENATE("R",'Mapa final'!#REF!),"")</f>
        <v>#REF!</v>
      </c>
      <c r="CC34" s="818"/>
      <c r="CD34" s="818" t="e">
        <f>IF(AND('Mapa final'!#REF!="Alta",'Mapa final'!#REF!="Catastrófico"),CONCATENATE("R",'Mapa final'!#REF!),"")</f>
        <v>#REF!</v>
      </c>
      <c r="CE34" s="818"/>
      <c r="CF34" s="818" t="e">
        <f>IF(AND('Mapa final'!#REF!="Alta",'Mapa final'!#REF!="Catastrófico"),CONCATENATE("R",'Mapa final'!#REF!),"")</f>
        <v>#REF!</v>
      </c>
      <c r="CG34" s="818"/>
      <c r="CH34" s="818" t="e">
        <f>IF(AND('Mapa final'!#REF!="Alta",'Mapa final'!#REF!="Catastrófico"),CONCATENATE("R",'Mapa final'!#REF!),"")</f>
        <v>#REF!</v>
      </c>
      <c r="CI34" s="818"/>
      <c r="CJ34" s="818" t="e">
        <f>IF(AND('Mapa final'!#REF!="Alta",'Mapa final'!#REF!="Catastrófico"),CONCATENATE("R",'Mapa final'!#REF!),"")</f>
        <v>#REF!</v>
      </c>
      <c r="CK34" s="825"/>
      <c r="CL34" s="22"/>
      <c r="CM34" s="860"/>
      <c r="CN34" s="861"/>
      <c r="CO34" s="861"/>
      <c r="CP34" s="861"/>
      <c r="CQ34" s="861"/>
      <c r="CR34" s="86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row>
    <row r="35" spans="1:130" ht="14.45" customHeight="1" x14ac:dyDescent="0.25">
      <c r="A35" s="22"/>
      <c r="B35" s="803"/>
      <c r="C35" s="803"/>
      <c r="D35" s="804"/>
      <c r="E35" s="841"/>
      <c r="F35" s="842"/>
      <c r="G35" s="842"/>
      <c r="H35" s="842"/>
      <c r="I35" s="842"/>
      <c r="J35" s="812"/>
      <c r="K35" s="808"/>
      <c r="L35" s="808"/>
      <c r="M35" s="808"/>
      <c r="N35" s="808"/>
      <c r="O35" s="808"/>
      <c r="P35" s="808"/>
      <c r="Q35" s="808"/>
      <c r="R35" s="808"/>
      <c r="S35" s="808"/>
      <c r="T35" s="808"/>
      <c r="U35" s="808"/>
      <c r="V35" s="808"/>
      <c r="W35" s="808"/>
      <c r="X35" s="808"/>
      <c r="Y35" s="809"/>
      <c r="Z35" s="812"/>
      <c r="AA35" s="808"/>
      <c r="AB35" s="808"/>
      <c r="AC35" s="808"/>
      <c r="AD35" s="808"/>
      <c r="AE35" s="808"/>
      <c r="AF35" s="808"/>
      <c r="AG35" s="808"/>
      <c r="AH35" s="808"/>
      <c r="AI35" s="808"/>
      <c r="AJ35" s="808"/>
      <c r="AK35" s="808"/>
      <c r="AL35" s="808"/>
      <c r="AM35" s="808"/>
      <c r="AN35" s="808"/>
      <c r="AO35" s="809"/>
      <c r="AP35" s="822"/>
      <c r="AQ35" s="823"/>
      <c r="AR35" s="823"/>
      <c r="AS35" s="823"/>
      <c r="AT35" s="823"/>
      <c r="AU35" s="823"/>
      <c r="AV35" s="823"/>
      <c r="AW35" s="823"/>
      <c r="AX35" s="823"/>
      <c r="AY35" s="823"/>
      <c r="AZ35" s="823"/>
      <c r="BA35" s="823"/>
      <c r="BB35" s="823"/>
      <c r="BC35" s="823"/>
      <c r="BD35" s="823"/>
      <c r="BE35" s="824"/>
      <c r="BF35" s="822"/>
      <c r="BG35" s="823"/>
      <c r="BH35" s="823"/>
      <c r="BI35" s="823"/>
      <c r="BJ35" s="823"/>
      <c r="BK35" s="823"/>
      <c r="BL35" s="823"/>
      <c r="BM35" s="823"/>
      <c r="BN35" s="823"/>
      <c r="BO35" s="823"/>
      <c r="BP35" s="823"/>
      <c r="BQ35" s="823"/>
      <c r="BR35" s="823"/>
      <c r="BS35" s="823"/>
      <c r="BT35" s="823"/>
      <c r="BU35" s="824"/>
      <c r="BV35" s="817"/>
      <c r="BW35" s="818"/>
      <c r="BX35" s="818"/>
      <c r="BY35" s="818"/>
      <c r="BZ35" s="818"/>
      <c r="CA35" s="818"/>
      <c r="CB35" s="818"/>
      <c r="CC35" s="818"/>
      <c r="CD35" s="818"/>
      <c r="CE35" s="818"/>
      <c r="CF35" s="818"/>
      <c r="CG35" s="818"/>
      <c r="CH35" s="818"/>
      <c r="CI35" s="818"/>
      <c r="CJ35" s="818"/>
      <c r="CK35" s="825"/>
      <c r="CL35" s="22"/>
      <c r="CM35" s="860"/>
      <c r="CN35" s="861"/>
      <c r="CO35" s="861"/>
      <c r="CP35" s="861"/>
      <c r="CQ35" s="861"/>
      <c r="CR35" s="86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row>
    <row r="36" spans="1:130" ht="14.45" customHeight="1" x14ac:dyDescent="0.25">
      <c r="A36" s="22"/>
      <c r="B36" s="803"/>
      <c r="C36" s="803"/>
      <c r="D36" s="804"/>
      <c r="E36" s="841"/>
      <c r="F36" s="842"/>
      <c r="G36" s="842"/>
      <c r="H36" s="842"/>
      <c r="I36" s="842"/>
      <c r="J36" s="812" t="e">
        <f>IF(AND('Mapa final'!#REF!="Alta",'Mapa final'!#REF!="Leve"),CONCATENATE("R",'Mapa final'!#REF!),"")</f>
        <v>#REF!</v>
      </c>
      <c r="K36" s="808"/>
      <c r="L36" s="808" t="e">
        <f>IF(AND('Mapa final'!#REF!="Alta",'Mapa final'!#REF!="Leve"),CONCATENATE("R",'Mapa final'!#REF!),"")</f>
        <v>#REF!</v>
      </c>
      <c r="M36" s="808"/>
      <c r="N36" s="808" t="e">
        <f>IF(AND('Mapa final'!#REF!="Alta",'Mapa final'!#REF!="Leve"),CONCATENATE("R",'Mapa final'!#REF!),"")</f>
        <v>#REF!</v>
      </c>
      <c r="O36" s="808"/>
      <c r="P36" s="808" t="e">
        <f>IF(AND('Mapa final'!#REF!="Alta",'Mapa final'!#REF!="Leve"),CONCATENATE("R",'Mapa final'!#REF!),"")</f>
        <v>#REF!</v>
      </c>
      <c r="Q36" s="808"/>
      <c r="R36" s="808" t="e">
        <f>IF(AND('Mapa final'!#REF!="Alta",'Mapa final'!#REF!="Leve"),CONCATENATE("R",'Mapa final'!#REF!),"")</f>
        <v>#REF!</v>
      </c>
      <c r="S36" s="808"/>
      <c r="T36" s="808" t="e">
        <f>IF(AND('Mapa final'!#REF!="Alta",'Mapa final'!#REF!="Leve"),CONCATENATE("R",'Mapa final'!#REF!),"")</f>
        <v>#REF!</v>
      </c>
      <c r="U36" s="808"/>
      <c r="V36" s="808" t="e">
        <f>IF(AND('Mapa final'!#REF!="Alta",'Mapa final'!#REF!="Leve"),CONCATENATE("R",'Mapa final'!#REF!),"")</f>
        <v>#REF!</v>
      </c>
      <c r="W36" s="808"/>
      <c r="X36" s="808" t="e">
        <f>IF(AND('Mapa final'!#REF!="Alta",'Mapa final'!#REF!="Leve"),CONCATENATE("R",'Mapa final'!#REF!),"")</f>
        <v>#REF!</v>
      </c>
      <c r="Y36" s="809"/>
      <c r="Z36" s="812" t="e">
        <f>IF(AND('Mapa final'!#REF!="Alta",'Mapa final'!#REF!="Menor"),CONCATENATE("R",'Mapa final'!#REF!),"")</f>
        <v>#REF!</v>
      </c>
      <c r="AA36" s="808"/>
      <c r="AB36" s="808" t="e">
        <f>IF(AND('Mapa final'!#REF!="Alta",'Mapa final'!#REF!="Menor"),CONCATENATE("R",'Mapa final'!#REF!),"")</f>
        <v>#REF!</v>
      </c>
      <c r="AC36" s="808"/>
      <c r="AD36" s="808" t="e">
        <f>IF(AND('Mapa final'!#REF!="Alta",'Mapa final'!#REF!="Menor"),CONCATENATE("R",'Mapa final'!#REF!),"")</f>
        <v>#REF!</v>
      </c>
      <c r="AE36" s="808"/>
      <c r="AF36" s="808" t="e">
        <f>IF(AND('Mapa final'!#REF!="Alta",'Mapa final'!#REF!="Menor"),CONCATENATE("R",'Mapa final'!#REF!),"")</f>
        <v>#REF!</v>
      </c>
      <c r="AG36" s="808"/>
      <c r="AH36" s="808" t="e">
        <f>IF(AND('Mapa final'!#REF!="Alta",'Mapa final'!#REF!="Menor"),CONCATENATE("R",'Mapa final'!#REF!),"")</f>
        <v>#REF!</v>
      </c>
      <c r="AI36" s="808"/>
      <c r="AJ36" s="808" t="e">
        <f>IF(AND('Mapa final'!#REF!="Alta",'Mapa final'!#REF!="Menor"),CONCATENATE("R",'Mapa final'!#REF!),"")</f>
        <v>#REF!</v>
      </c>
      <c r="AK36" s="808"/>
      <c r="AL36" s="808" t="e">
        <f>IF(AND('Mapa final'!#REF!="Alta",'Mapa final'!#REF!="Menor"),CONCATENATE("R",'Mapa final'!#REF!),"")</f>
        <v>#REF!</v>
      </c>
      <c r="AM36" s="808"/>
      <c r="AN36" s="808" t="e">
        <f>IF(AND('Mapa final'!#REF!="Alta",'Mapa final'!#REF!="Menor"),CONCATENATE("R",'Mapa final'!#REF!),"")</f>
        <v>#REF!</v>
      </c>
      <c r="AO36" s="809"/>
      <c r="AP36" s="822" t="e">
        <f>IF(AND('Mapa final'!#REF!="Alta",'Mapa final'!#REF!="Moderado"),CONCATENATE("R",'Mapa final'!#REF!),"")</f>
        <v>#REF!</v>
      </c>
      <c r="AQ36" s="823"/>
      <c r="AR36" s="823" t="e">
        <f>IF(AND('Mapa final'!#REF!="Alta",'Mapa final'!#REF!="Moderado"),CONCATENATE("R",'Mapa final'!#REF!),"")</f>
        <v>#REF!</v>
      </c>
      <c r="AS36" s="823"/>
      <c r="AT36" s="823" t="e">
        <f>IF(AND('Mapa final'!#REF!="Alta",'Mapa final'!#REF!="Moderado"),CONCATENATE("R",'Mapa final'!#REF!),"")</f>
        <v>#REF!</v>
      </c>
      <c r="AU36" s="823"/>
      <c r="AV36" s="823" t="e">
        <f>IF(AND('Mapa final'!#REF!="Alta",'Mapa final'!#REF!="Moderado"),CONCATENATE("R",'Mapa final'!#REF!),"")</f>
        <v>#REF!</v>
      </c>
      <c r="AW36" s="823"/>
      <c r="AX36" s="823" t="e">
        <f>IF(AND('Mapa final'!#REF!="Alta",'Mapa final'!#REF!="Moderado"),CONCATENATE("R",'Mapa final'!#REF!),"")</f>
        <v>#REF!</v>
      </c>
      <c r="AY36" s="823"/>
      <c r="AZ36" s="823" t="e">
        <f>IF(AND('Mapa final'!#REF!="Alta",'Mapa final'!#REF!="Moderado"),CONCATENATE("R",'Mapa final'!#REF!),"")</f>
        <v>#REF!</v>
      </c>
      <c r="BA36" s="823"/>
      <c r="BB36" s="823" t="e">
        <f>IF(AND('Mapa final'!#REF!="Alta",'Mapa final'!#REF!="Moderado"),CONCATENATE("R",'Mapa final'!#REF!),"")</f>
        <v>#REF!</v>
      </c>
      <c r="BC36" s="823"/>
      <c r="BD36" s="823" t="e">
        <f>IF(AND('Mapa final'!#REF!="Alta",'Mapa final'!#REF!="Moderado"),CONCATENATE("R",'Mapa final'!#REF!),"")</f>
        <v>#REF!</v>
      </c>
      <c r="BE36" s="824"/>
      <c r="BF36" s="822" t="e">
        <f>IF(AND('Mapa final'!#REF!="Alta",'Mapa final'!#REF!="Mayor"),CONCATENATE("R",'Mapa final'!#REF!),"")</f>
        <v>#REF!</v>
      </c>
      <c r="BG36" s="823"/>
      <c r="BH36" s="823" t="e">
        <f>IF(AND('Mapa final'!#REF!="Alta",'Mapa final'!#REF!="Mayor"),CONCATENATE("R",'Mapa final'!#REF!),"")</f>
        <v>#REF!</v>
      </c>
      <c r="BI36" s="823"/>
      <c r="BJ36" s="823" t="e">
        <f>IF(AND('Mapa final'!#REF!="Alta",'Mapa final'!#REF!="Mayor"),CONCATENATE("R",'Mapa final'!#REF!),"")</f>
        <v>#REF!</v>
      </c>
      <c r="BK36" s="823"/>
      <c r="BL36" s="823" t="e">
        <f>IF(AND('Mapa final'!#REF!="Alta",'Mapa final'!#REF!="Mayor"),CONCATENATE("R",'Mapa final'!#REF!),"")</f>
        <v>#REF!</v>
      </c>
      <c r="BM36" s="823"/>
      <c r="BN36" s="823" t="e">
        <f>IF(AND('Mapa final'!#REF!="Alta",'Mapa final'!#REF!="Mayor"),CONCATENATE("R",'Mapa final'!#REF!),"")</f>
        <v>#REF!</v>
      </c>
      <c r="BO36" s="823"/>
      <c r="BP36" s="823" t="e">
        <f>IF(AND('Mapa final'!#REF!="Alta",'Mapa final'!#REF!="Mayor"),CONCATENATE("R",'Mapa final'!#REF!),"")</f>
        <v>#REF!</v>
      </c>
      <c r="BQ36" s="823"/>
      <c r="BR36" s="823" t="e">
        <f>IF(AND('Mapa final'!#REF!="Alta",'Mapa final'!#REF!="Mayor"),CONCATENATE("R",'Mapa final'!#REF!),"")</f>
        <v>#REF!</v>
      </c>
      <c r="BS36" s="823"/>
      <c r="BT36" s="823" t="e">
        <f>IF(AND('Mapa final'!#REF!="Alta",'Mapa final'!#REF!="Mayor"),CONCATENATE("R",'Mapa final'!#REF!),"")</f>
        <v>#REF!</v>
      </c>
      <c r="BU36" s="824"/>
      <c r="BV36" s="817" t="e">
        <f>IF(AND('Mapa final'!#REF!="Alta",'Mapa final'!#REF!="Catastrófico"),CONCATENATE("R",'Mapa final'!#REF!),"")</f>
        <v>#REF!</v>
      </c>
      <c r="BW36" s="818"/>
      <c r="BX36" s="818" t="e">
        <f>IF(AND('Mapa final'!#REF!="Alta",'Mapa final'!#REF!="Catastrófico"),CONCATENATE("R",'Mapa final'!#REF!),"")</f>
        <v>#REF!</v>
      </c>
      <c r="BY36" s="818"/>
      <c r="BZ36" s="818" t="e">
        <f>IF(AND('Mapa final'!#REF!="Alta",'Mapa final'!#REF!="Catastrófico"),CONCATENATE("R",'Mapa final'!#REF!),"")</f>
        <v>#REF!</v>
      </c>
      <c r="CA36" s="818"/>
      <c r="CB36" s="818" t="e">
        <f>IF(AND('Mapa final'!#REF!="Alta",'Mapa final'!#REF!="Catastrófico"),CONCATENATE("R",'Mapa final'!#REF!),"")</f>
        <v>#REF!</v>
      </c>
      <c r="CC36" s="818"/>
      <c r="CD36" s="818" t="e">
        <f>IF(AND('Mapa final'!#REF!="Alta",'Mapa final'!#REF!="Catastrófico"),CONCATENATE("R",'Mapa final'!#REF!),"")</f>
        <v>#REF!</v>
      </c>
      <c r="CE36" s="818"/>
      <c r="CF36" s="818" t="e">
        <f>IF(AND('Mapa final'!#REF!="Alta",'Mapa final'!#REF!="Catastrófico"),CONCATENATE("R",'Mapa final'!#REF!),"")</f>
        <v>#REF!</v>
      </c>
      <c r="CG36" s="818"/>
      <c r="CH36" s="818" t="e">
        <f>IF(AND('Mapa final'!#REF!="Alta",'Mapa final'!#REF!="Catastrófico"),CONCATENATE("R",'Mapa final'!#REF!),"")</f>
        <v>#REF!</v>
      </c>
      <c r="CI36" s="818"/>
      <c r="CJ36" s="818" t="e">
        <f>IF(AND('Mapa final'!#REF!="Alta",'Mapa final'!#REF!="Catastrófico"),CONCATENATE("R",'Mapa final'!#REF!),"")</f>
        <v>#REF!</v>
      </c>
      <c r="CK36" s="825"/>
      <c r="CL36" s="22"/>
      <c r="CM36" s="860"/>
      <c r="CN36" s="861"/>
      <c r="CO36" s="861"/>
      <c r="CP36" s="861"/>
      <c r="CQ36" s="861"/>
      <c r="CR36" s="86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row>
    <row r="37" spans="1:130" ht="15" customHeight="1" thickBot="1" x14ac:dyDescent="0.3">
      <c r="A37" s="22"/>
      <c r="B37" s="803"/>
      <c r="C37" s="803"/>
      <c r="D37" s="804"/>
      <c r="E37" s="843"/>
      <c r="F37" s="844"/>
      <c r="G37" s="844"/>
      <c r="H37" s="844"/>
      <c r="I37" s="844"/>
      <c r="J37" s="813"/>
      <c r="K37" s="810"/>
      <c r="L37" s="810"/>
      <c r="M37" s="810"/>
      <c r="N37" s="810"/>
      <c r="O37" s="810"/>
      <c r="P37" s="810"/>
      <c r="Q37" s="810"/>
      <c r="R37" s="810"/>
      <c r="S37" s="810"/>
      <c r="T37" s="810"/>
      <c r="U37" s="810"/>
      <c r="V37" s="810"/>
      <c r="W37" s="810"/>
      <c r="X37" s="810"/>
      <c r="Y37" s="819"/>
      <c r="Z37" s="813"/>
      <c r="AA37" s="810"/>
      <c r="AB37" s="810"/>
      <c r="AC37" s="810"/>
      <c r="AD37" s="810"/>
      <c r="AE37" s="810"/>
      <c r="AF37" s="810"/>
      <c r="AG37" s="810"/>
      <c r="AH37" s="810"/>
      <c r="AI37" s="810"/>
      <c r="AJ37" s="810"/>
      <c r="AK37" s="810"/>
      <c r="AL37" s="810"/>
      <c r="AM37" s="810"/>
      <c r="AN37" s="810"/>
      <c r="AO37" s="819"/>
      <c r="AP37" s="831"/>
      <c r="AQ37" s="830"/>
      <c r="AR37" s="830"/>
      <c r="AS37" s="830"/>
      <c r="AT37" s="830"/>
      <c r="AU37" s="830"/>
      <c r="AV37" s="830"/>
      <c r="AW37" s="830"/>
      <c r="AX37" s="830"/>
      <c r="AY37" s="830"/>
      <c r="AZ37" s="830"/>
      <c r="BA37" s="830"/>
      <c r="BB37" s="830"/>
      <c r="BC37" s="830"/>
      <c r="BD37" s="830"/>
      <c r="BE37" s="832"/>
      <c r="BF37" s="831"/>
      <c r="BG37" s="830"/>
      <c r="BH37" s="830"/>
      <c r="BI37" s="830"/>
      <c r="BJ37" s="830"/>
      <c r="BK37" s="830"/>
      <c r="BL37" s="830"/>
      <c r="BM37" s="830"/>
      <c r="BN37" s="830"/>
      <c r="BO37" s="830"/>
      <c r="BP37" s="830"/>
      <c r="BQ37" s="830"/>
      <c r="BR37" s="830"/>
      <c r="BS37" s="830"/>
      <c r="BT37" s="830"/>
      <c r="BU37" s="832"/>
      <c r="BV37" s="820"/>
      <c r="BW37" s="821"/>
      <c r="BX37" s="821"/>
      <c r="BY37" s="821"/>
      <c r="BZ37" s="821"/>
      <c r="CA37" s="821"/>
      <c r="CB37" s="821"/>
      <c r="CC37" s="821"/>
      <c r="CD37" s="821"/>
      <c r="CE37" s="821"/>
      <c r="CF37" s="821"/>
      <c r="CG37" s="821"/>
      <c r="CH37" s="821"/>
      <c r="CI37" s="821"/>
      <c r="CJ37" s="821"/>
      <c r="CK37" s="826"/>
      <c r="CL37" s="22"/>
      <c r="CM37" s="863"/>
      <c r="CN37" s="864"/>
      <c r="CO37" s="864"/>
      <c r="CP37" s="864"/>
      <c r="CQ37" s="864"/>
      <c r="CR37" s="865"/>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row>
    <row r="38" spans="1:130" ht="14.45" customHeight="1" x14ac:dyDescent="0.25">
      <c r="A38" s="22"/>
      <c r="B38" s="803"/>
      <c r="C38" s="803"/>
      <c r="D38" s="804"/>
      <c r="E38" s="839" t="s">
        <v>653</v>
      </c>
      <c r="F38" s="840"/>
      <c r="G38" s="840"/>
      <c r="H38" s="840"/>
      <c r="I38" s="840"/>
      <c r="J38" s="814" t="e">
        <f>IF(AND('Mapa final'!#REF!="Media",'Mapa final'!#REF!="Leve"),CONCATENATE("R",'Mapa final'!#REF!),"")</f>
        <v>#REF!</v>
      </c>
      <c r="K38" s="815"/>
      <c r="L38" s="815" t="e">
        <f>IF(AND('Mapa final'!#REF!="Media",'Mapa final'!#REF!="Leve"),CONCATENATE("R",'Mapa final'!#REF!),"")</f>
        <v>#REF!</v>
      </c>
      <c r="M38" s="815"/>
      <c r="N38" s="815" t="e">
        <f>IF(AND('Mapa final'!#REF!="Media",'Mapa final'!#REF!="Leve"),CONCATENATE("R",'Mapa final'!#REF!),"")</f>
        <v>#REF!</v>
      </c>
      <c r="O38" s="815"/>
      <c r="P38" s="816" t="e">
        <f>IF(AND('Mapa final'!#REF!="Media",'Mapa final'!#REF!="Leve"),CONCATENATE("R",'Mapa final'!#REF!),"")</f>
        <v>#REF!</v>
      </c>
      <c r="Q38" s="816"/>
      <c r="R38" s="816" t="e">
        <f>IF(AND('Mapa final'!#REF!="Media",'Mapa final'!#REF!="Leve"),CONCATENATE("R",'Mapa final'!#REF!),"")</f>
        <v>#REF!</v>
      </c>
      <c r="S38" s="816"/>
      <c r="T38" s="815" t="e">
        <f>IF(AND('Mapa final'!#REF!="Media",'Mapa final'!#REF!="Leve"),CONCATENATE("R",'Mapa final'!#REF!),"")</f>
        <v>#REF!</v>
      </c>
      <c r="U38" s="815"/>
      <c r="V38" s="815" t="e">
        <f>IF(AND('Mapa final'!#REF!="Media",'Mapa final'!#REF!="Leve"),CONCATENATE("R",'Mapa final'!#REF!),"")</f>
        <v>#REF!</v>
      </c>
      <c r="W38" s="815"/>
      <c r="X38" s="815" t="e">
        <f>IF(AND('Mapa final'!#REF!="Media",'Mapa final'!#REF!="Leve"),CONCATENATE("R",'Mapa final'!#REF!),"")</f>
        <v>#REF!</v>
      </c>
      <c r="Y38" s="815"/>
      <c r="Z38" s="814" t="e">
        <f>IF(AND('Mapa final'!#REF!="Media",'Mapa final'!#REF!="Menor"),CONCATENATE("R",'Mapa final'!#REF!),"")</f>
        <v>#REF!</v>
      </c>
      <c r="AA38" s="815"/>
      <c r="AB38" s="815" t="e">
        <f>IF(AND('Mapa final'!#REF!="Media",'Mapa final'!#REF!="Menor"),CONCATENATE("R",'Mapa final'!#REF!),"")</f>
        <v>#REF!</v>
      </c>
      <c r="AC38" s="815"/>
      <c r="AD38" s="815" t="e">
        <f>IF(AND('Mapa final'!#REF!="Media",'Mapa final'!#REF!="Menor"),CONCATENATE("R",'Mapa final'!#REF!),"")</f>
        <v>#REF!</v>
      </c>
      <c r="AE38" s="815"/>
      <c r="AF38" s="816" t="e">
        <f>IF(AND('Mapa final'!#REF!="Media",'Mapa final'!#REF!="Menor"),CONCATENATE("R",'Mapa final'!#REF!),"")</f>
        <v>#REF!</v>
      </c>
      <c r="AG38" s="816"/>
      <c r="AH38" s="816" t="e">
        <f>IF(AND('Mapa final'!#REF!="Media",'Mapa final'!#REF!="Menor"),CONCATENATE("R",'Mapa final'!#REF!),"")</f>
        <v>#REF!</v>
      </c>
      <c r="AI38" s="816"/>
      <c r="AJ38" s="815" t="e">
        <f>IF(AND('Mapa final'!#REF!="Media",'Mapa final'!#REF!="Menor"),CONCATENATE("R",'Mapa final'!#REF!),"")</f>
        <v>#REF!</v>
      </c>
      <c r="AK38" s="815"/>
      <c r="AL38" s="815" t="e">
        <f>IF(AND('Mapa final'!#REF!="Media",'Mapa final'!#REF!="Menor"),CONCATENATE("R",'Mapa final'!#REF!),"")</f>
        <v>#REF!</v>
      </c>
      <c r="AM38" s="815"/>
      <c r="AN38" s="815" t="e">
        <f>IF(AND('Mapa final'!#REF!="Media",'Mapa final'!#REF!="Menor"),CONCATENATE("R",'Mapa final'!#REF!),"")</f>
        <v>#REF!</v>
      </c>
      <c r="AO38" s="815"/>
      <c r="AP38" s="814" t="e">
        <f>IF(AND('Mapa final'!#REF!="Media",'Mapa final'!#REF!="Moderado"),CONCATENATE("R",'Mapa final'!#REF!),"")</f>
        <v>#REF!</v>
      </c>
      <c r="AQ38" s="815"/>
      <c r="AR38" s="815" t="e">
        <f>IF(AND('Mapa final'!#REF!="Media",'Mapa final'!#REF!="Moderado"),CONCATENATE("R",'Mapa final'!#REF!),"")</f>
        <v>#REF!</v>
      </c>
      <c r="AS38" s="815"/>
      <c r="AT38" s="815" t="e">
        <f>IF(AND('Mapa final'!#REF!="Media",'Mapa final'!#REF!="Moderado"),CONCATENATE("R",'Mapa final'!#REF!),"")</f>
        <v>#REF!</v>
      </c>
      <c r="AU38" s="815"/>
      <c r="AV38" s="816" t="e">
        <f>IF(AND('Mapa final'!#REF!="Media",'Mapa final'!#REF!="Moderado"),CONCATENATE("R",'Mapa final'!#REF!),"")</f>
        <v>#REF!</v>
      </c>
      <c r="AW38" s="816"/>
      <c r="AX38" s="816" t="e">
        <f>IF(AND('Mapa final'!#REF!="Media",'Mapa final'!#REF!="Moderado"),CONCATENATE("R",'Mapa final'!#REF!),"")</f>
        <v>#REF!</v>
      </c>
      <c r="AY38" s="816"/>
      <c r="AZ38" s="815" t="e">
        <f>IF(AND('Mapa final'!#REF!="Media",'Mapa final'!#REF!="Moderado"),CONCATENATE("R",'Mapa final'!#REF!),"")</f>
        <v>#REF!</v>
      </c>
      <c r="BA38" s="815"/>
      <c r="BB38" s="815" t="e">
        <f>IF(AND('Mapa final'!#REF!="Media",'Mapa final'!#REF!="Moderado"),CONCATENATE("R",'Mapa final'!#REF!),"")</f>
        <v>#REF!</v>
      </c>
      <c r="BC38" s="815"/>
      <c r="BD38" s="815" t="e">
        <f>IF(AND('Mapa final'!#REF!="Media",'Mapa final'!#REF!="Moderado"),CONCATENATE("R",'Mapa final'!#REF!),"")</f>
        <v>#REF!</v>
      </c>
      <c r="BE38" s="815"/>
      <c r="BF38" s="838" t="e">
        <f>IF(AND('Mapa final'!#REF!="Media",'Mapa final'!#REF!="Mayor"),CONCATENATE("R",'Mapa final'!#REF!),"")</f>
        <v>#REF!</v>
      </c>
      <c r="BG38" s="833"/>
      <c r="BH38" s="833" t="e">
        <f>IF(AND('Mapa final'!#REF!="Media",'Mapa final'!#REF!="Mayor"),CONCATENATE("R",'Mapa final'!#REF!),"")</f>
        <v>#REF!</v>
      </c>
      <c r="BI38" s="833"/>
      <c r="BJ38" s="833" t="e">
        <f>IF(AND('Mapa final'!#REF!="Media",'Mapa final'!#REF!="Mayor"),CONCATENATE("R",'Mapa final'!#REF!),"")</f>
        <v>#REF!</v>
      </c>
      <c r="BK38" s="833"/>
      <c r="BL38" s="833" t="e">
        <f>IF(AND('Mapa final'!#REF!="Media",'Mapa final'!#REF!="Mayor"),CONCATENATE("R",'Mapa final'!#REF!),"")</f>
        <v>#REF!</v>
      </c>
      <c r="BM38" s="833"/>
      <c r="BN38" s="833" t="e">
        <f>IF(AND('Mapa final'!#REF!="Media",'Mapa final'!#REF!="Mayor"),CONCATENATE("R",'Mapa final'!#REF!),"")</f>
        <v>#REF!</v>
      </c>
      <c r="BO38" s="833"/>
      <c r="BP38" s="833" t="e">
        <f>IF(AND('Mapa final'!#REF!="Media",'Mapa final'!#REF!="Mayor"),CONCATENATE("R",'Mapa final'!#REF!),"")</f>
        <v>#REF!</v>
      </c>
      <c r="BQ38" s="833"/>
      <c r="BR38" s="833" t="e">
        <f>IF(AND('Mapa final'!#REF!="Media",'Mapa final'!#REF!="Mayor"),CONCATENATE("R",'Mapa final'!#REF!),"")</f>
        <v>#REF!</v>
      </c>
      <c r="BS38" s="833"/>
      <c r="BT38" s="833" t="e">
        <f>IF(AND('Mapa final'!#REF!="Media",'Mapa final'!#REF!="Mayor"),CONCATENATE("R",'Mapa final'!#REF!),"")</f>
        <v>#REF!</v>
      </c>
      <c r="BU38" s="834"/>
      <c r="BV38" s="829" t="e">
        <f>IF(AND('Mapa final'!#REF!="Media",'Mapa final'!#REF!="Catastrófico"),CONCATENATE("R",'Mapa final'!#REF!),"")</f>
        <v>#REF!</v>
      </c>
      <c r="BW38" s="827"/>
      <c r="BX38" s="827" t="e">
        <f>IF(AND('Mapa final'!#REF!="Media",'Mapa final'!#REF!="Catastrófico"),CONCATENATE("R",'Mapa final'!#REF!),"")</f>
        <v>#REF!</v>
      </c>
      <c r="BY38" s="827"/>
      <c r="BZ38" s="827" t="e">
        <f>IF(AND('Mapa final'!#REF!="Media",'Mapa final'!#REF!="Catastrófico"),CONCATENATE("R",'Mapa final'!#REF!),"")</f>
        <v>#REF!</v>
      </c>
      <c r="CA38" s="827"/>
      <c r="CB38" s="827" t="e">
        <f>IF(AND('Mapa final'!#REF!="Media",'Mapa final'!#REF!="Catastrófico"),CONCATENATE("R",'Mapa final'!#REF!),"")</f>
        <v>#REF!</v>
      </c>
      <c r="CC38" s="827"/>
      <c r="CD38" s="827" t="e">
        <f>IF(AND('Mapa final'!#REF!="Media",'Mapa final'!#REF!="Catastrófico"),CONCATENATE("R",'Mapa final'!#REF!),"")</f>
        <v>#REF!</v>
      </c>
      <c r="CE38" s="827"/>
      <c r="CF38" s="827" t="e">
        <f>IF(AND('Mapa final'!#REF!="Media",'Mapa final'!#REF!="Catastrófico"),CONCATENATE("R",'Mapa final'!#REF!),"")</f>
        <v>#REF!</v>
      </c>
      <c r="CG38" s="827"/>
      <c r="CH38" s="827" t="e">
        <f>IF(AND('Mapa final'!#REF!="Media",'Mapa final'!#REF!="Catastrófico"),CONCATENATE("R",'Mapa final'!#REF!),"")</f>
        <v>#REF!</v>
      </c>
      <c r="CI38" s="827"/>
      <c r="CJ38" s="827" t="e">
        <f>IF(AND('Mapa final'!#REF!="Media",'Mapa final'!#REF!="Catastrófico"),CONCATENATE("R",'Mapa final'!#REF!),"")</f>
        <v>#REF!</v>
      </c>
      <c r="CK38" s="828"/>
      <c r="CL38" s="22"/>
      <c r="CM38" s="866" t="s">
        <v>637</v>
      </c>
      <c r="CN38" s="867"/>
      <c r="CO38" s="867"/>
      <c r="CP38" s="867"/>
      <c r="CQ38" s="867"/>
      <c r="CR38" s="868"/>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row>
    <row r="39" spans="1:130" ht="14.45" customHeight="1" x14ac:dyDescent="0.25">
      <c r="A39" s="22"/>
      <c r="B39" s="803"/>
      <c r="C39" s="803"/>
      <c r="D39" s="804"/>
      <c r="E39" s="841"/>
      <c r="F39" s="842"/>
      <c r="G39" s="842"/>
      <c r="H39" s="842"/>
      <c r="I39" s="842"/>
      <c r="J39" s="812"/>
      <c r="K39" s="808"/>
      <c r="L39" s="808"/>
      <c r="M39" s="808"/>
      <c r="N39" s="808"/>
      <c r="O39" s="808"/>
      <c r="P39" s="811"/>
      <c r="Q39" s="811"/>
      <c r="R39" s="811"/>
      <c r="S39" s="811"/>
      <c r="T39" s="808"/>
      <c r="U39" s="808"/>
      <c r="V39" s="808"/>
      <c r="W39" s="808"/>
      <c r="X39" s="808"/>
      <c r="Y39" s="808"/>
      <c r="Z39" s="812"/>
      <c r="AA39" s="808"/>
      <c r="AB39" s="808"/>
      <c r="AC39" s="808"/>
      <c r="AD39" s="808"/>
      <c r="AE39" s="808"/>
      <c r="AF39" s="811"/>
      <c r="AG39" s="811"/>
      <c r="AH39" s="811"/>
      <c r="AI39" s="811"/>
      <c r="AJ39" s="808"/>
      <c r="AK39" s="808"/>
      <c r="AL39" s="808"/>
      <c r="AM39" s="808"/>
      <c r="AN39" s="808"/>
      <c r="AO39" s="808"/>
      <c r="AP39" s="812"/>
      <c r="AQ39" s="808"/>
      <c r="AR39" s="808"/>
      <c r="AS39" s="808"/>
      <c r="AT39" s="808"/>
      <c r="AU39" s="808"/>
      <c r="AV39" s="811"/>
      <c r="AW39" s="811"/>
      <c r="AX39" s="811"/>
      <c r="AY39" s="811"/>
      <c r="AZ39" s="808"/>
      <c r="BA39" s="808"/>
      <c r="BB39" s="808"/>
      <c r="BC39" s="808"/>
      <c r="BD39" s="808"/>
      <c r="BE39" s="808"/>
      <c r="BF39" s="822"/>
      <c r="BG39" s="823"/>
      <c r="BH39" s="823"/>
      <c r="BI39" s="823"/>
      <c r="BJ39" s="823"/>
      <c r="BK39" s="823"/>
      <c r="BL39" s="823"/>
      <c r="BM39" s="823"/>
      <c r="BN39" s="823"/>
      <c r="BO39" s="823"/>
      <c r="BP39" s="823"/>
      <c r="BQ39" s="823"/>
      <c r="BR39" s="823"/>
      <c r="BS39" s="823"/>
      <c r="BT39" s="823"/>
      <c r="BU39" s="824"/>
      <c r="BV39" s="817"/>
      <c r="BW39" s="818"/>
      <c r="BX39" s="818"/>
      <c r="BY39" s="818"/>
      <c r="BZ39" s="818"/>
      <c r="CA39" s="818"/>
      <c r="CB39" s="818"/>
      <c r="CC39" s="818"/>
      <c r="CD39" s="818"/>
      <c r="CE39" s="818"/>
      <c r="CF39" s="818"/>
      <c r="CG39" s="818"/>
      <c r="CH39" s="818"/>
      <c r="CI39" s="818"/>
      <c r="CJ39" s="818"/>
      <c r="CK39" s="825"/>
      <c r="CL39" s="22"/>
      <c r="CM39" s="869"/>
      <c r="CN39" s="870"/>
      <c r="CO39" s="870"/>
      <c r="CP39" s="870"/>
      <c r="CQ39" s="870"/>
      <c r="CR39" s="871"/>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row>
    <row r="40" spans="1:130" ht="14.45" customHeight="1" x14ac:dyDescent="0.25">
      <c r="A40" s="22"/>
      <c r="B40" s="803"/>
      <c r="C40" s="803"/>
      <c r="D40" s="804"/>
      <c r="E40" s="841"/>
      <c r="F40" s="842"/>
      <c r="G40" s="842"/>
      <c r="H40" s="842"/>
      <c r="I40" s="842"/>
      <c r="J40" s="812" t="e">
        <f>IF(AND('Mapa final'!#REF!="Media",'Mapa final'!#REF!="Leve"),CONCATENATE("R",'Mapa final'!#REF!),"")</f>
        <v>#REF!</v>
      </c>
      <c r="K40" s="808"/>
      <c r="L40" s="808" t="e">
        <f>IF(AND('Mapa final'!#REF!="Media",'Mapa final'!#REF!="Leve"),CONCATENATE("R",'Mapa final'!#REF!),"")</f>
        <v>#REF!</v>
      </c>
      <c r="M40" s="808"/>
      <c r="N40" s="808" t="e">
        <f>IF(AND('Mapa final'!#REF!="Media",'Mapa final'!#REF!="Leve"),CONCATENATE("R",'Mapa final'!#REF!),"")</f>
        <v>#REF!</v>
      </c>
      <c r="O40" s="808"/>
      <c r="P40" s="811" t="e">
        <f>IF(AND('Mapa final'!#REF!="Media",'Mapa final'!#REF!="Leve"),CONCATENATE("R",'Mapa final'!#REF!),"")</f>
        <v>#REF!</v>
      </c>
      <c r="Q40" s="811"/>
      <c r="R40" s="811" t="e">
        <f>IF(AND('Mapa final'!#REF!="Media",'Mapa final'!#REF!="Leve"),CONCATENATE("R",'Mapa final'!#REF!),"")</f>
        <v>#REF!</v>
      </c>
      <c r="S40" s="811"/>
      <c r="T40" s="808" t="e">
        <f>IF(AND('Mapa final'!#REF!="Media",'Mapa final'!#REF!="Leve"),CONCATENATE("R",'Mapa final'!#REF!),"")</f>
        <v>#REF!</v>
      </c>
      <c r="U40" s="808"/>
      <c r="V40" s="808" t="e">
        <f>IF(AND('Mapa final'!#REF!="Media",'Mapa final'!#REF!="Leve"),CONCATENATE("R",'Mapa final'!#REF!),"")</f>
        <v>#REF!</v>
      </c>
      <c r="W40" s="808"/>
      <c r="X40" s="808" t="e">
        <f>IF(AND('Mapa final'!#REF!="Media",'Mapa final'!#REF!="Leve"),CONCATENATE("R",'Mapa final'!#REF!),"")</f>
        <v>#REF!</v>
      </c>
      <c r="Y40" s="809"/>
      <c r="Z40" s="812" t="e">
        <f>IF(AND('Mapa final'!#REF!="Media",'Mapa final'!#REF!="Menor"),CONCATENATE("R",'Mapa final'!#REF!),"")</f>
        <v>#REF!</v>
      </c>
      <c r="AA40" s="808"/>
      <c r="AB40" s="808" t="e">
        <f>IF(AND('Mapa final'!#REF!="Media",'Mapa final'!#REF!="Menor"),CONCATENATE("R",'Mapa final'!#REF!),"")</f>
        <v>#REF!</v>
      </c>
      <c r="AC40" s="808"/>
      <c r="AD40" s="808" t="e">
        <f>IF(AND('Mapa final'!#REF!="Media",'Mapa final'!#REF!="Menor"),CONCATENATE("R",'Mapa final'!#REF!),"")</f>
        <v>#REF!</v>
      </c>
      <c r="AE40" s="808"/>
      <c r="AF40" s="811" t="e">
        <f>IF(AND('Mapa final'!#REF!="Media",'Mapa final'!#REF!="Menor"),CONCATENATE("R",'Mapa final'!#REF!),"")</f>
        <v>#REF!</v>
      </c>
      <c r="AG40" s="811"/>
      <c r="AH40" s="811" t="e">
        <f>IF(AND('Mapa final'!#REF!="Media",'Mapa final'!#REF!="Menor"),CONCATENATE("R",'Mapa final'!#REF!),"")</f>
        <v>#REF!</v>
      </c>
      <c r="AI40" s="811"/>
      <c r="AJ40" s="808" t="e">
        <f>IF(AND('Mapa final'!#REF!="Media",'Mapa final'!#REF!="Menor"),CONCATENATE("R",'Mapa final'!#REF!),"")</f>
        <v>#REF!</v>
      </c>
      <c r="AK40" s="808"/>
      <c r="AL40" s="808" t="e">
        <f>IF(AND('Mapa final'!#REF!="Media",'Mapa final'!#REF!="Menor"),CONCATENATE("R",'Mapa final'!#REF!),"")</f>
        <v>#REF!</v>
      </c>
      <c r="AM40" s="808"/>
      <c r="AN40" s="808" t="e">
        <f>IF(AND('Mapa final'!#REF!="Media",'Mapa final'!#REF!="Menor"),CONCATENATE("R",'Mapa final'!#REF!),"")</f>
        <v>#REF!</v>
      </c>
      <c r="AO40" s="809"/>
      <c r="AP40" s="812" t="e">
        <f>IF(AND('Mapa final'!#REF!="Media",'Mapa final'!#REF!="Moderado"),CONCATENATE("R",'Mapa final'!#REF!),"")</f>
        <v>#REF!</v>
      </c>
      <c r="AQ40" s="808"/>
      <c r="AR40" s="808" t="e">
        <f>IF(AND('Mapa final'!#REF!="Media",'Mapa final'!#REF!="Moderado"),CONCATENATE("R",'Mapa final'!#REF!),"")</f>
        <v>#REF!</v>
      </c>
      <c r="AS40" s="808"/>
      <c r="AT40" s="808" t="e">
        <f>IF(AND('Mapa final'!#REF!="Media",'Mapa final'!#REF!="Moderado"),CONCATENATE("R",'Mapa final'!#REF!),"")</f>
        <v>#REF!</v>
      </c>
      <c r="AU40" s="808"/>
      <c r="AV40" s="811" t="e">
        <f>IF(AND('Mapa final'!#REF!="Media",'Mapa final'!#REF!="Moderado"),CONCATENATE("R",'Mapa final'!#REF!),"")</f>
        <v>#REF!</v>
      </c>
      <c r="AW40" s="811"/>
      <c r="AX40" s="811" t="e">
        <f>IF(AND('Mapa final'!#REF!="Media",'Mapa final'!#REF!="Moderado"),CONCATENATE("R",'Mapa final'!#REF!),"")</f>
        <v>#REF!</v>
      </c>
      <c r="AY40" s="811"/>
      <c r="AZ40" s="808" t="e">
        <f>IF(AND('Mapa final'!#REF!="Media",'Mapa final'!#REF!="Moderado"),CONCATENATE("R",'Mapa final'!#REF!),"")</f>
        <v>#REF!</v>
      </c>
      <c r="BA40" s="808"/>
      <c r="BB40" s="808" t="e">
        <f>IF(AND('Mapa final'!#REF!="Media",'Mapa final'!#REF!="Moderado"),CONCATENATE("R",'Mapa final'!#REF!),"")</f>
        <v>#REF!</v>
      </c>
      <c r="BC40" s="808"/>
      <c r="BD40" s="808" t="e">
        <f>IF(AND('Mapa final'!#REF!="Media",'Mapa final'!#REF!="Moderado"),CONCATENATE("R",'Mapa final'!#REF!),"")</f>
        <v>#REF!</v>
      </c>
      <c r="BE40" s="809"/>
      <c r="BF40" s="822" t="e">
        <f>IF(AND('Mapa final'!#REF!="Media",'Mapa final'!#REF!="Mayor"),CONCATENATE("R",'Mapa final'!#REF!),"")</f>
        <v>#REF!</v>
      </c>
      <c r="BG40" s="823"/>
      <c r="BH40" s="823" t="e">
        <f>IF(AND('Mapa final'!#REF!="Media",'Mapa final'!#REF!="Mayor"),CONCATENATE("R",'Mapa final'!#REF!),"")</f>
        <v>#REF!</v>
      </c>
      <c r="BI40" s="823"/>
      <c r="BJ40" s="823" t="e">
        <f>IF(AND('Mapa final'!#REF!="Media",'Mapa final'!#REF!="Mayor"),CONCATENATE("R",'Mapa final'!#REF!),"")</f>
        <v>#REF!</v>
      </c>
      <c r="BK40" s="823"/>
      <c r="BL40" s="823" t="e">
        <f>IF(AND('Mapa final'!#REF!="Media",'Mapa final'!#REF!="Mayor"),CONCATENATE("R",'Mapa final'!#REF!),"")</f>
        <v>#REF!</v>
      </c>
      <c r="BM40" s="823"/>
      <c r="BN40" s="823" t="e">
        <f>IF(AND('Mapa final'!#REF!="Media",'Mapa final'!#REF!="Mayor"),CONCATENATE("R",'Mapa final'!#REF!),"")</f>
        <v>#REF!</v>
      </c>
      <c r="BO40" s="823"/>
      <c r="BP40" s="823" t="e">
        <f>IF(AND('Mapa final'!#REF!="Media",'Mapa final'!#REF!="Mayor"),CONCATENATE("R",'Mapa final'!#REF!),"")</f>
        <v>#REF!</v>
      </c>
      <c r="BQ40" s="823"/>
      <c r="BR40" s="823" t="e">
        <f>IF(AND('Mapa final'!#REF!="Media",'Mapa final'!#REF!="Mayor"),CONCATENATE("R",'Mapa final'!#REF!),"")</f>
        <v>#REF!</v>
      </c>
      <c r="BS40" s="823"/>
      <c r="BT40" s="823" t="e">
        <f>IF(AND('Mapa final'!#REF!="Media",'Mapa final'!#REF!="Mayor"),CONCATENATE("R",'Mapa final'!#REF!),"")</f>
        <v>#REF!</v>
      </c>
      <c r="BU40" s="824"/>
      <c r="BV40" s="817" t="e">
        <f>IF(AND('Mapa final'!#REF!="Media",'Mapa final'!#REF!="Catastrófico"),CONCATENATE("R",'Mapa final'!#REF!),"")</f>
        <v>#REF!</v>
      </c>
      <c r="BW40" s="818"/>
      <c r="BX40" s="818" t="e">
        <f>IF(AND('Mapa final'!#REF!="Media",'Mapa final'!#REF!="Catastrófico"),CONCATENATE("R",'Mapa final'!#REF!),"")</f>
        <v>#REF!</v>
      </c>
      <c r="BY40" s="818"/>
      <c r="BZ40" s="818" t="e">
        <f>IF(AND('Mapa final'!#REF!="Media",'Mapa final'!#REF!="Catastrófico"),CONCATENATE("R",'Mapa final'!#REF!),"")</f>
        <v>#REF!</v>
      </c>
      <c r="CA40" s="818"/>
      <c r="CB40" s="818" t="e">
        <f>IF(AND('Mapa final'!#REF!="Media",'Mapa final'!#REF!="Catastrófico"),CONCATENATE("R",'Mapa final'!#REF!),"")</f>
        <v>#REF!</v>
      </c>
      <c r="CC40" s="818"/>
      <c r="CD40" s="818" t="e">
        <f>IF(AND('Mapa final'!#REF!="Media",'Mapa final'!#REF!="Catastrófico"),CONCATENATE("R",'Mapa final'!#REF!),"")</f>
        <v>#REF!</v>
      </c>
      <c r="CE40" s="818"/>
      <c r="CF40" s="818" t="e">
        <f>IF(AND('Mapa final'!#REF!="Media",'Mapa final'!#REF!="Catastrófico"),CONCATENATE("R",'Mapa final'!#REF!),"")</f>
        <v>#REF!</v>
      </c>
      <c r="CG40" s="818"/>
      <c r="CH40" s="818" t="e">
        <f>IF(AND('Mapa final'!#REF!="Media",'Mapa final'!#REF!="Catastrófico"),CONCATENATE("R",'Mapa final'!#REF!),"")</f>
        <v>#REF!</v>
      </c>
      <c r="CI40" s="818"/>
      <c r="CJ40" s="818" t="e">
        <f>IF(AND('Mapa final'!#REF!="Media",'Mapa final'!#REF!="Catastrófico"),CONCATENATE("R",'Mapa final'!#REF!),"")</f>
        <v>#REF!</v>
      </c>
      <c r="CK40" s="825"/>
      <c r="CL40" s="22"/>
      <c r="CM40" s="869"/>
      <c r="CN40" s="870"/>
      <c r="CO40" s="870"/>
      <c r="CP40" s="870"/>
      <c r="CQ40" s="870"/>
      <c r="CR40" s="871"/>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row>
    <row r="41" spans="1:130" ht="14.45" customHeight="1" x14ac:dyDescent="0.25">
      <c r="A41" s="22"/>
      <c r="B41" s="803"/>
      <c r="C41" s="803"/>
      <c r="D41" s="804"/>
      <c r="E41" s="841"/>
      <c r="F41" s="842"/>
      <c r="G41" s="842"/>
      <c r="H41" s="842"/>
      <c r="I41" s="842"/>
      <c r="J41" s="812"/>
      <c r="K41" s="808"/>
      <c r="L41" s="808"/>
      <c r="M41" s="808"/>
      <c r="N41" s="808"/>
      <c r="O41" s="808"/>
      <c r="P41" s="811"/>
      <c r="Q41" s="811"/>
      <c r="R41" s="811"/>
      <c r="S41" s="811"/>
      <c r="T41" s="808"/>
      <c r="U41" s="808"/>
      <c r="V41" s="808"/>
      <c r="W41" s="808"/>
      <c r="X41" s="808"/>
      <c r="Y41" s="809"/>
      <c r="Z41" s="812"/>
      <c r="AA41" s="808"/>
      <c r="AB41" s="808"/>
      <c r="AC41" s="808"/>
      <c r="AD41" s="808"/>
      <c r="AE41" s="808"/>
      <c r="AF41" s="811"/>
      <c r="AG41" s="811"/>
      <c r="AH41" s="811"/>
      <c r="AI41" s="811"/>
      <c r="AJ41" s="808"/>
      <c r="AK41" s="808"/>
      <c r="AL41" s="808"/>
      <c r="AM41" s="808"/>
      <c r="AN41" s="808"/>
      <c r="AO41" s="809"/>
      <c r="AP41" s="812"/>
      <c r="AQ41" s="808"/>
      <c r="AR41" s="808"/>
      <c r="AS41" s="808"/>
      <c r="AT41" s="808"/>
      <c r="AU41" s="808"/>
      <c r="AV41" s="811"/>
      <c r="AW41" s="811"/>
      <c r="AX41" s="811"/>
      <c r="AY41" s="811"/>
      <c r="AZ41" s="808"/>
      <c r="BA41" s="808"/>
      <c r="BB41" s="808"/>
      <c r="BC41" s="808"/>
      <c r="BD41" s="808"/>
      <c r="BE41" s="809"/>
      <c r="BF41" s="822"/>
      <c r="BG41" s="823"/>
      <c r="BH41" s="823"/>
      <c r="BI41" s="823"/>
      <c r="BJ41" s="823"/>
      <c r="BK41" s="823"/>
      <c r="BL41" s="823"/>
      <c r="BM41" s="823"/>
      <c r="BN41" s="823"/>
      <c r="BO41" s="823"/>
      <c r="BP41" s="823"/>
      <c r="BQ41" s="823"/>
      <c r="BR41" s="823"/>
      <c r="BS41" s="823"/>
      <c r="BT41" s="823"/>
      <c r="BU41" s="824"/>
      <c r="BV41" s="817"/>
      <c r="BW41" s="818"/>
      <c r="BX41" s="818"/>
      <c r="BY41" s="818"/>
      <c r="BZ41" s="818"/>
      <c r="CA41" s="818"/>
      <c r="CB41" s="818"/>
      <c r="CC41" s="818"/>
      <c r="CD41" s="818"/>
      <c r="CE41" s="818"/>
      <c r="CF41" s="818"/>
      <c r="CG41" s="818"/>
      <c r="CH41" s="818"/>
      <c r="CI41" s="818"/>
      <c r="CJ41" s="818"/>
      <c r="CK41" s="825"/>
      <c r="CL41" s="22"/>
      <c r="CM41" s="869"/>
      <c r="CN41" s="870"/>
      <c r="CO41" s="870"/>
      <c r="CP41" s="870"/>
      <c r="CQ41" s="870"/>
      <c r="CR41" s="871"/>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row>
    <row r="42" spans="1:130" ht="14.45" customHeight="1" x14ac:dyDescent="0.25">
      <c r="A42" s="22"/>
      <c r="B42" s="803"/>
      <c r="C42" s="803"/>
      <c r="D42" s="804"/>
      <c r="E42" s="841"/>
      <c r="F42" s="842"/>
      <c r="G42" s="842"/>
      <c r="H42" s="842"/>
      <c r="I42" s="842"/>
      <c r="J42" s="812" t="e">
        <f>IF(AND('Mapa final'!#REF!="Media",'Mapa final'!#REF!="Leve"),CONCATENATE("R",'Mapa final'!#REF!),"")</f>
        <v>#REF!</v>
      </c>
      <c r="K42" s="808"/>
      <c r="L42" s="808" t="e">
        <f>IF(AND('Mapa final'!#REF!="Media",'Mapa final'!#REF!="Leve"),CONCATENATE("R",'Mapa final'!#REF!),"")</f>
        <v>#REF!</v>
      </c>
      <c r="M42" s="808"/>
      <c r="N42" s="808" t="e">
        <f>IF(AND('Mapa final'!#REF!="Media",'Mapa final'!#REF!="Leve"),CONCATENATE("R",'Mapa final'!#REF!),"")</f>
        <v>#REF!</v>
      </c>
      <c r="O42" s="808"/>
      <c r="P42" s="811" t="e">
        <f>IF(AND('Mapa final'!#REF!="Media",'Mapa final'!#REF!="Leve"),CONCATENATE("R",'Mapa final'!#REF!),"")</f>
        <v>#REF!</v>
      </c>
      <c r="Q42" s="811"/>
      <c r="R42" s="811" t="e">
        <f>IF(AND('Mapa final'!#REF!="Media",'Mapa final'!#REF!="Leve"),CONCATENATE("R",'Mapa final'!#REF!),"")</f>
        <v>#REF!</v>
      </c>
      <c r="S42" s="811"/>
      <c r="T42" s="808" t="e">
        <f>IF(AND('Mapa final'!#REF!="Media",'Mapa final'!#REF!="Leve"),CONCATENATE("R",'Mapa final'!#REF!),"")</f>
        <v>#REF!</v>
      </c>
      <c r="U42" s="808"/>
      <c r="V42" s="808" t="e">
        <f>IF(AND('Mapa final'!#REF!="Media",'Mapa final'!#REF!="Leve"),CONCATENATE("R",'Mapa final'!#REF!),"")</f>
        <v>#REF!</v>
      </c>
      <c r="W42" s="808"/>
      <c r="X42" s="808" t="e">
        <f>IF(AND('Mapa final'!#REF!="Media",'Mapa final'!#REF!="Leve"),CONCATENATE("R",'Mapa final'!#REF!),"")</f>
        <v>#REF!</v>
      </c>
      <c r="Y42" s="809"/>
      <c r="Z42" s="812" t="e">
        <f>IF(AND('Mapa final'!#REF!="Media",'Mapa final'!#REF!="Menor"),CONCATENATE("R",'Mapa final'!#REF!),"")</f>
        <v>#REF!</v>
      </c>
      <c r="AA42" s="808"/>
      <c r="AB42" s="808" t="e">
        <f>IF(AND('Mapa final'!#REF!="Media",'Mapa final'!#REF!="Menor"),CONCATENATE("R",'Mapa final'!#REF!),"")</f>
        <v>#REF!</v>
      </c>
      <c r="AC42" s="808"/>
      <c r="AD42" s="808" t="e">
        <f>IF(AND('Mapa final'!#REF!="Media",'Mapa final'!#REF!="Menor"),CONCATENATE("R",'Mapa final'!#REF!),"")</f>
        <v>#REF!</v>
      </c>
      <c r="AE42" s="808"/>
      <c r="AF42" s="811" t="e">
        <f>IF(AND('Mapa final'!#REF!="Media",'Mapa final'!#REF!="Menor"),CONCATENATE("R",'Mapa final'!#REF!),"")</f>
        <v>#REF!</v>
      </c>
      <c r="AG42" s="811"/>
      <c r="AH42" s="811" t="e">
        <f>IF(AND('Mapa final'!#REF!="Media",'Mapa final'!#REF!="Menor"),CONCATENATE("R",'Mapa final'!#REF!),"")</f>
        <v>#REF!</v>
      </c>
      <c r="AI42" s="811"/>
      <c r="AJ42" s="808" t="e">
        <f>IF(AND('Mapa final'!#REF!="Media",'Mapa final'!#REF!="Menor"),CONCATENATE("R",'Mapa final'!#REF!),"")</f>
        <v>#REF!</v>
      </c>
      <c r="AK42" s="808"/>
      <c r="AL42" s="808" t="e">
        <f>IF(AND('Mapa final'!#REF!="Media",'Mapa final'!#REF!="Menor"),CONCATENATE("R",'Mapa final'!#REF!),"")</f>
        <v>#REF!</v>
      </c>
      <c r="AM42" s="808"/>
      <c r="AN42" s="808" t="e">
        <f>IF(AND('Mapa final'!#REF!="Media",'Mapa final'!#REF!="Menor"),CONCATENATE("R",'Mapa final'!#REF!),"")</f>
        <v>#REF!</v>
      </c>
      <c r="AO42" s="809"/>
      <c r="AP42" s="812" t="e">
        <f>IF(AND('Mapa final'!#REF!="Media",'Mapa final'!#REF!="Moderado"),CONCATENATE("R",'Mapa final'!#REF!),"")</f>
        <v>#REF!</v>
      </c>
      <c r="AQ42" s="808"/>
      <c r="AR42" s="808" t="e">
        <f>IF(AND('Mapa final'!#REF!="Media",'Mapa final'!#REF!="Moderado"),CONCATENATE("R",'Mapa final'!#REF!),"")</f>
        <v>#REF!</v>
      </c>
      <c r="AS42" s="808"/>
      <c r="AT42" s="808" t="e">
        <f>IF(AND('Mapa final'!#REF!="Media",'Mapa final'!#REF!="Moderado"),CONCATENATE("R",'Mapa final'!#REF!),"")</f>
        <v>#REF!</v>
      </c>
      <c r="AU42" s="808"/>
      <c r="AV42" s="811" t="e">
        <f>IF(AND('Mapa final'!#REF!="Media",'Mapa final'!#REF!="Moderado"),CONCATENATE("R",'Mapa final'!#REF!),"")</f>
        <v>#REF!</v>
      </c>
      <c r="AW42" s="811"/>
      <c r="AX42" s="811" t="e">
        <f>IF(AND('Mapa final'!#REF!="Media",'Mapa final'!#REF!="Moderado"),CONCATENATE("R",'Mapa final'!#REF!),"")</f>
        <v>#REF!</v>
      </c>
      <c r="AY42" s="811"/>
      <c r="AZ42" s="808" t="e">
        <f>IF(AND('Mapa final'!#REF!="Media",'Mapa final'!#REF!="Moderado"),CONCATENATE("R",'Mapa final'!#REF!),"")</f>
        <v>#REF!</v>
      </c>
      <c r="BA42" s="808"/>
      <c r="BB42" s="808" t="e">
        <f>IF(AND('Mapa final'!#REF!="Media",'Mapa final'!#REF!="Moderado"),CONCATENATE("R",'Mapa final'!#REF!),"")</f>
        <v>#REF!</v>
      </c>
      <c r="BC42" s="808"/>
      <c r="BD42" s="808" t="e">
        <f>IF(AND('Mapa final'!#REF!="Media",'Mapa final'!#REF!="Moderado"),CONCATENATE("R",'Mapa final'!#REF!),"")</f>
        <v>#REF!</v>
      </c>
      <c r="BE42" s="809"/>
      <c r="BF42" s="822" t="e">
        <f>IF(AND('Mapa final'!#REF!="Media",'Mapa final'!#REF!="Mayor"),CONCATENATE("R",'Mapa final'!#REF!),"")</f>
        <v>#REF!</v>
      </c>
      <c r="BG42" s="823"/>
      <c r="BH42" s="823" t="e">
        <f>IF(AND('Mapa final'!#REF!="Media",'Mapa final'!#REF!="Mayor"),CONCATENATE("R",'Mapa final'!#REF!),"")</f>
        <v>#REF!</v>
      </c>
      <c r="BI42" s="823"/>
      <c r="BJ42" s="823" t="e">
        <f>IF(AND('Mapa final'!#REF!="Media",'Mapa final'!#REF!="Mayor"),CONCATENATE("R",'Mapa final'!#REF!),"")</f>
        <v>#REF!</v>
      </c>
      <c r="BK42" s="823"/>
      <c r="BL42" s="823" t="e">
        <f>IF(AND('Mapa final'!#REF!="Media",'Mapa final'!#REF!="Mayor"),CONCATENATE("R",'Mapa final'!#REF!),"")</f>
        <v>#REF!</v>
      </c>
      <c r="BM42" s="823"/>
      <c r="BN42" s="823" t="e">
        <f>IF(AND('Mapa final'!#REF!="Media",'Mapa final'!#REF!="Mayor"),CONCATENATE("R",'Mapa final'!#REF!),"")</f>
        <v>#REF!</v>
      </c>
      <c r="BO42" s="823"/>
      <c r="BP42" s="823" t="e">
        <f>IF(AND('Mapa final'!#REF!="Media",'Mapa final'!#REF!="Mayor"),CONCATENATE("R",'Mapa final'!#REF!),"")</f>
        <v>#REF!</v>
      </c>
      <c r="BQ42" s="823"/>
      <c r="BR42" s="823" t="e">
        <f>IF(AND('Mapa final'!#REF!="Media",'Mapa final'!#REF!="Mayor"),CONCATENATE("R",'Mapa final'!#REF!),"")</f>
        <v>#REF!</v>
      </c>
      <c r="BS42" s="823"/>
      <c r="BT42" s="823" t="e">
        <f>IF(AND('Mapa final'!#REF!="Media",'Mapa final'!#REF!="Mayor"),CONCATENATE("R",'Mapa final'!#REF!),"")</f>
        <v>#REF!</v>
      </c>
      <c r="BU42" s="824"/>
      <c r="BV42" s="817" t="e">
        <f>IF(AND('Mapa final'!#REF!="Media",'Mapa final'!#REF!="Catastrófico"),CONCATENATE("R",'Mapa final'!#REF!),"")</f>
        <v>#REF!</v>
      </c>
      <c r="BW42" s="818"/>
      <c r="BX42" s="818" t="e">
        <f>IF(AND('Mapa final'!#REF!="Media",'Mapa final'!#REF!="Catastrófico"),CONCATENATE("R",'Mapa final'!#REF!),"")</f>
        <v>#REF!</v>
      </c>
      <c r="BY42" s="818"/>
      <c r="BZ42" s="818" t="e">
        <f>IF(AND('Mapa final'!#REF!="Media",'Mapa final'!#REF!="Catastrófico"),CONCATENATE("R",'Mapa final'!#REF!),"")</f>
        <v>#REF!</v>
      </c>
      <c r="CA42" s="818"/>
      <c r="CB42" s="818" t="e">
        <f>IF(AND('Mapa final'!#REF!="Media",'Mapa final'!#REF!="Catastrófico"),CONCATENATE("R",'Mapa final'!#REF!),"")</f>
        <v>#REF!</v>
      </c>
      <c r="CC42" s="818"/>
      <c r="CD42" s="818" t="e">
        <f>IF(AND('Mapa final'!#REF!="Media",'Mapa final'!#REF!="Catastrófico"),CONCATENATE("R",'Mapa final'!#REF!),"")</f>
        <v>#REF!</v>
      </c>
      <c r="CE42" s="818"/>
      <c r="CF42" s="818" t="e">
        <f>IF(AND('Mapa final'!#REF!="Media",'Mapa final'!#REF!="Catastrófico"),CONCATENATE("R",'Mapa final'!#REF!),"")</f>
        <v>#REF!</v>
      </c>
      <c r="CG42" s="818"/>
      <c r="CH42" s="818" t="e">
        <f>IF(AND('Mapa final'!#REF!="Media",'Mapa final'!#REF!="Catastrófico"),CONCATENATE("R",'Mapa final'!#REF!),"")</f>
        <v>#REF!</v>
      </c>
      <c r="CI42" s="818"/>
      <c r="CJ42" s="818" t="e">
        <f>IF(AND('Mapa final'!#REF!="Media",'Mapa final'!#REF!="Catastrófico"),CONCATENATE("R",'Mapa final'!#REF!),"")</f>
        <v>#REF!</v>
      </c>
      <c r="CK42" s="825"/>
      <c r="CL42" s="22"/>
      <c r="CM42" s="869"/>
      <c r="CN42" s="870"/>
      <c r="CO42" s="870"/>
      <c r="CP42" s="870"/>
      <c r="CQ42" s="870"/>
      <c r="CR42" s="871"/>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row>
    <row r="43" spans="1:130" ht="14.45" customHeight="1" x14ac:dyDescent="0.25">
      <c r="A43" s="22"/>
      <c r="B43" s="803"/>
      <c r="C43" s="803"/>
      <c r="D43" s="804"/>
      <c r="E43" s="841"/>
      <c r="F43" s="842"/>
      <c r="G43" s="842"/>
      <c r="H43" s="842"/>
      <c r="I43" s="842"/>
      <c r="J43" s="812"/>
      <c r="K43" s="808"/>
      <c r="L43" s="808"/>
      <c r="M43" s="808"/>
      <c r="N43" s="808"/>
      <c r="O43" s="808"/>
      <c r="P43" s="811"/>
      <c r="Q43" s="811"/>
      <c r="R43" s="811"/>
      <c r="S43" s="811"/>
      <c r="T43" s="808"/>
      <c r="U43" s="808"/>
      <c r="V43" s="808"/>
      <c r="W43" s="808"/>
      <c r="X43" s="808"/>
      <c r="Y43" s="809"/>
      <c r="Z43" s="812"/>
      <c r="AA43" s="808"/>
      <c r="AB43" s="808"/>
      <c r="AC43" s="808"/>
      <c r="AD43" s="808"/>
      <c r="AE43" s="808"/>
      <c r="AF43" s="811"/>
      <c r="AG43" s="811"/>
      <c r="AH43" s="811"/>
      <c r="AI43" s="811"/>
      <c r="AJ43" s="808"/>
      <c r="AK43" s="808"/>
      <c r="AL43" s="808"/>
      <c r="AM43" s="808"/>
      <c r="AN43" s="808"/>
      <c r="AO43" s="809"/>
      <c r="AP43" s="812"/>
      <c r="AQ43" s="808"/>
      <c r="AR43" s="808"/>
      <c r="AS43" s="808"/>
      <c r="AT43" s="808"/>
      <c r="AU43" s="808"/>
      <c r="AV43" s="811"/>
      <c r="AW43" s="811"/>
      <c r="AX43" s="811"/>
      <c r="AY43" s="811"/>
      <c r="AZ43" s="808"/>
      <c r="BA43" s="808"/>
      <c r="BB43" s="808"/>
      <c r="BC43" s="808"/>
      <c r="BD43" s="808"/>
      <c r="BE43" s="809"/>
      <c r="BF43" s="822"/>
      <c r="BG43" s="823"/>
      <c r="BH43" s="823"/>
      <c r="BI43" s="823"/>
      <c r="BJ43" s="823"/>
      <c r="BK43" s="823"/>
      <c r="BL43" s="823"/>
      <c r="BM43" s="823"/>
      <c r="BN43" s="823"/>
      <c r="BO43" s="823"/>
      <c r="BP43" s="823"/>
      <c r="BQ43" s="823"/>
      <c r="BR43" s="823"/>
      <c r="BS43" s="823"/>
      <c r="BT43" s="823"/>
      <c r="BU43" s="824"/>
      <c r="BV43" s="817"/>
      <c r="BW43" s="818"/>
      <c r="BX43" s="818"/>
      <c r="BY43" s="818"/>
      <c r="BZ43" s="818"/>
      <c r="CA43" s="818"/>
      <c r="CB43" s="818"/>
      <c r="CC43" s="818"/>
      <c r="CD43" s="818"/>
      <c r="CE43" s="818"/>
      <c r="CF43" s="818"/>
      <c r="CG43" s="818"/>
      <c r="CH43" s="818"/>
      <c r="CI43" s="818"/>
      <c r="CJ43" s="818"/>
      <c r="CK43" s="825"/>
      <c r="CL43" s="22"/>
      <c r="CM43" s="869"/>
      <c r="CN43" s="870"/>
      <c r="CO43" s="870"/>
      <c r="CP43" s="870"/>
      <c r="CQ43" s="870"/>
      <c r="CR43" s="871"/>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row>
    <row r="44" spans="1:130" ht="14.45" customHeight="1" x14ac:dyDescent="0.25">
      <c r="A44" s="22"/>
      <c r="B44" s="803"/>
      <c r="C44" s="803"/>
      <c r="D44" s="804"/>
      <c r="E44" s="841"/>
      <c r="F44" s="842"/>
      <c r="G44" s="842"/>
      <c r="H44" s="842"/>
      <c r="I44" s="842"/>
      <c r="J44" s="812" t="e">
        <f>IF(AND('Mapa final'!#REF!="Media",'Mapa final'!#REF!="Leve"),CONCATENATE("R",'Mapa final'!#REF!),"")</f>
        <v>#REF!</v>
      </c>
      <c r="K44" s="808"/>
      <c r="L44" s="808" t="e">
        <f>IF(AND('Mapa final'!#REF!="Media",'Mapa final'!#REF!="Leve"),CONCATENATE("R",'Mapa final'!#REF!),"")</f>
        <v>#REF!</v>
      </c>
      <c r="M44" s="808"/>
      <c r="N44" s="808" t="e">
        <f>IF(AND('Mapa final'!#REF!="Media",'Mapa final'!#REF!="Leve"),CONCATENATE("R",'Mapa final'!#REF!),"")</f>
        <v>#REF!</v>
      </c>
      <c r="O44" s="808"/>
      <c r="P44" s="811" t="e">
        <f>IF(AND('Mapa final'!#REF!="Media",'Mapa final'!#REF!="Leve"),CONCATENATE("R",'Mapa final'!#REF!),"")</f>
        <v>#REF!</v>
      </c>
      <c r="Q44" s="811"/>
      <c r="R44" s="811" t="e">
        <f>IF(AND('Mapa final'!#REF!="Media",'Mapa final'!#REF!="Leve"),CONCATENATE("R",'Mapa final'!#REF!),"")</f>
        <v>#REF!</v>
      </c>
      <c r="S44" s="811"/>
      <c r="T44" s="808" t="e">
        <f>IF(AND('Mapa final'!#REF!="Media",'Mapa final'!#REF!="Leve"),CONCATENATE("R",'Mapa final'!#REF!),"")</f>
        <v>#REF!</v>
      </c>
      <c r="U44" s="808"/>
      <c r="V44" s="808" t="e">
        <f>IF(AND('Mapa final'!#REF!="Media",'Mapa final'!#REF!="Leve"),CONCATENATE("R",'Mapa final'!#REF!),"")</f>
        <v>#REF!</v>
      </c>
      <c r="W44" s="808"/>
      <c r="X44" s="808" t="e">
        <f>IF(AND('Mapa final'!#REF!="Media",'Mapa final'!#REF!="Leve"),CONCATENATE("R",'Mapa final'!#REF!),"")</f>
        <v>#REF!</v>
      </c>
      <c r="Y44" s="809"/>
      <c r="Z44" s="812" t="e">
        <f>IF(AND('Mapa final'!#REF!="Media",'Mapa final'!#REF!="Menor"),CONCATENATE("R",'Mapa final'!#REF!),"")</f>
        <v>#REF!</v>
      </c>
      <c r="AA44" s="808"/>
      <c r="AB44" s="808" t="e">
        <f>IF(AND('Mapa final'!#REF!="Media",'Mapa final'!#REF!="Menor"),CONCATENATE("R",'Mapa final'!#REF!),"")</f>
        <v>#REF!</v>
      </c>
      <c r="AC44" s="808"/>
      <c r="AD44" s="808" t="e">
        <f>IF(AND('Mapa final'!#REF!="Media",'Mapa final'!#REF!="Menor"),CONCATENATE("R",'Mapa final'!#REF!),"")</f>
        <v>#REF!</v>
      </c>
      <c r="AE44" s="808"/>
      <c r="AF44" s="811" t="e">
        <f>IF(AND('Mapa final'!#REF!="Media",'Mapa final'!#REF!="Menor"),CONCATENATE("R",'Mapa final'!#REF!),"")</f>
        <v>#REF!</v>
      </c>
      <c r="AG44" s="811"/>
      <c r="AH44" s="811" t="e">
        <f>IF(AND('Mapa final'!#REF!="Media",'Mapa final'!#REF!="Menor"),CONCATENATE("R",'Mapa final'!#REF!),"")</f>
        <v>#REF!</v>
      </c>
      <c r="AI44" s="811"/>
      <c r="AJ44" s="808" t="e">
        <f>IF(AND('Mapa final'!#REF!="Media",'Mapa final'!#REF!="Menor"),CONCATENATE("R",'Mapa final'!#REF!),"")</f>
        <v>#REF!</v>
      </c>
      <c r="AK44" s="808"/>
      <c r="AL44" s="808" t="e">
        <f>IF(AND('Mapa final'!#REF!="Media",'Mapa final'!#REF!="Menor"),CONCATENATE("R",'Mapa final'!#REF!),"")</f>
        <v>#REF!</v>
      </c>
      <c r="AM44" s="808"/>
      <c r="AN44" s="808" t="e">
        <f>IF(AND('Mapa final'!#REF!="Media",'Mapa final'!#REF!="Menor"),CONCATENATE("R",'Mapa final'!#REF!),"")</f>
        <v>#REF!</v>
      </c>
      <c r="AO44" s="809"/>
      <c r="AP44" s="812" t="e">
        <f>IF(AND('Mapa final'!#REF!="Media",'Mapa final'!#REF!="Moderado"),CONCATENATE("R",'Mapa final'!#REF!),"")</f>
        <v>#REF!</v>
      </c>
      <c r="AQ44" s="808"/>
      <c r="AR44" s="808" t="e">
        <f>IF(AND('Mapa final'!#REF!="Media",'Mapa final'!#REF!="Moderado"),CONCATENATE("R",'Mapa final'!#REF!),"")</f>
        <v>#REF!</v>
      </c>
      <c r="AS44" s="808"/>
      <c r="AT44" s="808" t="e">
        <f>IF(AND('Mapa final'!#REF!="Media",'Mapa final'!#REF!="Moderado"),CONCATENATE("R",'Mapa final'!#REF!),"")</f>
        <v>#REF!</v>
      </c>
      <c r="AU44" s="808"/>
      <c r="AV44" s="811" t="e">
        <f>IF(AND('Mapa final'!#REF!="Media",'Mapa final'!#REF!="Moderado"),CONCATENATE("R",'Mapa final'!#REF!),"")</f>
        <v>#REF!</v>
      </c>
      <c r="AW44" s="811"/>
      <c r="AX44" s="811" t="e">
        <f>IF(AND('Mapa final'!#REF!="Media",'Mapa final'!#REF!="Moderado"),CONCATENATE("R",'Mapa final'!#REF!),"")</f>
        <v>#REF!</v>
      </c>
      <c r="AY44" s="811"/>
      <c r="AZ44" s="808" t="e">
        <f>IF(AND('Mapa final'!#REF!="Media",'Mapa final'!#REF!="Moderado"),CONCATENATE("R",'Mapa final'!#REF!),"")</f>
        <v>#REF!</v>
      </c>
      <c r="BA44" s="808"/>
      <c r="BB44" s="808" t="e">
        <f>IF(AND('Mapa final'!#REF!="Media",'Mapa final'!#REF!="Moderado"),CONCATENATE("R",'Mapa final'!#REF!),"")</f>
        <v>#REF!</v>
      </c>
      <c r="BC44" s="808"/>
      <c r="BD44" s="808" t="e">
        <f>IF(AND('Mapa final'!#REF!="Media",'Mapa final'!#REF!="Moderado"),CONCATENATE("R",'Mapa final'!#REF!),"")</f>
        <v>#REF!</v>
      </c>
      <c r="BE44" s="809"/>
      <c r="BF44" s="822" t="e">
        <f>IF(AND('Mapa final'!#REF!="Media",'Mapa final'!#REF!="Mayor"),CONCATENATE("R",'Mapa final'!#REF!),"")</f>
        <v>#REF!</v>
      </c>
      <c r="BG44" s="823"/>
      <c r="BH44" s="823" t="e">
        <f>IF(AND('Mapa final'!#REF!="Media",'Mapa final'!#REF!="Mayor"),CONCATENATE("R",'Mapa final'!#REF!),"")</f>
        <v>#REF!</v>
      </c>
      <c r="BI44" s="823"/>
      <c r="BJ44" s="823" t="e">
        <f>IF(AND('Mapa final'!#REF!="Media",'Mapa final'!#REF!="Mayor"),CONCATENATE("R",'Mapa final'!#REF!),"")</f>
        <v>#REF!</v>
      </c>
      <c r="BK44" s="823"/>
      <c r="BL44" s="823" t="e">
        <f>IF(AND('Mapa final'!#REF!="Media",'Mapa final'!#REF!="Mayor"),CONCATENATE("R",'Mapa final'!#REF!),"")</f>
        <v>#REF!</v>
      </c>
      <c r="BM44" s="823"/>
      <c r="BN44" s="823" t="e">
        <f>IF(AND('Mapa final'!#REF!="Media",'Mapa final'!#REF!="Mayor"),CONCATENATE("R",'Mapa final'!#REF!),"")</f>
        <v>#REF!</v>
      </c>
      <c r="BO44" s="823"/>
      <c r="BP44" s="823" t="e">
        <f>IF(AND('Mapa final'!#REF!="Media",'Mapa final'!#REF!="Mayor"),CONCATENATE("R",'Mapa final'!#REF!),"")</f>
        <v>#REF!</v>
      </c>
      <c r="BQ44" s="823"/>
      <c r="BR44" s="823" t="e">
        <f>IF(AND('Mapa final'!#REF!="Media",'Mapa final'!#REF!="Mayor"),CONCATENATE("R",'Mapa final'!#REF!),"")</f>
        <v>#REF!</v>
      </c>
      <c r="BS44" s="823"/>
      <c r="BT44" s="823" t="e">
        <f>IF(AND('Mapa final'!#REF!="Media",'Mapa final'!#REF!="Mayor"),CONCATENATE("R",'Mapa final'!#REF!),"")</f>
        <v>#REF!</v>
      </c>
      <c r="BU44" s="824"/>
      <c r="BV44" s="817" t="e">
        <f>IF(AND('Mapa final'!#REF!="Media",'Mapa final'!#REF!="Catastrófico"),CONCATENATE("R",'Mapa final'!#REF!),"")</f>
        <v>#REF!</v>
      </c>
      <c r="BW44" s="818"/>
      <c r="BX44" s="818" t="e">
        <f>IF(AND('Mapa final'!#REF!="Media",'Mapa final'!#REF!="Catastrófico"),CONCATENATE("R",'Mapa final'!#REF!),"")</f>
        <v>#REF!</v>
      </c>
      <c r="BY44" s="818"/>
      <c r="BZ44" s="818" t="e">
        <f>IF(AND('Mapa final'!#REF!="Media",'Mapa final'!#REF!="Catastrófico"),CONCATENATE("R",'Mapa final'!#REF!),"")</f>
        <v>#REF!</v>
      </c>
      <c r="CA44" s="818"/>
      <c r="CB44" s="818" t="e">
        <f>IF(AND('Mapa final'!#REF!="Media",'Mapa final'!#REF!="Catastrófico"),CONCATENATE("R",'Mapa final'!#REF!),"")</f>
        <v>#REF!</v>
      </c>
      <c r="CC44" s="818"/>
      <c r="CD44" s="818" t="e">
        <f>IF(AND('Mapa final'!#REF!="Media",'Mapa final'!#REF!="Catastrófico"),CONCATENATE("R",'Mapa final'!#REF!),"")</f>
        <v>#REF!</v>
      </c>
      <c r="CE44" s="818"/>
      <c r="CF44" s="818" t="e">
        <f>IF(AND('Mapa final'!#REF!="Media",'Mapa final'!#REF!="Catastrófico"),CONCATENATE("R",'Mapa final'!#REF!),"")</f>
        <v>#REF!</v>
      </c>
      <c r="CG44" s="818"/>
      <c r="CH44" s="818" t="e">
        <f>IF(AND('Mapa final'!#REF!="Media",'Mapa final'!#REF!="Catastrófico"),CONCATENATE("R",'Mapa final'!#REF!),"")</f>
        <v>#REF!</v>
      </c>
      <c r="CI44" s="818"/>
      <c r="CJ44" s="818" t="e">
        <f>IF(AND('Mapa final'!#REF!="Media",'Mapa final'!#REF!="Catastrófico"),CONCATENATE("R",'Mapa final'!#REF!),"")</f>
        <v>#REF!</v>
      </c>
      <c r="CK44" s="825"/>
      <c r="CL44" s="22"/>
      <c r="CM44" s="869"/>
      <c r="CN44" s="870"/>
      <c r="CO44" s="870"/>
      <c r="CP44" s="870"/>
      <c r="CQ44" s="870"/>
      <c r="CR44" s="871"/>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row>
    <row r="45" spans="1:130" ht="15" customHeight="1" x14ac:dyDescent="0.25">
      <c r="A45" s="22"/>
      <c r="B45" s="803"/>
      <c r="C45" s="803"/>
      <c r="D45" s="804"/>
      <c r="E45" s="841"/>
      <c r="F45" s="842"/>
      <c r="G45" s="842"/>
      <c r="H45" s="842"/>
      <c r="I45" s="842"/>
      <c r="J45" s="812"/>
      <c r="K45" s="808"/>
      <c r="L45" s="808"/>
      <c r="M45" s="808"/>
      <c r="N45" s="808"/>
      <c r="O45" s="808"/>
      <c r="P45" s="811"/>
      <c r="Q45" s="811"/>
      <c r="R45" s="811"/>
      <c r="S45" s="811"/>
      <c r="T45" s="808"/>
      <c r="U45" s="808"/>
      <c r="V45" s="808"/>
      <c r="W45" s="808"/>
      <c r="X45" s="808"/>
      <c r="Y45" s="809"/>
      <c r="Z45" s="812"/>
      <c r="AA45" s="808"/>
      <c r="AB45" s="808"/>
      <c r="AC45" s="808"/>
      <c r="AD45" s="808"/>
      <c r="AE45" s="808"/>
      <c r="AF45" s="811"/>
      <c r="AG45" s="811"/>
      <c r="AH45" s="811"/>
      <c r="AI45" s="811"/>
      <c r="AJ45" s="808"/>
      <c r="AK45" s="808"/>
      <c r="AL45" s="808"/>
      <c r="AM45" s="808"/>
      <c r="AN45" s="808"/>
      <c r="AO45" s="809"/>
      <c r="AP45" s="812"/>
      <c r="AQ45" s="808"/>
      <c r="AR45" s="808"/>
      <c r="AS45" s="808"/>
      <c r="AT45" s="808"/>
      <c r="AU45" s="808"/>
      <c r="AV45" s="811"/>
      <c r="AW45" s="811"/>
      <c r="AX45" s="811"/>
      <c r="AY45" s="811"/>
      <c r="AZ45" s="808"/>
      <c r="BA45" s="808"/>
      <c r="BB45" s="808"/>
      <c r="BC45" s="808"/>
      <c r="BD45" s="808"/>
      <c r="BE45" s="809"/>
      <c r="BF45" s="822"/>
      <c r="BG45" s="823"/>
      <c r="BH45" s="823"/>
      <c r="BI45" s="823"/>
      <c r="BJ45" s="823"/>
      <c r="BK45" s="823"/>
      <c r="BL45" s="823"/>
      <c r="BM45" s="823"/>
      <c r="BN45" s="823"/>
      <c r="BO45" s="823"/>
      <c r="BP45" s="823"/>
      <c r="BQ45" s="823"/>
      <c r="BR45" s="823"/>
      <c r="BS45" s="823"/>
      <c r="BT45" s="823"/>
      <c r="BU45" s="824"/>
      <c r="BV45" s="817"/>
      <c r="BW45" s="818"/>
      <c r="BX45" s="818"/>
      <c r="BY45" s="818"/>
      <c r="BZ45" s="818"/>
      <c r="CA45" s="818"/>
      <c r="CB45" s="818"/>
      <c r="CC45" s="818"/>
      <c r="CD45" s="818"/>
      <c r="CE45" s="818"/>
      <c r="CF45" s="818"/>
      <c r="CG45" s="818"/>
      <c r="CH45" s="818"/>
      <c r="CI45" s="818"/>
      <c r="CJ45" s="818"/>
      <c r="CK45" s="825"/>
      <c r="CL45" s="22"/>
      <c r="CM45" s="869"/>
      <c r="CN45" s="870"/>
      <c r="CO45" s="870"/>
      <c r="CP45" s="870"/>
      <c r="CQ45" s="870"/>
      <c r="CR45" s="871"/>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row>
    <row r="46" spans="1:130" ht="14.45" customHeight="1" x14ac:dyDescent="0.25">
      <c r="A46" s="22"/>
      <c r="B46" s="803"/>
      <c r="C46" s="803"/>
      <c r="D46" s="804"/>
      <c r="E46" s="841"/>
      <c r="F46" s="842"/>
      <c r="G46" s="842"/>
      <c r="H46" s="842"/>
      <c r="I46" s="842"/>
      <c r="J46" s="812" t="e">
        <f>IF(AND('Mapa final'!#REF!="Media",'Mapa final'!#REF!="Leve"),CONCATENATE("R",'Mapa final'!#REF!),"")</f>
        <v>#REF!</v>
      </c>
      <c r="K46" s="808"/>
      <c r="L46" s="808" t="e">
        <f>IF(AND('Mapa final'!#REF!="Media",'Mapa final'!#REF!="Leve"),CONCATENATE("R",'Mapa final'!#REF!),"")</f>
        <v>#REF!</v>
      </c>
      <c r="M46" s="808"/>
      <c r="N46" s="808" t="e">
        <f>IF(AND('Mapa final'!#REF!="Media",'Mapa final'!#REF!="Leve"),CONCATENATE("R",'Mapa final'!#REF!),"")</f>
        <v>#REF!</v>
      </c>
      <c r="O46" s="808"/>
      <c r="P46" s="808" t="e">
        <f>IF(AND('Mapa final'!#REF!="Media",'Mapa final'!#REF!="Leve"),CONCATENATE("R",'Mapa final'!#REF!),"")</f>
        <v>#REF!</v>
      </c>
      <c r="Q46" s="808"/>
      <c r="R46" s="808" t="e">
        <f>IF(AND('Mapa final'!#REF!="Media",'Mapa final'!#REF!="Leve"),CONCATENATE("R",'Mapa final'!#REF!),"")</f>
        <v>#REF!</v>
      </c>
      <c r="S46" s="808"/>
      <c r="T46" s="808" t="e">
        <f>IF(AND('Mapa final'!#REF!="Media",'Mapa final'!#REF!="Leve"),CONCATENATE("R",'Mapa final'!#REF!),"")</f>
        <v>#REF!</v>
      </c>
      <c r="U46" s="808"/>
      <c r="V46" s="808" t="e">
        <f>IF(AND('Mapa final'!#REF!="Media",'Mapa final'!#REF!="Leve"),CONCATENATE("R",'Mapa final'!#REF!),"")</f>
        <v>#REF!</v>
      </c>
      <c r="W46" s="808"/>
      <c r="X46" s="808" t="e">
        <f>IF(AND('Mapa final'!#REF!="Media",'Mapa final'!#REF!="Leve"),CONCATENATE("R",'Mapa final'!#REF!),"")</f>
        <v>#REF!</v>
      </c>
      <c r="Y46" s="809"/>
      <c r="Z46" s="812" t="e">
        <f>IF(AND('Mapa final'!#REF!="Media",'Mapa final'!#REF!="Menor"),CONCATENATE("R",'Mapa final'!#REF!),"")</f>
        <v>#REF!</v>
      </c>
      <c r="AA46" s="808"/>
      <c r="AB46" s="808" t="e">
        <f>IF(AND('Mapa final'!#REF!="Media",'Mapa final'!#REF!="Menor"),CONCATENATE("R",'Mapa final'!#REF!),"")</f>
        <v>#REF!</v>
      </c>
      <c r="AC46" s="808"/>
      <c r="AD46" s="808" t="e">
        <f>IF(AND('Mapa final'!#REF!="Media",'Mapa final'!#REF!="Menor"),CONCATENATE("R",'Mapa final'!#REF!),"")</f>
        <v>#REF!</v>
      </c>
      <c r="AE46" s="808"/>
      <c r="AF46" s="808" t="e">
        <f>IF(AND('Mapa final'!#REF!="Media",'Mapa final'!#REF!="Menor"),CONCATENATE("R",'Mapa final'!#REF!),"")</f>
        <v>#REF!</v>
      </c>
      <c r="AG46" s="808"/>
      <c r="AH46" s="808" t="e">
        <f>IF(AND('Mapa final'!#REF!="Media",'Mapa final'!#REF!="Menor"),CONCATENATE("R",'Mapa final'!#REF!),"")</f>
        <v>#REF!</v>
      </c>
      <c r="AI46" s="808"/>
      <c r="AJ46" s="808" t="e">
        <f>IF(AND('Mapa final'!#REF!="Media",'Mapa final'!#REF!="Menor"),CONCATENATE("R",'Mapa final'!#REF!),"")</f>
        <v>#REF!</v>
      </c>
      <c r="AK46" s="808"/>
      <c r="AL46" s="808" t="e">
        <f>IF(AND('Mapa final'!#REF!="Media",'Mapa final'!#REF!="Menor"),CONCATENATE("R",'Mapa final'!#REF!),"")</f>
        <v>#REF!</v>
      </c>
      <c r="AM46" s="808"/>
      <c r="AN46" s="808" t="e">
        <f>IF(AND('Mapa final'!#REF!="Media",'Mapa final'!#REF!="Menor"),CONCATENATE("R",'Mapa final'!#REF!),"")</f>
        <v>#REF!</v>
      </c>
      <c r="AO46" s="809"/>
      <c r="AP46" s="812" t="e">
        <f>IF(AND('Mapa final'!#REF!="Media",'Mapa final'!#REF!="Moderado"),CONCATENATE("R",'Mapa final'!#REF!),"")</f>
        <v>#REF!</v>
      </c>
      <c r="AQ46" s="808"/>
      <c r="AR46" s="808" t="e">
        <f>IF(AND('Mapa final'!#REF!="Media",'Mapa final'!#REF!="Moderado"),CONCATENATE("R",'Mapa final'!#REF!),"")</f>
        <v>#REF!</v>
      </c>
      <c r="AS46" s="808"/>
      <c r="AT46" s="808" t="e">
        <f>IF(AND('Mapa final'!#REF!="Media",'Mapa final'!#REF!="Moderado"),CONCATENATE("R",'Mapa final'!#REF!),"")</f>
        <v>#REF!</v>
      </c>
      <c r="AU46" s="808"/>
      <c r="AV46" s="808" t="e">
        <f>IF(AND('Mapa final'!#REF!="Media",'Mapa final'!#REF!="Moderado"),CONCATENATE("R",'Mapa final'!#REF!),"")</f>
        <v>#REF!</v>
      </c>
      <c r="AW46" s="808"/>
      <c r="AX46" s="808" t="e">
        <f>IF(AND('Mapa final'!#REF!="Media",'Mapa final'!#REF!="Moderado"),CONCATENATE("R",'Mapa final'!#REF!),"")</f>
        <v>#REF!</v>
      </c>
      <c r="AY46" s="808"/>
      <c r="AZ46" s="808" t="e">
        <f>IF(AND('Mapa final'!#REF!="Media",'Mapa final'!#REF!="Moderado"),CONCATENATE("R",'Mapa final'!#REF!),"")</f>
        <v>#REF!</v>
      </c>
      <c r="BA46" s="808"/>
      <c r="BB46" s="808" t="e">
        <f>IF(AND('Mapa final'!#REF!="Media",'Mapa final'!#REF!="Moderado"),CONCATENATE("R",'Mapa final'!#REF!),"")</f>
        <v>#REF!</v>
      </c>
      <c r="BC46" s="808"/>
      <c r="BD46" s="808" t="e">
        <f>IF(AND('Mapa final'!#REF!="Media",'Mapa final'!#REF!="Moderado"),CONCATENATE("R",'Mapa final'!#REF!),"")</f>
        <v>#REF!</v>
      </c>
      <c r="BE46" s="809"/>
      <c r="BF46" s="822" t="e">
        <f>IF(AND('Mapa final'!#REF!="Media",'Mapa final'!#REF!="Mayor"),CONCATENATE("R",'Mapa final'!#REF!),"")</f>
        <v>#REF!</v>
      </c>
      <c r="BG46" s="823"/>
      <c r="BH46" s="823" t="e">
        <f>IF(AND('Mapa final'!#REF!="Media",'Mapa final'!#REF!="Mayor"),CONCATENATE("R",'Mapa final'!#REF!),"")</f>
        <v>#REF!</v>
      </c>
      <c r="BI46" s="823"/>
      <c r="BJ46" s="823" t="e">
        <f>IF(AND('Mapa final'!#REF!="Media",'Mapa final'!#REF!="Mayor"),CONCATENATE("R",'Mapa final'!#REF!),"")</f>
        <v>#REF!</v>
      </c>
      <c r="BK46" s="823"/>
      <c r="BL46" s="823" t="e">
        <f>IF(AND('Mapa final'!#REF!="Media",'Mapa final'!#REF!="Mayor"),CONCATENATE("R",'Mapa final'!#REF!),"")</f>
        <v>#REF!</v>
      </c>
      <c r="BM46" s="823"/>
      <c r="BN46" s="823" t="e">
        <f>IF(AND('Mapa final'!#REF!="Media",'Mapa final'!#REF!="Mayor"),CONCATENATE("R",'Mapa final'!#REF!),"")</f>
        <v>#REF!</v>
      </c>
      <c r="BO46" s="823"/>
      <c r="BP46" s="823" t="e">
        <f>IF(AND('Mapa final'!#REF!="Media",'Mapa final'!#REF!="Mayor"),CONCATENATE("R",'Mapa final'!#REF!),"")</f>
        <v>#REF!</v>
      </c>
      <c r="BQ46" s="823"/>
      <c r="BR46" s="823" t="e">
        <f>IF(AND('Mapa final'!#REF!="Media",'Mapa final'!#REF!="Mayor"),CONCATENATE("R",'Mapa final'!#REF!),"")</f>
        <v>#REF!</v>
      </c>
      <c r="BS46" s="823"/>
      <c r="BT46" s="823" t="e">
        <f>IF(AND('Mapa final'!#REF!="Media",'Mapa final'!#REF!="Mayor"),CONCATENATE("R",'Mapa final'!#REF!),"")</f>
        <v>#REF!</v>
      </c>
      <c r="BU46" s="824"/>
      <c r="BV46" s="817" t="e">
        <f>IF(AND('Mapa final'!#REF!="Media",'Mapa final'!#REF!="Catastrófico"),CONCATENATE("R",'Mapa final'!#REF!),"")</f>
        <v>#REF!</v>
      </c>
      <c r="BW46" s="818"/>
      <c r="BX46" s="818" t="e">
        <f>IF(AND('Mapa final'!#REF!="Media",'Mapa final'!#REF!="Catastrófico"),CONCATENATE("R",'Mapa final'!#REF!),"")</f>
        <v>#REF!</v>
      </c>
      <c r="BY46" s="818"/>
      <c r="BZ46" s="818" t="e">
        <f>IF(AND('Mapa final'!#REF!="Media",'Mapa final'!#REF!="Catastrófico"),CONCATENATE("R",'Mapa final'!#REF!),"")</f>
        <v>#REF!</v>
      </c>
      <c r="CA46" s="818"/>
      <c r="CB46" s="818" t="e">
        <f>IF(AND('Mapa final'!#REF!="Media",'Mapa final'!#REF!="Catastrófico"),CONCATENATE("R",'Mapa final'!#REF!),"")</f>
        <v>#REF!</v>
      </c>
      <c r="CC46" s="818"/>
      <c r="CD46" s="818" t="e">
        <f>IF(AND('Mapa final'!#REF!="Media",'Mapa final'!#REF!="Catastrófico"),CONCATENATE("R",'Mapa final'!#REF!),"")</f>
        <v>#REF!</v>
      </c>
      <c r="CE46" s="818"/>
      <c r="CF46" s="818" t="e">
        <f>IF(AND('Mapa final'!#REF!="Media",'Mapa final'!#REF!="Catastrófico"),CONCATENATE("R",'Mapa final'!#REF!),"")</f>
        <v>#REF!</v>
      </c>
      <c r="CG46" s="818"/>
      <c r="CH46" s="818" t="e">
        <f>IF(AND('Mapa final'!#REF!="Media",'Mapa final'!#REF!="Catastrófico"),CONCATENATE("R",'Mapa final'!#REF!),"")</f>
        <v>#REF!</v>
      </c>
      <c r="CI46" s="818"/>
      <c r="CJ46" s="818" t="e">
        <f>IF(AND('Mapa final'!#REF!="Media",'Mapa final'!#REF!="Catastrófico"),CONCATENATE("R",'Mapa final'!#REF!),"")</f>
        <v>#REF!</v>
      </c>
      <c r="CK46" s="825"/>
      <c r="CL46" s="22"/>
      <c r="CM46" s="869"/>
      <c r="CN46" s="870"/>
      <c r="CO46" s="870"/>
      <c r="CP46" s="870"/>
      <c r="CQ46" s="870"/>
      <c r="CR46" s="871"/>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row>
    <row r="47" spans="1:130" ht="14.45" customHeight="1" x14ac:dyDescent="0.25">
      <c r="A47" s="22"/>
      <c r="B47" s="803"/>
      <c r="C47" s="803"/>
      <c r="D47" s="804"/>
      <c r="E47" s="841"/>
      <c r="F47" s="842"/>
      <c r="G47" s="842"/>
      <c r="H47" s="842"/>
      <c r="I47" s="842"/>
      <c r="J47" s="812"/>
      <c r="K47" s="808"/>
      <c r="L47" s="808"/>
      <c r="M47" s="808"/>
      <c r="N47" s="808"/>
      <c r="O47" s="808"/>
      <c r="P47" s="808"/>
      <c r="Q47" s="808"/>
      <c r="R47" s="808"/>
      <c r="S47" s="808"/>
      <c r="T47" s="808"/>
      <c r="U47" s="808"/>
      <c r="V47" s="808"/>
      <c r="W47" s="808"/>
      <c r="X47" s="808"/>
      <c r="Y47" s="809"/>
      <c r="Z47" s="812"/>
      <c r="AA47" s="808"/>
      <c r="AB47" s="808"/>
      <c r="AC47" s="808"/>
      <c r="AD47" s="808"/>
      <c r="AE47" s="808"/>
      <c r="AF47" s="808"/>
      <c r="AG47" s="808"/>
      <c r="AH47" s="808"/>
      <c r="AI47" s="808"/>
      <c r="AJ47" s="808"/>
      <c r="AK47" s="808"/>
      <c r="AL47" s="808"/>
      <c r="AM47" s="808"/>
      <c r="AN47" s="808"/>
      <c r="AO47" s="809"/>
      <c r="AP47" s="812"/>
      <c r="AQ47" s="808"/>
      <c r="AR47" s="808"/>
      <c r="AS47" s="808"/>
      <c r="AT47" s="808"/>
      <c r="AU47" s="808"/>
      <c r="AV47" s="808"/>
      <c r="AW47" s="808"/>
      <c r="AX47" s="808"/>
      <c r="AY47" s="808"/>
      <c r="AZ47" s="808"/>
      <c r="BA47" s="808"/>
      <c r="BB47" s="808"/>
      <c r="BC47" s="808"/>
      <c r="BD47" s="808"/>
      <c r="BE47" s="809"/>
      <c r="BF47" s="822"/>
      <c r="BG47" s="823"/>
      <c r="BH47" s="823"/>
      <c r="BI47" s="823"/>
      <c r="BJ47" s="823"/>
      <c r="BK47" s="823"/>
      <c r="BL47" s="823"/>
      <c r="BM47" s="823"/>
      <c r="BN47" s="823"/>
      <c r="BO47" s="823"/>
      <c r="BP47" s="823"/>
      <c r="BQ47" s="823"/>
      <c r="BR47" s="823"/>
      <c r="BS47" s="823"/>
      <c r="BT47" s="823"/>
      <c r="BU47" s="824"/>
      <c r="BV47" s="817"/>
      <c r="BW47" s="818"/>
      <c r="BX47" s="818"/>
      <c r="BY47" s="818"/>
      <c r="BZ47" s="818"/>
      <c r="CA47" s="818"/>
      <c r="CB47" s="818"/>
      <c r="CC47" s="818"/>
      <c r="CD47" s="818"/>
      <c r="CE47" s="818"/>
      <c r="CF47" s="818"/>
      <c r="CG47" s="818"/>
      <c r="CH47" s="818"/>
      <c r="CI47" s="818"/>
      <c r="CJ47" s="818"/>
      <c r="CK47" s="825"/>
      <c r="CL47" s="22"/>
      <c r="CM47" s="869"/>
      <c r="CN47" s="870"/>
      <c r="CO47" s="870"/>
      <c r="CP47" s="870"/>
      <c r="CQ47" s="870"/>
      <c r="CR47" s="871"/>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row>
    <row r="48" spans="1:130" ht="14.45" customHeight="1" x14ac:dyDescent="0.25">
      <c r="A48" s="22"/>
      <c r="B48" s="803"/>
      <c r="C48" s="803"/>
      <c r="D48" s="804"/>
      <c r="E48" s="841"/>
      <c r="F48" s="842"/>
      <c r="G48" s="842"/>
      <c r="H48" s="842"/>
      <c r="I48" s="842"/>
      <c r="J48" s="812" t="e">
        <f>IF(AND('Mapa final'!#REF!="Media",'Mapa final'!#REF!="Leve"),CONCATENATE("R",'Mapa final'!#REF!),"")</f>
        <v>#REF!</v>
      </c>
      <c r="K48" s="808"/>
      <c r="L48" s="808" t="e">
        <f>IF(AND('Mapa final'!#REF!="Media",'Mapa final'!#REF!="Leve"),CONCATENATE("R",'Mapa final'!#REF!),"")</f>
        <v>#REF!</v>
      </c>
      <c r="M48" s="808"/>
      <c r="N48" s="808" t="e">
        <f>IF(AND('Mapa final'!#REF!="Media",'Mapa final'!#REF!="Leve"),CONCATENATE("R",'Mapa final'!#REF!),"")</f>
        <v>#REF!</v>
      </c>
      <c r="O48" s="808"/>
      <c r="P48" s="808" t="e">
        <f>IF(AND('Mapa final'!#REF!="Media",'Mapa final'!#REF!="Leve"),CONCATENATE("R",'Mapa final'!#REF!),"")</f>
        <v>#REF!</v>
      </c>
      <c r="Q48" s="808"/>
      <c r="R48" s="808" t="e">
        <f>IF(AND('Mapa final'!#REF!="Media",'Mapa final'!#REF!="Leve"),CONCATENATE("R",'Mapa final'!#REF!),"")</f>
        <v>#REF!</v>
      </c>
      <c r="S48" s="808"/>
      <c r="T48" s="808" t="e">
        <f>IF(AND('Mapa final'!#REF!="Media",'Mapa final'!#REF!="Leve"),CONCATENATE("R",'Mapa final'!#REF!),"")</f>
        <v>#REF!</v>
      </c>
      <c r="U48" s="808"/>
      <c r="V48" s="808" t="e">
        <f>IF(AND('Mapa final'!#REF!="Media",'Mapa final'!#REF!="Leve"),CONCATENATE("R",'Mapa final'!#REF!),"")</f>
        <v>#REF!</v>
      </c>
      <c r="W48" s="808"/>
      <c r="X48" s="808" t="e">
        <f>IF(AND('Mapa final'!#REF!="Media",'Mapa final'!#REF!="Leve"),CONCATENATE("R",'Mapa final'!#REF!),"")</f>
        <v>#REF!</v>
      </c>
      <c r="Y48" s="809"/>
      <c r="Z48" s="812" t="e">
        <f>IF(AND('Mapa final'!#REF!="Media",'Mapa final'!#REF!="Menor"),CONCATENATE("R",'Mapa final'!#REF!),"")</f>
        <v>#REF!</v>
      </c>
      <c r="AA48" s="808"/>
      <c r="AB48" s="808" t="e">
        <f>IF(AND('Mapa final'!#REF!="Media",'Mapa final'!#REF!="Menor"),CONCATENATE("R",'Mapa final'!#REF!),"")</f>
        <v>#REF!</v>
      </c>
      <c r="AC48" s="808"/>
      <c r="AD48" s="808" t="e">
        <f>IF(AND('Mapa final'!#REF!="Media",'Mapa final'!#REF!="Menor"),CONCATENATE("R",'Mapa final'!#REF!),"")</f>
        <v>#REF!</v>
      </c>
      <c r="AE48" s="808"/>
      <c r="AF48" s="808" t="e">
        <f>IF(AND('Mapa final'!#REF!="Media",'Mapa final'!#REF!="Menor"),CONCATENATE("R",'Mapa final'!#REF!),"")</f>
        <v>#REF!</v>
      </c>
      <c r="AG48" s="808"/>
      <c r="AH48" s="808" t="e">
        <f>IF(AND('Mapa final'!#REF!="Media",'Mapa final'!#REF!="Menor"),CONCATENATE("R",'Mapa final'!#REF!),"")</f>
        <v>#REF!</v>
      </c>
      <c r="AI48" s="808"/>
      <c r="AJ48" s="808" t="e">
        <f>IF(AND('Mapa final'!#REF!="Media",'Mapa final'!#REF!="Menor"),CONCATENATE("R",'Mapa final'!#REF!),"")</f>
        <v>#REF!</v>
      </c>
      <c r="AK48" s="808"/>
      <c r="AL48" s="808" t="e">
        <f>IF(AND('Mapa final'!#REF!="Media",'Mapa final'!#REF!="Menor"),CONCATENATE("R",'Mapa final'!#REF!),"")</f>
        <v>#REF!</v>
      </c>
      <c r="AM48" s="808"/>
      <c r="AN48" s="808" t="e">
        <f>IF(AND('Mapa final'!#REF!="Media",'Mapa final'!#REF!="Menor"),CONCATENATE("R",'Mapa final'!#REF!),"")</f>
        <v>#REF!</v>
      </c>
      <c r="AO48" s="809"/>
      <c r="AP48" s="812" t="e">
        <f>IF(AND('Mapa final'!#REF!="Media",'Mapa final'!#REF!="Moderado"),CONCATENATE("R",'Mapa final'!#REF!),"")</f>
        <v>#REF!</v>
      </c>
      <c r="AQ48" s="808"/>
      <c r="AR48" s="808" t="e">
        <f>IF(AND('Mapa final'!#REF!="Media",'Mapa final'!#REF!="Moderado"),CONCATENATE("R",'Mapa final'!#REF!),"")</f>
        <v>#REF!</v>
      </c>
      <c r="AS48" s="808"/>
      <c r="AT48" s="808" t="e">
        <f>IF(AND('Mapa final'!#REF!="Media",'Mapa final'!#REF!="Moderado"),CONCATENATE("R",'Mapa final'!#REF!),"")</f>
        <v>#REF!</v>
      </c>
      <c r="AU48" s="808"/>
      <c r="AV48" s="808" t="e">
        <f>IF(AND('Mapa final'!#REF!="Media",'Mapa final'!#REF!="Moderado"),CONCATENATE("R",'Mapa final'!#REF!),"")</f>
        <v>#REF!</v>
      </c>
      <c r="AW48" s="808"/>
      <c r="AX48" s="808" t="e">
        <f>IF(AND('Mapa final'!#REF!="Media",'Mapa final'!#REF!="Moderado"),CONCATENATE("R",'Mapa final'!#REF!),"")</f>
        <v>#REF!</v>
      </c>
      <c r="AY48" s="808"/>
      <c r="AZ48" s="808" t="e">
        <f>IF(AND('Mapa final'!#REF!="Media",'Mapa final'!#REF!="Moderado"),CONCATENATE("R",'Mapa final'!#REF!),"")</f>
        <v>#REF!</v>
      </c>
      <c r="BA48" s="808"/>
      <c r="BB48" s="808" t="e">
        <f>IF(AND('Mapa final'!#REF!="Media",'Mapa final'!#REF!="Moderado"),CONCATENATE("R",'Mapa final'!#REF!),"")</f>
        <v>#REF!</v>
      </c>
      <c r="BC48" s="808"/>
      <c r="BD48" s="808" t="e">
        <f>IF(AND('Mapa final'!#REF!="Media",'Mapa final'!#REF!="Moderado"),CONCATENATE("R",'Mapa final'!#REF!),"")</f>
        <v>#REF!</v>
      </c>
      <c r="BE48" s="809"/>
      <c r="BF48" s="822" t="e">
        <f>IF(AND('Mapa final'!#REF!="Media",'Mapa final'!#REF!="Mayor"),CONCATENATE("R",'Mapa final'!#REF!),"")</f>
        <v>#REF!</v>
      </c>
      <c r="BG48" s="823"/>
      <c r="BH48" s="823" t="e">
        <f>IF(AND('Mapa final'!#REF!="Media",'Mapa final'!#REF!="Mayor"),CONCATENATE("R",'Mapa final'!#REF!),"")</f>
        <v>#REF!</v>
      </c>
      <c r="BI48" s="823"/>
      <c r="BJ48" s="823" t="e">
        <f>IF(AND('Mapa final'!#REF!="Media",'Mapa final'!#REF!="Mayor"),CONCATENATE("R",'Mapa final'!#REF!),"")</f>
        <v>#REF!</v>
      </c>
      <c r="BK48" s="823"/>
      <c r="BL48" s="823" t="e">
        <f>IF(AND('Mapa final'!#REF!="Media",'Mapa final'!#REF!="Mayor"),CONCATENATE("R",'Mapa final'!#REF!),"")</f>
        <v>#REF!</v>
      </c>
      <c r="BM48" s="823"/>
      <c r="BN48" s="823" t="e">
        <f>IF(AND('Mapa final'!#REF!="Media",'Mapa final'!#REF!="Mayor"),CONCATENATE("R",'Mapa final'!#REF!),"")</f>
        <v>#REF!</v>
      </c>
      <c r="BO48" s="823"/>
      <c r="BP48" s="823" t="e">
        <f>IF(AND('Mapa final'!#REF!="Media",'Mapa final'!#REF!="Mayor"),CONCATENATE("R",'Mapa final'!#REF!),"")</f>
        <v>#REF!</v>
      </c>
      <c r="BQ48" s="823"/>
      <c r="BR48" s="823" t="e">
        <f>IF(AND('Mapa final'!#REF!="Media",'Mapa final'!#REF!="Mayor"),CONCATENATE("R",'Mapa final'!#REF!),"")</f>
        <v>#REF!</v>
      </c>
      <c r="BS48" s="823"/>
      <c r="BT48" s="823" t="e">
        <f>IF(AND('Mapa final'!#REF!="Media",'Mapa final'!#REF!="Mayor"),CONCATENATE("R",'Mapa final'!#REF!),"")</f>
        <v>#REF!</v>
      </c>
      <c r="BU48" s="824"/>
      <c r="BV48" s="817" t="e">
        <f>IF(AND('Mapa final'!#REF!="Media",'Mapa final'!#REF!="Catastrófico"),CONCATENATE("R",'Mapa final'!#REF!),"")</f>
        <v>#REF!</v>
      </c>
      <c r="BW48" s="818"/>
      <c r="BX48" s="818" t="e">
        <f>IF(AND('Mapa final'!#REF!="Media",'Mapa final'!#REF!="Catastrófico"),CONCATENATE("R",'Mapa final'!#REF!),"")</f>
        <v>#REF!</v>
      </c>
      <c r="BY48" s="818"/>
      <c r="BZ48" s="818" t="e">
        <f>IF(AND('Mapa final'!#REF!="Media",'Mapa final'!#REF!="Catastrófico"),CONCATENATE("R",'Mapa final'!#REF!),"")</f>
        <v>#REF!</v>
      </c>
      <c r="CA48" s="818"/>
      <c r="CB48" s="818" t="e">
        <f>IF(AND('Mapa final'!#REF!="Media",'Mapa final'!#REF!="Catastrófico"),CONCATENATE("R",'Mapa final'!#REF!),"")</f>
        <v>#REF!</v>
      </c>
      <c r="CC48" s="818"/>
      <c r="CD48" s="818" t="e">
        <f>IF(AND('Mapa final'!#REF!="Media",'Mapa final'!#REF!="Catastrófico"),CONCATENATE("R",'Mapa final'!#REF!),"")</f>
        <v>#REF!</v>
      </c>
      <c r="CE48" s="818"/>
      <c r="CF48" s="818" t="e">
        <f>IF(AND('Mapa final'!#REF!="Media",'Mapa final'!#REF!="Catastrófico"),CONCATENATE("R",'Mapa final'!#REF!),"")</f>
        <v>#REF!</v>
      </c>
      <c r="CG48" s="818"/>
      <c r="CH48" s="818" t="e">
        <f>IF(AND('Mapa final'!#REF!="Media",'Mapa final'!#REF!="Catastrófico"),CONCATENATE("R",'Mapa final'!#REF!),"")</f>
        <v>#REF!</v>
      </c>
      <c r="CI48" s="818"/>
      <c r="CJ48" s="818" t="e">
        <f>IF(AND('Mapa final'!#REF!="Media",'Mapa final'!#REF!="Catastrófico"),CONCATENATE("R",'Mapa final'!#REF!),"")</f>
        <v>#REF!</v>
      </c>
      <c r="CK48" s="825"/>
      <c r="CL48" s="22"/>
      <c r="CM48" s="869"/>
      <c r="CN48" s="870"/>
      <c r="CO48" s="870"/>
      <c r="CP48" s="870"/>
      <c r="CQ48" s="870"/>
      <c r="CR48" s="871"/>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row>
    <row r="49" spans="1:130" ht="14.45" customHeight="1" x14ac:dyDescent="0.25">
      <c r="A49" s="22"/>
      <c r="B49" s="803"/>
      <c r="C49" s="803"/>
      <c r="D49" s="804"/>
      <c r="E49" s="841"/>
      <c r="F49" s="842"/>
      <c r="G49" s="842"/>
      <c r="H49" s="842"/>
      <c r="I49" s="842"/>
      <c r="J49" s="812"/>
      <c r="K49" s="808"/>
      <c r="L49" s="808"/>
      <c r="M49" s="808"/>
      <c r="N49" s="808"/>
      <c r="O49" s="808"/>
      <c r="P49" s="808"/>
      <c r="Q49" s="808"/>
      <c r="R49" s="808"/>
      <c r="S49" s="808"/>
      <c r="T49" s="808"/>
      <c r="U49" s="808"/>
      <c r="V49" s="808"/>
      <c r="W49" s="808"/>
      <c r="X49" s="808"/>
      <c r="Y49" s="809"/>
      <c r="Z49" s="812"/>
      <c r="AA49" s="808"/>
      <c r="AB49" s="808"/>
      <c r="AC49" s="808"/>
      <c r="AD49" s="808"/>
      <c r="AE49" s="808"/>
      <c r="AF49" s="808"/>
      <c r="AG49" s="808"/>
      <c r="AH49" s="808"/>
      <c r="AI49" s="808"/>
      <c r="AJ49" s="808"/>
      <c r="AK49" s="808"/>
      <c r="AL49" s="808"/>
      <c r="AM49" s="808"/>
      <c r="AN49" s="808"/>
      <c r="AO49" s="809"/>
      <c r="AP49" s="812"/>
      <c r="AQ49" s="808"/>
      <c r="AR49" s="808"/>
      <c r="AS49" s="808"/>
      <c r="AT49" s="808"/>
      <c r="AU49" s="808"/>
      <c r="AV49" s="808"/>
      <c r="AW49" s="808"/>
      <c r="AX49" s="808"/>
      <c r="AY49" s="808"/>
      <c r="AZ49" s="808"/>
      <c r="BA49" s="808"/>
      <c r="BB49" s="808"/>
      <c r="BC49" s="808"/>
      <c r="BD49" s="808"/>
      <c r="BE49" s="809"/>
      <c r="BF49" s="822"/>
      <c r="BG49" s="823"/>
      <c r="BH49" s="823"/>
      <c r="BI49" s="823"/>
      <c r="BJ49" s="823"/>
      <c r="BK49" s="823"/>
      <c r="BL49" s="823"/>
      <c r="BM49" s="823"/>
      <c r="BN49" s="823"/>
      <c r="BO49" s="823"/>
      <c r="BP49" s="823"/>
      <c r="BQ49" s="823"/>
      <c r="BR49" s="823"/>
      <c r="BS49" s="823"/>
      <c r="BT49" s="823"/>
      <c r="BU49" s="824"/>
      <c r="BV49" s="817"/>
      <c r="BW49" s="818"/>
      <c r="BX49" s="818"/>
      <c r="BY49" s="818"/>
      <c r="BZ49" s="818"/>
      <c r="CA49" s="818"/>
      <c r="CB49" s="818"/>
      <c r="CC49" s="818"/>
      <c r="CD49" s="818"/>
      <c r="CE49" s="818"/>
      <c r="CF49" s="818"/>
      <c r="CG49" s="818"/>
      <c r="CH49" s="818"/>
      <c r="CI49" s="818"/>
      <c r="CJ49" s="818"/>
      <c r="CK49" s="825"/>
      <c r="CL49" s="22"/>
      <c r="CM49" s="869"/>
      <c r="CN49" s="870"/>
      <c r="CO49" s="870"/>
      <c r="CP49" s="870"/>
      <c r="CQ49" s="870"/>
      <c r="CR49" s="871"/>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row>
    <row r="50" spans="1:130" ht="14.45" customHeight="1" x14ac:dyDescent="0.25">
      <c r="A50" s="22"/>
      <c r="B50" s="803"/>
      <c r="C50" s="803"/>
      <c r="D50" s="804"/>
      <c r="E50" s="841"/>
      <c r="F50" s="842"/>
      <c r="G50" s="842"/>
      <c r="H50" s="842"/>
      <c r="I50" s="842"/>
      <c r="J50" s="812" t="e">
        <f>IF(AND('Mapa final'!#REF!="Media",'Mapa final'!#REF!="Leve"),CONCATENATE("R",'Mapa final'!#REF!),"")</f>
        <v>#REF!</v>
      </c>
      <c r="K50" s="808"/>
      <c r="L50" s="808" t="e">
        <f>IF(AND('Mapa final'!#REF!="Media",'Mapa final'!#REF!="Leve"),CONCATENATE("R",'Mapa final'!#REF!),"")</f>
        <v>#REF!</v>
      </c>
      <c r="M50" s="808"/>
      <c r="N50" s="808" t="e">
        <f>IF(AND('Mapa final'!#REF!="Media",'Mapa final'!#REF!="Leve"),CONCATENATE("R",'Mapa final'!#REF!),"")</f>
        <v>#REF!</v>
      </c>
      <c r="O50" s="808"/>
      <c r="P50" s="808" t="e">
        <f>IF(AND('Mapa final'!#REF!="Media",'Mapa final'!#REF!="Leve"),CONCATENATE("R",'Mapa final'!#REF!),"")</f>
        <v>#REF!</v>
      </c>
      <c r="Q50" s="808"/>
      <c r="R50" s="808" t="e">
        <f>IF(AND('Mapa final'!#REF!="Media",'Mapa final'!#REF!="Leve"),CONCATENATE("R",'Mapa final'!#REF!),"")</f>
        <v>#REF!</v>
      </c>
      <c r="S50" s="808"/>
      <c r="T50" s="808" t="e">
        <f>IF(AND('Mapa final'!#REF!="Media",'Mapa final'!#REF!="Leve"),CONCATENATE("R",'Mapa final'!#REF!),"")</f>
        <v>#REF!</v>
      </c>
      <c r="U50" s="808"/>
      <c r="V50" s="808" t="e">
        <f>IF(AND('Mapa final'!#REF!="Media",'Mapa final'!#REF!="Leve"),CONCATENATE("R",'Mapa final'!#REF!),"")</f>
        <v>#REF!</v>
      </c>
      <c r="W50" s="808"/>
      <c r="X50" s="808" t="e">
        <f>IF(AND('Mapa final'!#REF!="Media",'Mapa final'!#REF!="Leve"),CONCATENATE("R",'Mapa final'!#REF!),"")</f>
        <v>#REF!</v>
      </c>
      <c r="Y50" s="809"/>
      <c r="Z50" s="812" t="e">
        <f>IF(AND('Mapa final'!#REF!="Media",'Mapa final'!#REF!="Menor"),CONCATENATE("R",'Mapa final'!#REF!),"")</f>
        <v>#REF!</v>
      </c>
      <c r="AA50" s="808"/>
      <c r="AB50" s="808" t="e">
        <f>IF(AND('Mapa final'!#REF!="Media",'Mapa final'!#REF!="Menor"),CONCATENATE("R",'Mapa final'!#REF!),"")</f>
        <v>#REF!</v>
      </c>
      <c r="AC50" s="808"/>
      <c r="AD50" s="808" t="e">
        <f>IF(AND('Mapa final'!#REF!="Media",'Mapa final'!#REF!="Menor"),CONCATENATE("R",'Mapa final'!#REF!),"")</f>
        <v>#REF!</v>
      </c>
      <c r="AE50" s="808"/>
      <c r="AF50" s="808" t="e">
        <f>IF(AND('Mapa final'!#REF!="Media",'Mapa final'!#REF!="Menor"),CONCATENATE("R",'Mapa final'!#REF!),"")</f>
        <v>#REF!</v>
      </c>
      <c r="AG50" s="808"/>
      <c r="AH50" s="808" t="e">
        <f>IF(AND('Mapa final'!#REF!="Media",'Mapa final'!#REF!="Menor"),CONCATENATE("R",'Mapa final'!#REF!),"")</f>
        <v>#REF!</v>
      </c>
      <c r="AI50" s="808"/>
      <c r="AJ50" s="808" t="e">
        <f>IF(AND('Mapa final'!#REF!="Media",'Mapa final'!#REF!="Menor"),CONCATENATE("R",'Mapa final'!#REF!),"")</f>
        <v>#REF!</v>
      </c>
      <c r="AK50" s="808"/>
      <c r="AL50" s="808" t="e">
        <f>IF(AND('Mapa final'!#REF!="Media",'Mapa final'!#REF!="Menor"),CONCATENATE("R",'Mapa final'!#REF!),"")</f>
        <v>#REF!</v>
      </c>
      <c r="AM50" s="808"/>
      <c r="AN50" s="808" t="e">
        <f>IF(AND('Mapa final'!#REF!="Media",'Mapa final'!#REF!="Menor"),CONCATENATE("R",'Mapa final'!#REF!),"")</f>
        <v>#REF!</v>
      </c>
      <c r="AO50" s="809"/>
      <c r="AP50" s="812" t="e">
        <f>IF(AND('Mapa final'!#REF!="Media",'Mapa final'!#REF!="Moderado"),CONCATENATE("R",'Mapa final'!#REF!),"")</f>
        <v>#REF!</v>
      </c>
      <c r="AQ50" s="808"/>
      <c r="AR50" s="808" t="e">
        <f>IF(AND('Mapa final'!#REF!="Media",'Mapa final'!#REF!="Moderado"),CONCATENATE("R",'Mapa final'!#REF!),"")</f>
        <v>#REF!</v>
      </c>
      <c r="AS50" s="808"/>
      <c r="AT50" s="808" t="e">
        <f>IF(AND('Mapa final'!#REF!="Media",'Mapa final'!#REF!="Moderado"),CONCATENATE("R",'Mapa final'!#REF!),"")</f>
        <v>#REF!</v>
      </c>
      <c r="AU50" s="808"/>
      <c r="AV50" s="808" t="e">
        <f>IF(AND('Mapa final'!#REF!="Media",'Mapa final'!#REF!="Moderado"),CONCATENATE("R",'Mapa final'!#REF!),"")</f>
        <v>#REF!</v>
      </c>
      <c r="AW50" s="808"/>
      <c r="AX50" s="808" t="e">
        <f>IF(AND('Mapa final'!#REF!="Media",'Mapa final'!#REF!="Moderado"),CONCATENATE("R",'Mapa final'!#REF!),"")</f>
        <v>#REF!</v>
      </c>
      <c r="AY50" s="808"/>
      <c r="AZ50" s="808" t="e">
        <f>IF(AND('Mapa final'!#REF!="Media",'Mapa final'!#REF!="Moderado"),CONCATENATE("R",'Mapa final'!#REF!),"")</f>
        <v>#REF!</v>
      </c>
      <c r="BA50" s="808"/>
      <c r="BB50" s="808" t="e">
        <f>IF(AND('Mapa final'!#REF!="Media",'Mapa final'!#REF!="Moderado"),CONCATENATE("R",'Mapa final'!#REF!),"")</f>
        <v>#REF!</v>
      </c>
      <c r="BC50" s="808"/>
      <c r="BD50" s="808" t="e">
        <f>IF(AND('Mapa final'!#REF!="Media",'Mapa final'!#REF!="Moderado"),CONCATENATE("R",'Mapa final'!#REF!),"")</f>
        <v>#REF!</v>
      </c>
      <c r="BE50" s="809"/>
      <c r="BF50" s="822" t="e">
        <f>IF(AND('Mapa final'!#REF!="Media",'Mapa final'!#REF!="Mayor"),CONCATENATE("R",'Mapa final'!#REF!),"")</f>
        <v>#REF!</v>
      </c>
      <c r="BG50" s="823"/>
      <c r="BH50" s="823" t="e">
        <f>IF(AND('Mapa final'!#REF!="Media",'Mapa final'!#REF!="Mayor"),CONCATENATE("R",'Mapa final'!#REF!),"")</f>
        <v>#REF!</v>
      </c>
      <c r="BI50" s="823"/>
      <c r="BJ50" s="823" t="e">
        <f>IF(AND('Mapa final'!#REF!="Media",'Mapa final'!#REF!="Mayor"),CONCATENATE("R",'Mapa final'!#REF!),"")</f>
        <v>#REF!</v>
      </c>
      <c r="BK50" s="823"/>
      <c r="BL50" s="823" t="e">
        <f>IF(AND('Mapa final'!#REF!="Media",'Mapa final'!#REF!="Mayor"),CONCATENATE("R",'Mapa final'!#REF!),"")</f>
        <v>#REF!</v>
      </c>
      <c r="BM50" s="823"/>
      <c r="BN50" s="823" t="e">
        <f>IF(AND('Mapa final'!#REF!="Media",'Mapa final'!#REF!="Mayor"),CONCATENATE("R",'Mapa final'!#REF!),"")</f>
        <v>#REF!</v>
      </c>
      <c r="BO50" s="823"/>
      <c r="BP50" s="823" t="e">
        <f>IF(AND('Mapa final'!#REF!="Media",'Mapa final'!#REF!="Mayor"),CONCATENATE("R",'Mapa final'!#REF!),"")</f>
        <v>#REF!</v>
      </c>
      <c r="BQ50" s="823"/>
      <c r="BR50" s="823" t="e">
        <f>IF(AND('Mapa final'!#REF!="Media",'Mapa final'!#REF!="Mayor"),CONCATENATE("R",'Mapa final'!#REF!),"")</f>
        <v>#REF!</v>
      </c>
      <c r="BS50" s="823"/>
      <c r="BT50" s="823" t="e">
        <f>IF(AND('Mapa final'!#REF!="Media",'Mapa final'!#REF!="Mayor"),CONCATENATE("R",'Mapa final'!#REF!),"")</f>
        <v>#REF!</v>
      </c>
      <c r="BU50" s="824"/>
      <c r="BV50" s="817" t="e">
        <f>IF(AND('Mapa final'!#REF!="Media",'Mapa final'!#REF!="Catastrófico"),CONCATENATE("R",'Mapa final'!#REF!),"")</f>
        <v>#REF!</v>
      </c>
      <c r="BW50" s="818"/>
      <c r="BX50" s="818" t="e">
        <f>IF(AND('Mapa final'!#REF!="Media",'Mapa final'!#REF!="Catastrófico"),CONCATENATE("R",'Mapa final'!#REF!),"")</f>
        <v>#REF!</v>
      </c>
      <c r="BY50" s="818"/>
      <c r="BZ50" s="818" t="e">
        <f>IF(AND('Mapa final'!#REF!="Media",'Mapa final'!#REF!="Catastrófico"),CONCATENATE("R",'Mapa final'!#REF!),"")</f>
        <v>#REF!</v>
      </c>
      <c r="CA50" s="818"/>
      <c r="CB50" s="818" t="e">
        <f>IF(AND('Mapa final'!#REF!="Media",'Mapa final'!#REF!="Catastrófico"),CONCATENATE("R",'Mapa final'!#REF!),"")</f>
        <v>#REF!</v>
      </c>
      <c r="CC50" s="818"/>
      <c r="CD50" s="818" t="e">
        <f>IF(AND('Mapa final'!#REF!="Media",'Mapa final'!#REF!="Catastrófico"),CONCATENATE("R",'Mapa final'!#REF!),"")</f>
        <v>#REF!</v>
      </c>
      <c r="CE50" s="818"/>
      <c r="CF50" s="818" t="e">
        <f>IF(AND('Mapa final'!#REF!="Media",'Mapa final'!#REF!="Catastrófico"),CONCATENATE("R",'Mapa final'!#REF!),"")</f>
        <v>#REF!</v>
      </c>
      <c r="CG50" s="818"/>
      <c r="CH50" s="818" t="e">
        <f>IF(AND('Mapa final'!#REF!="Media",'Mapa final'!#REF!="Catastrófico"),CONCATENATE("R",'Mapa final'!#REF!),"")</f>
        <v>#REF!</v>
      </c>
      <c r="CI50" s="818"/>
      <c r="CJ50" s="818" t="e">
        <f>IF(AND('Mapa final'!#REF!="Media",'Mapa final'!#REF!="Catastrófico"),CONCATENATE("R",'Mapa final'!#REF!),"")</f>
        <v>#REF!</v>
      </c>
      <c r="CK50" s="825"/>
      <c r="CL50" s="22"/>
      <c r="CM50" s="869"/>
      <c r="CN50" s="870"/>
      <c r="CO50" s="870"/>
      <c r="CP50" s="870"/>
      <c r="CQ50" s="870"/>
      <c r="CR50" s="871"/>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row>
    <row r="51" spans="1:130" ht="14.45" customHeight="1" x14ac:dyDescent="0.25">
      <c r="A51" s="22"/>
      <c r="B51" s="803"/>
      <c r="C51" s="803"/>
      <c r="D51" s="804"/>
      <c r="E51" s="841"/>
      <c r="F51" s="842"/>
      <c r="G51" s="842"/>
      <c r="H51" s="842"/>
      <c r="I51" s="842"/>
      <c r="J51" s="812"/>
      <c r="K51" s="808"/>
      <c r="L51" s="808"/>
      <c r="M51" s="808"/>
      <c r="N51" s="808"/>
      <c r="O51" s="808"/>
      <c r="P51" s="808"/>
      <c r="Q51" s="808"/>
      <c r="R51" s="808"/>
      <c r="S51" s="808"/>
      <c r="T51" s="808"/>
      <c r="U51" s="808"/>
      <c r="V51" s="808"/>
      <c r="W51" s="808"/>
      <c r="X51" s="808"/>
      <c r="Y51" s="809"/>
      <c r="Z51" s="812"/>
      <c r="AA51" s="808"/>
      <c r="AB51" s="808"/>
      <c r="AC51" s="808"/>
      <c r="AD51" s="808"/>
      <c r="AE51" s="808"/>
      <c r="AF51" s="808"/>
      <c r="AG51" s="808"/>
      <c r="AH51" s="808"/>
      <c r="AI51" s="808"/>
      <c r="AJ51" s="808"/>
      <c r="AK51" s="808"/>
      <c r="AL51" s="808"/>
      <c r="AM51" s="808"/>
      <c r="AN51" s="808"/>
      <c r="AO51" s="809"/>
      <c r="AP51" s="812"/>
      <c r="AQ51" s="808"/>
      <c r="AR51" s="808"/>
      <c r="AS51" s="808"/>
      <c r="AT51" s="808"/>
      <c r="AU51" s="808"/>
      <c r="AV51" s="808"/>
      <c r="AW51" s="808"/>
      <c r="AX51" s="808"/>
      <c r="AY51" s="808"/>
      <c r="AZ51" s="808"/>
      <c r="BA51" s="808"/>
      <c r="BB51" s="808"/>
      <c r="BC51" s="808"/>
      <c r="BD51" s="808"/>
      <c r="BE51" s="809"/>
      <c r="BF51" s="822"/>
      <c r="BG51" s="823"/>
      <c r="BH51" s="823"/>
      <c r="BI51" s="823"/>
      <c r="BJ51" s="823"/>
      <c r="BK51" s="823"/>
      <c r="BL51" s="823"/>
      <c r="BM51" s="823"/>
      <c r="BN51" s="823"/>
      <c r="BO51" s="823"/>
      <c r="BP51" s="823"/>
      <c r="BQ51" s="823"/>
      <c r="BR51" s="823"/>
      <c r="BS51" s="823"/>
      <c r="BT51" s="823"/>
      <c r="BU51" s="824"/>
      <c r="BV51" s="817"/>
      <c r="BW51" s="818"/>
      <c r="BX51" s="818"/>
      <c r="BY51" s="818"/>
      <c r="BZ51" s="818"/>
      <c r="CA51" s="818"/>
      <c r="CB51" s="818"/>
      <c r="CC51" s="818"/>
      <c r="CD51" s="818"/>
      <c r="CE51" s="818"/>
      <c r="CF51" s="818"/>
      <c r="CG51" s="818"/>
      <c r="CH51" s="818"/>
      <c r="CI51" s="818"/>
      <c r="CJ51" s="818"/>
      <c r="CK51" s="825"/>
      <c r="CL51" s="22"/>
      <c r="CM51" s="869"/>
      <c r="CN51" s="870"/>
      <c r="CO51" s="870"/>
      <c r="CP51" s="870"/>
      <c r="CQ51" s="870"/>
      <c r="CR51" s="871"/>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row>
    <row r="52" spans="1:130" ht="14.45" customHeight="1" x14ac:dyDescent="0.25">
      <c r="A52" s="22"/>
      <c r="B52" s="803"/>
      <c r="C52" s="803"/>
      <c r="D52" s="804"/>
      <c r="E52" s="841"/>
      <c r="F52" s="842"/>
      <c r="G52" s="842"/>
      <c r="H52" s="842"/>
      <c r="I52" s="842"/>
      <c r="J52" s="812" t="e">
        <f>IF(AND('Mapa final'!#REF!="Media",'Mapa final'!#REF!="Leve"),CONCATENATE("R",'Mapa final'!#REF!),"")</f>
        <v>#REF!</v>
      </c>
      <c r="K52" s="808"/>
      <c r="L52" s="808" t="e">
        <f>IF(AND('Mapa final'!#REF!="Media",'Mapa final'!#REF!="Leve"),CONCATENATE("R",'Mapa final'!#REF!),"")</f>
        <v>#REF!</v>
      </c>
      <c r="M52" s="808"/>
      <c r="N52" s="808" t="e">
        <f>IF(AND('Mapa final'!#REF!="Media",'Mapa final'!#REF!="Leve"),CONCATENATE("R",'Mapa final'!#REF!),"")</f>
        <v>#REF!</v>
      </c>
      <c r="O52" s="808"/>
      <c r="P52" s="808" t="e">
        <f>IF(AND('Mapa final'!#REF!="Media",'Mapa final'!#REF!="Leve"),CONCATENATE("R",'Mapa final'!#REF!),"")</f>
        <v>#REF!</v>
      </c>
      <c r="Q52" s="808"/>
      <c r="R52" s="808" t="e">
        <f>IF(AND('Mapa final'!#REF!="Media",'Mapa final'!#REF!="Leve"),CONCATENATE("R",'Mapa final'!#REF!),"")</f>
        <v>#REF!</v>
      </c>
      <c r="S52" s="808"/>
      <c r="T52" s="808" t="e">
        <f>IF(AND('Mapa final'!#REF!="Media",'Mapa final'!#REF!="Leve"),CONCATENATE("R",'Mapa final'!#REF!),"")</f>
        <v>#REF!</v>
      </c>
      <c r="U52" s="808"/>
      <c r="V52" s="808" t="e">
        <f>IF(AND('Mapa final'!#REF!="Media",'Mapa final'!#REF!="Leve"),CONCATENATE("R",'Mapa final'!#REF!),"")</f>
        <v>#REF!</v>
      </c>
      <c r="W52" s="808"/>
      <c r="X52" s="808" t="e">
        <f>IF(AND('Mapa final'!#REF!="Media",'Mapa final'!#REF!="Leve"),CONCATENATE("R",'Mapa final'!#REF!),"")</f>
        <v>#REF!</v>
      </c>
      <c r="Y52" s="809"/>
      <c r="Z52" s="812" t="e">
        <f>IF(AND('Mapa final'!#REF!="Media",'Mapa final'!#REF!="Menor"),CONCATENATE("R",'Mapa final'!#REF!),"")</f>
        <v>#REF!</v>
      </c>
      <c r="AA52" s="808"/>
      <c r="AB52" s="808" t="e">
        <f>IF(AND('Mapa final'!#REF!="Media",'Mapa final'!#REF!="Menor"),CONCATENATE("R",'Mapa final'!#REF!),"")</f>
        <v>#REF!</v>
      </c>
      <c r="AC52" s="808"/>
      <c r="AD52" s="808" t="e">
        <f>IF(AND('Mapa final'!#REF!="Media",'Mapa final'!#REF!="Menor"),CONCATENATE("R",'Mapa final'!#REF!),"")</f>
        <v>#REF!</v>
      </c>
      <c r="AE52" s="808"/>
      <c r="AF52" s="808" t="e">
        <f>IF(AND('Mapa final'!#REF!="Media",'Mapa final'!#REF!="Menor"),CONCATENATE("R",'Mapa final'!#REF!),"")</f>
        <v>#REF!</v>
      </c>
      <c r="AG52" s="808"/>
      <c r="AH52" s="808" t="e">
        <f>IF(AND('Mapa final'!#REF!="Media",'Mapa final'!#REF!="Menor"),CONCATENATE("R",'Mapa final'!#REF!),"")</f>
        <v>#REF!</v>
      </c>
      <c r="AI52" s="808"/>
      <c r="AJ52" s="808" t="e">
        <f>IF(AND('Mapa final'!#REF!="Media",'Mapa final'!#REF!="Menor"),CONCATENATE("R",'Mapa final'!#REF!),"")</f>
        <v>#REF!</v>
      </c>
      <c r="AK52" s="808"/>
      <c r="AL52" s="808" t="e">
        <f>IF(AND('Mapa final'!#REF!="Media",'Mapa final'!#REF!="Menor"),CONCATENATE("R",'Mapa final'!#REF!),"")</f>
        <v>#REF!</v>
      </c>
      <c r="AM52" s="808"/>
      <c r="AN52" s="808" t="e">
        <f>IF(AND('Mapa final'!#REF!="Media",'Mapa final'!#REF!="Menor"),CONCATENATE("R",'Mapa final'!#REF!),"")</f>
        <v>#REF!</v>
      </c>
      <c r="AO52" s="809"/>
      <c r="AP52" s="812" t="e">
        <f>IF(AND('Mapa final'!#REF!="Media",'Mapa final'!#REF!="Moderado"),CONCATENATE("R",'Mapa final'!#REF!),"")</f>
        <v>#REF!</v>
      </c>
      <c r="AQ52" s="808"/>
      <c r="AR52" s="808" t="e">
        <f>IF(AND('Mapa final'!#REF!="Media",'Mapa final'!#REF!="Moderado"),CONCATENATE("R",'Mapa final'!#REF!),"")</f>
        <v>#REF!</v>
      </c>
      <c r="AS52" s="808"/>
      <c r="AT52" s="808" t="e">
        <f>IF(AND('Mapa final'!#REF!="Media",'Mapa final'!#REF!="Moderado"),CONCATENATE("R",'Mapa final'!#REF!),"")</f>
        <v>#REF!</v>
      </c>
      <c r="AU52" s="808"/>
      <c r="AV52" s="808" t="e">
        <f>IF(AND('Mapa final'!#REF!="Media",'Mapa final'!#REF!="Moderado"),CONCATENATE("R",'Mapa final'!#REF!),"")</f>
        <v>#REF!</v>
      </c>
      <c r="AW52" s="808"/>
      <c r="AX52" s="808" t="e">
        <f>IF(AND('Mapa final'!#REF!="Media",'Mapa final'!#REF!="Moderado"),CONCATENATE("R",'Mapa final'!#REF!),"")</f>
        <v>#REF!</v>
      </c>
      <c r="AY52" s="808"/>
      <c r="AZ52" s="808" t="e">
        <f>IF(AND('Mapa final'!#REF!="Media",'Mapa final'!#REF!="Moderado"),CONCATENATE("R",'Mapa final'!#REF!),"")</f>
        <v>#REF!</v>
      </c>
      <c r="BA52" s="808"/>
      <c r="BB52" s="808" t="e">
        <f>IF(AND('Mapa final'!#REF!="Media",'Mapa final'!#REF!="Moderado"),CONCATENATE("R",'Mapa final'!#REF!),"")</f>
        <v>#REF!</v>
      </c>
      <c r="BC52" s="808"/>
      <c r="BD52" s="808" t="e">
        <f>IF(AND('Mapa final'!#REF!="Media",'Mapa final'!#REF!="Moderado"),CONCATENATE("R",'Mapa final'!#REF!),"")</f>
        <v>#REF!</v>
      </c>
      <c r="BE52" s="809"/>
      <c r="BF52" s="822" t="e">
        <f>IF(AND('Mapa final'!#REF!="Media",'Mapa final'!#REF!="Mayor"),CONCATENATE("R",'Mapa final'!#REF!),"")</f>
        <v>#REF!</v>
      </c>
      <c r="BG52" s="823"/>
      <c r="BH52" s="823" t="e">
        <f>IF(AND('Mapa final'!#REF!="Media",'Mapa final'!#REF!="Mayor"),CONCATENATE("R",'Mapa final'!#REF!),"")</f>
        <v>#REF!</v>
      </c>
      <c r="BI52" s="823"/>
      <c r="BJ52" s="823" t="e">
        <f>IF(AND('Mapa final'!#REF!="Media",'Mapa final'!#REF!="Mayor"),CONCATENATE("R",'Mapa final'!#REF!),"")</f>
        <v>#REF!</v>
      </c>
      <c r="BK52" s="823"/>
      <c r="BL52" s="823" t="e">
        <f>IF(AND('Mapa final'!#REF!="Media",'Mapa final'!#REF!="Mayor"),CONCATENATE("R",'Mapa final'!#REF!),"")</f>
        <v>#REF!</v>
      </c>
      <c r="BM52" s="823"/>
      <c r="BN52" s="823" t="e">
        <f>IF(AND('Mapa final'!#REF!="Media",'Mapa final'!#REF!="Mayor"),CONCATENATE("R",'Mapa final'!#REF!),"")</f>
        <v>#REF!</v>
      </c>
      <c r="BO52" s="823"/>
      <c r="BP52" s="823" t="e">
        <f>IF(AND('Mapa final'!#REF!="Media",'Mapa final'!#REF!="Mayor"),CONCATENATE("R",'Mapa final'!#REF!),"")</f>
        <v>#REF!</v>
      </c>
      <c r="BQ52" s="823"/>
      <c r="BR52" s="823" t="e">
        <f>IF(AND('Mapa final'!#REF!="Media",'Mapa final'!#REF!="Mayor"),CONCATENATE("R",'Mapa final'!#REF!),"")</f>
        <v>#REF!</v>
      </c>
      <c r="BS52" s="823"/>
      <c r="BT52" s="823" t="e">
        <f>IF(AND('Mapa final'!#REF!="Media",'Mapa final'!#REF!="Mayor"),CONCATENATE("R",'Mapa final'!#REF!),"")</f>
        <v>#REF!</v>
      </c>
      <c r="BU52" s="824"/>
      <c r="BV52" s="817" t="e">
        <f>IF(AND('Mapa final'!#REF!="Media",'Mapa final'!#REF!="Catastrófico"),CONCATENATE("R",'Mapa final'!#REF!),"")</f>
        <v>#REF!</v>
      </c>
      <c r="BW52" s="818"/>
      <c r="BX52" s="818" t="e">
        <f>IF(AND('Mapa final'!#REF!="Media",'Mapa final'!#REF!="Catastrófico"),CONCATENATE("R",'Mapa final'!#REF!),"")</f>
        <v>#REF!</v>
      </c>
      <c r="BY52" s="818"/>
      <c r="BZ52" s="818" t="e">
        <f>IF(AND('Mapa final'!#REF!="Media",'Mapa final'!#REF!="Catastrófico"),CONCATENATE("R",'Mapa final'!#REF!),"")</f>
        <v>#REF!</v>
      </c>
      <c r="CA52" s="818"/>
      <c r="CB52" s="818" t="e">
        <f>IF(AND('Mapa final'!#REF!="Media",'Mapa final'!#REF!="Catastrófico"),CONCATENATE("R",'Mapa final'!#REF!),"")</f>
        <v>#REF!</v>
      </c>
      <c r="CC52" s="818"/>
      <c r="CD52" s="818" t="e">
        <f>IF(AND('Mapa final'!#REF!="Media",'Mapa final'!#REF!="Catastrófico"),CONCATENATE("R",'Mapa final'!#REF!),"")</f>
        <v>#REF!</v>
      </c>
      <c r="CE52" s="818"/>
      <c r="CF52" s="818" t="e">
        <f>IF(AND('Mapa final'!#REF!="Media",'Mapa final'!#REF!="Catastrófico"),CONCATENATE("R",'Mapa final'!#REF!),"")</f>
        <v>#REF!</v>
      </c>
      <c r="CG52" s="818"/>
      <c r="CH52" s="818" t="e">
        <f>IF(AND('Mapa final'!#REF!="Media",'Mapa final'!#REF!="Catastrófico"),CONCATENATE("R",'Mapa final'!#REF!),"")</f>
        <v>#REF!</v>
      </c>
      <c r="CI52" s="818"/>
      <c r="CJ52" s="818" t="e">
        <f>IF(AND('Mapa final'!#REF!="Media",'Mapa final'!#REF!="Catastrófico"),CONCATENATE("R",'Mapa final'!#REF!),"")</f>
        <v>#REF!</v>
      </c>
      <c r="CK52" s="825"/>
      <c r="CL52" s="22"/>
      <c r="CM52" s="869"/>
      <c r="CN52" s="870"/>
      <c r="CO52" s="870"/>
      <c r="CP52" s="870"/>
      <c r="CQ52" s="870"/>
      <c r="CR52" s="871"/>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row>
    <row r="53" spans="1:130" ht="15" customHeight="1" thickBot="1" x14ac:dyDescent="0.3">
      <c r="A53" s="22"/>
      <c r="B53" s="803"/>
      <c r="C53" s="803"/>
      <c r="D53" s="804"/>
      <c r="E53" s="843"/>
      <c r="F53" s="844"/>
      <c r="G53" s="844"/>
      <c r="H53" s="844"/>
      <c r="I53" s="844"/>
      <c r="J53" s="813"/>
      <c r="K53" s="810"/>
      <c r="L53" s="810"/>
      <c r="M53" s="810"/>
      <c r="N53" s="810"/>
      <c r="O53" s="810"/>
      <c r="P53" s="810"/>
      <c r="Q53" s="810"/>
      <c r="R53" s="810"/>
      <c r="S53" s="810"/>
      <c r="T53" s="810"/>
      <c r="U53" s="810"/>
      <c r="V53" s="810"/>
      <c r="W53" s="810"/>
      <c r="X53" s="810"/>
      <c r="Y53" s="819"/>
      <c r="Z53" s="813"/>
      <c r="AA53" s="810"/>
      <c r="AB53" s="810"/>
      <c r="AC53" s="810"/>
      <c r="AD53" s="810"/>
      <c r="AE53" s="810"/>
      <c r="AF53" s="810"/>
      <c r="AG53" s="810"/>
      <c r="AH53" s="810"/>
      <c r="AI53" s="810"/>
      <c r="AJ53" s="810"/>
      <c r="AK53" s="810"/>
      <c r="AL53" s="810"/>
      <c r="AM53" s="810"/>
      <c r="AN53" s="810"/>
      <c r="AO53" s="819"/>
      <c r="AP53" s="813"/>
      <c r="AQ53" s="810"/>
      <c r="AR53" s="810"/>
      <c r="AS53" s="810"/>
      <c r="AT53" s="810"/>
      <c r="AU53" s="810"/>
      <c r="AV53" s="810"/>
      <c r="AW53" s="810"/>
      <c r="AX53" s="810"/>
      <c r="AY53" s="810"/>
      <c r="AZ53" s="810"/>
      <c r="BA53" s="810"/>
      <c r="BB53" s="810"/>
      <c r="BC53" s="810"/>
      <c r="BD53" s="810"/>
      <c r="BE53" s="819"/>
      <c r="BF53" s="831"/>
      <c r="BG53" s="830"/>
      <c r="BH53" s="830"/>
      <c r="BI53" s="830"/>
      <c r="BJ53" s="830"/>
      <c r="BK53" s="830"/>
      <c r="BL53" s="830"/>
      <c r="BM53" s="830"/>
      <c r="BN53" s="830"/>
      <c r="BO53" s="830"/>
      <c r="BP53" s="830"/>
      <c r="BQ53" s="830"/>
      <c r="BR53" s="830"/>
      <c r="BS53" s="830"/>
      <c r="BT53" s="830"/>
      <c r="BU53" s="832"/>
      <c r="BV53" s="820"/>
      <c r="BW53" s="821"/>
      <c r="BX53" s="821"/>
      <c r="BY53" s="821"/>
      <c r="BZ53" s="821"/>
      <c r="CA53" s="821"/>
      <c r="CB53" s="821"/>
      <c r="CC53" s="821"/>
      <c r="CD53" s="821"/>
      <c r="CE53" s="821"/>
      <c r="CF53" s="821"/>
      <c r="CG53" s="821"/>
      <c r="CH53" s="821"/>
      <c r="CI53" s="821"/>
      <c r="CJ53" s="821"/>
      <c r="CK53" s="826"/>
      <c r="CL53" s="22"/>
      <c r="CM53" s="872"/>
      <c r="CN53" s="873"/>
      <c r="CO53" s="873"/>
      <c r="CP53" s="873"/>
      <c r="CQ53" s="873"/>
      <c r="CR53" s="874"/>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row>
    <row r="54" spans="1:130" ht="14.45" customHeight="1" x14ac:dyDescent="0.25">
      <c r="A54" s="22"/>
      <c r="B54" s="803"/>
      <c r="C54" s="803"/>
      <c r="D54" s="804"/>
      <c r="E54" s="839" t="s">
        <v>654</v>
      </c>
      <c r="F54" s="840"/>
      <c r="G54" s="840"/>
      <c r="H54" s="840"/>
      <c r="I54" s="840"/>
      <c r="J54" s="856" t="e">
        <f>IF(AND('Mapa final'!#REF!="Baja",'Mapa final'!#REF!="Leve"),CONCATENATE("R",'Mapa final'!#REF!),"")</f>
        <v>#REF!</v>
      </c>
      <c r="K54" s="836"/>
      <c r="L54" s="836" t="e">
        <f>IF(AND('Mapa final'!#REF!="Baja",'Mapa final'!#REF!="Leve"),CONCATENATE("R",'Mapa final'!#REF!),"")</f>
        <v>#REF!</v>
      </c>
      <c r="M54" s="836"/>
      <c r="N54" s="836" t="e">
        <f>IF(AND('Mapa final'!#REF!="Baja",'Mapa final'!#REF!="Leve"),CONCATENATE("R",'Mapa final'!#REF!),"")</f>
        <v>#REF!</v>
      </c>
      <c r="O54" s="836"/>
      <c r="P54" s="836" t="e">
        <f>IF(AND('Mapa final'!#REF!="Baja",'Mapa final'!#REF!="Leve"),CONCATENATE("R",'Mapa final'!#REF!),"")</f>
        <v>#REF!</v>
      </c>
      <c r="Q54" s="836"/>
      <c r="R54" s="836" t="e">
        <f>IF(AND('Mapa final'!#REF!="Baja",'Mapa final'!#REF!="Leve"),CONCATENATE("R",'Mapa final'!#REF!),"")</f>
        <v>#REF!</v>
      </c>
      <c r="S54" s="836"/>
      <c r="T54" s="836" t="e">
        <f>IF(AND('Mapa final'!#REF!="Baja",'Mapa final'!#REF!="Leve"),CONCATENATE("R",'Mapa final'!#REF!),"")</f>
        <v>#REF!</v>
      </c>
      <c r="U54" s="836"/>
      <c r="V54" s="836" t="e">
        <f>IF(AND('Mapa final'!#REF!="Baja",'Mapa final'!#REF!="Leve"),CONCATENATE("R",'Mapa final'!#REF!),"")</f>
        <v>#REF!</v>
      </c>
      <c r="W54" s="836"/>
      <c r="X54" s="836" t="e">
        <f>IF(AND('Mapa final'!#REF!="Baja",'Mapa final'!#REF!="Leve"),CONCATENATE("R",'Mapa final'!#REF!),"")</f>
        <v>#REF!</v>
      </c>
      <c r="Y54" s="836"/>
      <c r="Z54" s="814" t="e">
        <f>IF(AND('Mapa final'!#REF!="Baja",'Mapa final'!#REF!="Menor"),CONCATENATE("R",'Mapa final'!#REF!),"")</f>
        <v>#REF!</v>
      </c>
      <c r="AA54" s="815"/>
      <c r="AB54" s="815" t="e">
        <f>IF(AND('Mapa final'!#REF!="Baja",'Mapa final'!#REF!="Menor"),CONCATENATE("R",'Mapa final'!#REF!),"")</f>
        <v>#REF!</v>
      </c>
      <c r="AC54" s="815"/>
      <c r="AD54" s="815" t="e">
        <f>IF(AND('Mapa final'!#REF!="Baja",'Mapa final'!#REF!="Menor"),CONCATENATE("R",'Mapa final'!#REF!),"")</f>
        <v>#REF!</v>
      </c>
      <c r="AE54" s="815"/>
      <c r="AF54" s="816" t="e">
        <f>IF(AND('Mapa final'!#REF!="Baja",'Mapa final'!#REF!="Menor"),CONCATENATE("R",'Mapa final'!#REF!),"")</f>
        <v>#REF!</v>
      </c>
      <c r="AG54" s="816"/>
      <c r="AH54" s="816" t="e">
        <f>IF(AND('Mapa final'!#REF!="Baja",'Mapa final'!#REF!="Menor"),CONCATENATE("R",'Mapa final'!#REF!),"")</f>
        <v>#REF!</v>
      </c>
      <c r="AI54" s="816"/>
      <c r="AJ54" s="815" t="e">
        <f>IF(AND('Mapa final'!#REF!="Baja",'Mapa final'!#REF!="Menor"),CONCATENATE("R",'Mapa final'!#REF!),"")</f>
        <v>#REF!</v>
      </c>
      <c r="AK54" s="815"/>
      <c r="AL54" s="815" t="e">
        <f>IF(AND('Mapa final'!#REF!="Baja",'Mapa final'!#REF!="Menor"),CONCATENATE("R",'Mapa final'!#REF!),"")</f>
        <v>#REF!</v>
      </c>
      <c r="AM54" s="815"/>
      <c r="AN54" s="815" t="e">
        <f>IF(AND('Mapa final'!#REF!="Baja",'Mapa final'!#REF!="Menor"),CONCATENATE("R",'Mapa final'!#REF!),"")</f>
        <v>#REF!</v>
      </c>
      <c r="AO54" s="815"/>
      <c r="AP54" s="814" t="e">
        <f>IF(AND('Mapa final'!#REF!="Baja",'Mapa final'!#REF!="Moderado"),CONCATENATE("R",'Mapa final'!#REF!),"")</f>
        <v>#REF!</v>
      </c>
      <c r="AQ54" s="815"/>
      <c r="AR54" s="815" t="e">
        <f>IF(AND('Mapa final'!#REF!="Baja",'Mapa final'!#REF!="Moderado"),CONCATENATE("R",'Mapa final'!#REF!),"")</f>
        <v>#REF!</v>
      </c>
      <c r="AS54" s="815"/>
      <c r="AT54" s="815" t="e">
        <f>IF(AND('Mapa final'!#REF!="Baja",'Mapa final'!#REF!="Moderado"),CONCATENATE("R",'Mapa final'!#REF!),"")</f>
        <v>#REF!</v>
      </c>
      <c r="AU54" s="815"/>
      <c r="AV54" s="816" t="e">
        <f>IF(AND('Mapa final'!#REF!="Baja",'Mapa final'!#REF!="Moderado"),CONCATENATE("R",'Mapa final'!#REF!),"")</f>
        <v>#REF!</v>
      </c>
      <c r="AW54" s="816"/>
      <c r="AX54" s="816" t="e">
        <f>IF(AND('Mapa final'!#REF!="Baja",'Mapa final'!#REF!="Moderado"),CONCATENATE("R",'Mapa final'!#REF!),"")</f>
        <v>#REF!</v>
      </c>
      <c r="AY54" s="816"/>
      <c r="AZ54" s="815" t="e">
        <f>IF(AND('Mapa final'!#REF!="Baja",'Mapa final'!#REF!="Moderado"),CONCATENATE("R",'Mapa final'!#REF!),"")</f>
        <v>#REF!</v>
      </c>
      <c r="BA54" s="815"/>
      <c r="BB54" s="815" t="e">
        <f>IF(AND('Mapa final'!#REF!="Baja",'Mapa final'!#REF!="Moderado"),CONCATENATE("R",'Mapa final'!#REF!),"")</f>
        <v>#REF!</v>
      </c>
      <c r="BC54" s="815"/>
      <c r="BD54" s="815" t="e">
        <f>IF(AND('Mapa final'!#REF!="Baja",'Mapa final'!#REF!="Moderado"),CONCATENATE("R",'Mapa final'!#REF!),"")</f>
        <v>#REF!</v>
      </c>
      <c r="BE54" s="815"/>
      <c r="BF54" s="838" t="e">
        <f>IF(AND('Mapa final'!#REF!="Baja",'Mapa final'!#REF!="Mayor"),CONCATENATE("R",'Mapa final'!#REF!),"")</f>
        <v>#REF!</v>
      </c>
      <c r="BG54" s="833"/>
      <c r="BH54" s="833" t="e">
        <f>IF(AND('Mapa final'!#REF!="Baja",'Mapa final'!#REF!="Mayor"),CONCATENATE("R",'Mapa final'!#REF!),"")</f>
        <v>#REF!</v>
      </c>
      <c r="BI54" s="833"/>
      <c r="BJ54" s="833" t="e">
        <f>IF(AND('Mapa final'!#REF!="Baja",'Mapa final'!#REF!="Mayor"),CONCATENATE("R",'Mapa final'!#REF!),"")</f>
        <v>#REF!</v>
      </c>
      <c r="BK54" s="833"/>
      <c r="BL54" s="833" t="e">
        <f>IF(AND('Mapa final'!#REF!="Baja",'Mapa final'!#REF!="Mayor"),CONCATENATE("R",'Mapa final'!#REF!),"")</f>
        <v>#REF!</v>
      </c>
      <c r="BM54" s="833"/>
      <c r="BN54" s="833" t="e">
        <f>IF(AND('Mapa final'!#REF!="Baja",'Mapa final'!#REF!="Mayor"),CONCATENATE("R",'Mapa final'!#REF!),"")</f>
        <v>#REF!</v>
      </c>
      <c r="BO54" s="833"/>
      <c r="BP54" s="833" t="e">
        <f>IF(AND('Mapa final'!#REF!="Baja",'Mapa final'!#REF!="Mayor"),CONCATENATE("R",'Mapa final'!#REF!),"")</f>
        <v>#REF!</v>
      </c>
      <c r="BQ54" s="833"/>
      <c r="BR54" s="833" t="e">
        <f>IF(AND('Mapa final'!#REF!="Baja",'Mapa final'!#REF!="Mayor"),CONCATENATE("R",'Mapa final'!#REF!),"")</f>
        <v>#REF!</v>
      </c>
      <c r="BS54" s="833"/>
      <c r="BT54" s="833" t="e">
        <f>IF(AND('Mapa final'!#REF!="Baja",'Mapa final'!#REF!="Mayor"),CONCATENATE("R",'Mapa final'!#REF!),"")</f>
        <v>#REF!</v>
      </c>
      <c r="BU54" s="834"/>
      <c r="BV54" s="829" t="e">
        <f>IF(AND('Mapa final'!#REF!="Baja",'Mapa final'!#REF!="Catastrófico"),CONCATENATE("R",'Mapa final'!#REF!),"")</f>
        <v>#REF!</v>
      </c>
      <c r="BW54" s="827"/>
      <c r="BX54" s="827" t="e">
        <f>IF(AND('Mapa final'!#REF!="Baja",'Mapa final'!#REF!="Catastrófico"),CONCATENATE("R",'Mapa final'!#REF!),"")</f>
        <v>#REF!</v>
      </c>
      <c r="BY54" s="827"/>
      <c r="BZ54" s="827" t="e">
        <f>IF(AND('Mapa final'!#REF!="Baja",'Mapa final'!#REF!="Catastrófico"),CONCATENATE("R",'Mapa final'!#REF!),"")</f>
        <v>#REF!</v>
      </c>
      <c r="CA54" s="827"/>
      <c r="CB54" s="827" t="e">
        <f>IF(AND('Mapa final'!#REF!="Baja",'Mapa final'!#REF!="Catastrófico"),CONCATENATE("R",'Mapa final'!#REF!),"")</f>
        <v>#REF!</v>
      </c>
      <c r="CC54" s="827"/>
      <c r="CD54" s="827" t="e">
        <f>IF(AND('Mapa final'!#REF!="Baja",'Mapa final'!#REF!="Catastrófico"),CONCATENATE("R",'Mapa final'!#REF!),"")</f>
        <v>#REF!</v>
      </c>
      <c r="CE54" s="827"/>
      <c r="CF54" s="827" t="e">
        <f>IF(AND('Mapa final'!#REF!="Baja",'Mapa final'!#REF!="Catastrófico"),CONCATENATE("R",'Mapa final'!#REF!),"")</f>
        <v>#REF!</v>
      </c>
      <c r="CG54" s="827"/>
      <c r="CH54" s="827" t="e">
        <f>IF(AND('Mapa final'!#REF!="Baja",'Mapa final'!#REF!="Catastrófico"),CONCATENATE("R",'Mapa final'!#REF!),"")</f>
        <v>#REF!</v>
      </c>
      <c r="CI54" s="827"/>
      <c r="CJ54" s="827" t="e">
        <f>IF(AND('Mapa final'!#REF!="Baja",'Mapa final'!#REF!="Catastrófico"),CONCATENATE("R",'Mapa final'!#REF!),"")</f>
        <v>#REF!</v>
      </c>
      <c r="CK54" s="828"/>
      <c r="CL54" s="22"/>
      <c r="CM54" s="875" t="s">
        <v>647</v>
      </c>
      <c r="CN54" s="876"/>
      <c r="CO54" s="876"/>
      <c r="CP54" s="876"/>
      <c r="CQ54" s="876"/>
      <c r="CR54" s="877"/>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row>
    <row r="55" spans="1:130" ht="14.45" customHeight="1" x14ac:dyDescent="0.25">
      <c r="A55" s="22"/>
      <c r="B55" s="803"/>
      <c r="C55" s="803"/>
      <c r="D55" s="804"/>
      <c r="E55" s="841"/>
      <c r="F55" s="842"/>
      <c r="G55" s="842"/>
      <c r="H55" s="842"/>
      <c r="I55" s="842"/>
      <c r="J55" s="835"/>
      <c r="K55" s="806"/>
      <c r="L55" s="806"/>
      <c r="M55" s="806"/>
      <c r="N55" s="806"/>
      <c r="O55" s="806"/>
      <c r="P55" s="806"/>
      <c r="Q55" s="806"/>
      <c r="R55" s="806"/>
      <c r="S55" s="806"/>
      <c r="T55" s="806"/>
      <c r="U55" s="806"/>
      <c r="V55" s="806"/>
      <c r="W55" s="806"/>
      <c r="X55" s="806"/>
      <c r="Y55" s="806"/>
      <c r="Z55" s="812"/>
      <c r="AA55" s="808"/>
      <c r="AB55" s="808"/>
      <c r="AC55" s="808"/>
      <c r="AD55" s="808"/>
      <c r="AE55" s="808"/>
      <c r="AF55" s="811"/>
      <c r="AG55" s="811"/>
      <c r="AH55" s="811"/>
      <c r="AI55" s="811"/>
      <c r="AJ55" s="808"/>
      <c r="AK55" s="808"/>
      <c r="AL55" s="808"/>
      <c r="AM55" s="808"/>
      <c r="AN55" s="808"/>
      <c r="AO55" s="808"/>
      <c r="AP55" s="812"/>
      <c r="AQ55" s="808"/>
      <c r="AR55" s="808"/>
      <c r="AS55" s="808"/>
      <c r="AT55" s="808"/>
      <c r="AU55" s="808"/>
      <c r="AV55" s="811"/>
      <c r="AW55" s="811"/>
      <c r="AX55" s="811"/>
      <c r="AY55" s="811"/>
      <c r="AZ55" s="808"/>
      <c r="BA55" s="808"/>
      <c r="BB55" s="808"/>
      <c r="BC55" s="808"/>
      <c r="BD55" s="808"/>
      <c r="BE55" s="808"/>
      <c r="BF55" s="822"/>
      <c r="BG55" s="823"/>
      <c r="BH55" s="823"/>
      <c r="BI55" s="823"/>
      <c r="BJ55" s="823"/>
      <c r="BK55" s="823"/>
      <c r="BL55" s="823"/>
      <c r="BM55" s="823"/>
      <c r="BN55" s="823"/>
      <c r="BO55" s="823"/>
      <c r="BP55" s="823"/>
      <c r="BQ55" s="823"/>
      <c r="BR55" s="823"/>
      <c r="BS55" s="823"/>
      <c r="BT55" s="823"/>
      <c r="BU55" s="824"/>
      <c r="BV55" s="817"/>
      <c r="BW55" s="818"/>
      <c r="BX55" s="818"/>
      <c r="BY55" s="818"/>
      <c r="BZ55" s="818"/>
      <c r="CA55" s="818"/>
      <c r="CB55" s="818"/>
      <c r="CC55" s="818"/>
      <c r="CD55" s="818"/>
      <c r="CE55" s="818"/>
      <c r="CF55" s="818"/>
      <c r="CG55" s="818"/>
      <c r="CH55" s="818"/>
      <c r="CI55" s="818"/>
      <c r="CJ55" s="818"/>
      <c r="CK55" s="825"/>
      <c r="CL55" s="22"/>
      <c r="CM55" s="878"/>
      <c r="CN55" s="879"/>
      <c r="CO55" s="879"/>
      <c r="CP55" s="879"/>
      <c r="CQ55" s="879"/>
      <c r="CR55" s="880"/>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row>
    <row r="56" spans="1:130" ht="14.45" customHeight="1" x14ac:dyDescent="0.25">
      <c r="A56" s="22"/>
      <c r="B56" s="803"/>
      <c r="C56" s="803"/>
      <c r="D56" s="804"/>
      <c r="E56" s="841"/>
      <c r="F56" s="842"/>
      <c r="G56" s="842"/>
      <c r="H56" s="842"/>
      <c r="I56" s="842"/>
      <c r="J56" s="835" t="e">
        <f>IF(AND('Mapa final'!#REF!="Baja",'Mapa final'!#REF!="Leve"),CONCATENATE("R",'Mapa final'!#REF!),"")</f>
        <v>#REF!</v>
      </c>
      <c r="K56" s="806"/>
      <c r="L56" s="806" t="e">
        <f>IF(AND('Mapa final'!#REF!="Baja",'Mapa final'!#REF!="Leve"),CONCATENATE("R",'Mapa final'!#REF!),"")</f>
        <v>#REF!</v>
      </c>
      <c r="M56" s="806"/>
      <c r="N56" s="806" t="e">
        <f>IF(AND('Mapa final'!#REF!="Baja",'Mapa final'!#REF!="Leve"),CONCATENATE("R",'Mapa final'!#REF!),"")</f>
        <v>#REF!</v>
      </c>
      <c r="O56" s="806"/>
      <c r="P56" s="806" t="e">
        <f>IF(AND('Mapa final'!#REF!="Baja",'Mapa final'!#REF!="Leve"),CONCATENATE("R",'Mapa final'!#REF!),"")</f>
        <v>#REF!</v>
      </c>
      <c r="Q56" s="806"/>
      <c r="R56" s="806" t="e">
        <f>IF(AND('Mapa final'!#REF!="Baja",'Mapa final'!#REF!="Leve"),CONCATENATE("R",'Mapa final'!#REF!),"")</f>
        <v>#REF!</v>
      </c>
      <c r="S56" s="806"/>
      <c r="T56" s="806" t="e">
        <f>IF(AND('Mapa final'!#REF!="Baja",'Mapa final'!#REF!="Leve"),CONCATENATE("R",'Mapa final'!#REF!),"")</f>
        <v>#REF!</v>
      </c>
      <c r="U56" s="806"/>
      <c r="V56" s="806" t="e">
        <f>IF(AND('Mapa final'!#REF!="Baja",'Mapa final'!#REF!="Leve"),CONCATENATE("R",'Mapa final'!#REF!),"")</f>
        <v>#REF!</v>
      </c>
      <c r="W56" s="806"/>
      <c r="X56" s="806" t="e">
        <f>IF(AND('Mapa final'!#REF!="Baja",'Mapa final'!#REF!="Leve"),CONCATENATE("R",'Mapa final'!#REF!),"")</f>
        <v>#REF!</v>
      </c>
      <c r="Y56" s="806"/>
      <c r="Z56" s="812" t="e">
        <f>IF(AND('Mapa final'!#REF!="Baja",'Mapa final'!#REF!="Menor"),CONCATENATE("R",'Mapa final'!#REF!),"")</f>
        <v>#REF!</v>
      </c>
      <c r="AA56" s="808"/>
      <c r="AB56" s="808" t="e">
        <f>IF(AND('Mapa final'!#REF!="Baja",'Mapa final'!#REF!="Menor"),CONCATENATE("R",'Mapa final'!#REF!),"")</f>
        <v>#REF!</v>
      </c>
      <c r="AC56" s="808"/>
      <c r="AD56" s="808" t="e">
        <f>IF(AND('Mapa final'!#REF!="Baja",'Mapa final'!#REF!="Menor"),CONCATENATE("R",'Mapa final'!#REF!),"")</f>
        <v>#REF!</v>
      </c>
      <c r="AE56" s="808"/>
      <c r="AF56" s="811" t="e">
        <f>IF(AND('Mapa final'!#REF!="Baja",'Mapa final'!#REF!="Menor"),CONCATENATE("R",'Mapa final'!#REF!),"")</f>
        <v>#REF!</v>
      </c>
      <c r="AG56" s="811"/>
      <c r="AH56" s="811" t="e">
        <f>IF(AND('Mapa final'!#REF!="Baja",'Mapa final'!#REF!="Menor"),CONCATENATE("R",'Mapa final'!#REF!),"")</f>
        <v>#REF!</v>
      </c>
      <c r="AI56" s="811"/>
      <c r="AJ56" s="808" t="e">
        <f>IF(AND('Mapa final'!#REF!="Baja",'Mapa final'!#REF!="Menor"),CONCATENATE("R",'Mapa final'!#REF!),"")</f>
        <v>#REF!</v>
      </c>
      <c r="AK56" s="808"/>
      <c r="AL56" s="808" t="e">
        <f>IF(AND('Mapa final'!#REF!="Baja",'Mapa final'!#REF!="Menor"),CONCATENATE("R",'Mapa final'!#REF!),"")</f>
        <v>#REF!</v>
      </c>
      <c r="AM56" s="808"/>
      <c r="AN56" s="808" t="e">
        <f>IF(AND('Mapa final'!#REF!="Baja",'Mapa final'!#REF!="Menor"),CONCATENATE("R",'Mapa final'!#REF!),"")</f>
        <v>#REF!</v>
      </c>
      <c r="AO56" s="809"/>
      <c r="AP56" s="812" t="e">
        <f>IF(AND('Mapa final'!#REF!="Baja",'Mapa final'!#REF!="Moderado"),CONCATENATE("R",'Mapa final'!#REF!),"")</f>
        <v>#REF!</v>
      </c>
      <c r="AQ56" s="808"/>
      <c r="AR56" s="808" t="e">
        <f>IF(AND('Mapa final'!#REF!="Baja",'Mapa final'!#REF!="Moderado"),CONCATENATE("R",'Mapa final'!#REF!),"")</f>
        <v>#REF!</v>
      </c>
      <c r="AS56" s="808"/>
      <c r="AT56" s="808" t="e">
        <f>IF(AND('Mapa final'!#REF!="Baja",'Mapa final'!#REF!="Moderado"),CONCATENATE("R",'Mapa final'!#REF!),"")</f>
        <v>#REF!</v>
      </c>
      <c r="AU56" s="808"/>
      <c r="AV56" s="811" t="e">
        <f>IF(AND('Mapa final'!#REF!="Baja",'Mapa final'!#REF!="Moderado"),CONCATENATE("R",'Mapa final'!#REF!),"")</f>
        <v>#REF!</v>
      </c>
      <c r="AW56" s="811"/>
      <c r="AX56" s="811" t="e">
        <f>IF(AND('Mapa final'!#REF!="Baja",'Mapa final'!#REF!="Moderado"),CONCATENATE("R",'Mapa final'!#REF!),"")</f>
        <v>#REF!</v>
      </c>
      <c r="AY56" s="811"/>
      <c r="AZ56" s="808" t="e">
        <f>IF(AND('Mapa final'!#REF!="Baja",'Mapa final'!#REF!="Moderado"),CONCATENATE("R",'Mapa final'!#REF!),"")</f>
        <v>#REF!</v>
      </c>
      <c r="BA56" s="808"/>
      <c r="BB56" s="808" t="e">
        <f>IF(AND('Mapa final'!#REF!="Baja",'Mapa final'!#REF!="Moderado"),CONCATENATE("R",'Mapa final'!#REF!),"")</f>
        <v>#REF!</v>
      </c>
      <c r="BC56" s="808"/>
      <c r="BD56" s="808" t="e">
        <f>IF(AND('Mapa final'!#REF!="Baja",'Mapa final'!#REF!="Moderado"),CONCATENATE("R",'Mapa final'!#REF!),"")</f>
        <v>#REF!</v>
      </c>
      <c r="BE56" s="809"/>
      <c r="BF56" s="822" t="e">
        <f>IF(AND('Mapa final'!#REF!="Baja",'Mapa final'!#REF!="Mayor"),CONCATENATE("R",'Mapa final'!#REF!),"")</f>
        <v>#REF!</v>
      </c>
      <c r="BG56" s="823"/>
      <c r="BH56" s="823" t="e">
        <f>IF(AND('Mapa final'!#REF!="Baja",'Mapa final'!#REF!="Mayor"),CONCATENATE("R",'Mapa final'!#REF!),"")</f>
        <v>#REF!</v>
      </c>
      <c r="BI56" s="823"/>
      <c r="BJ56" s="823" t="e">
        <f>IF(AND('Mapa final'!#REF!="Baja",'Mapa final'!#REF!="Mayor"),CONCATENATE("R",'Mapa final'!#REF!),"")</f>
        <v>#REF!</v>
      </c>
      <c r="BK56" s="823"/>
      <c r="BL56" s="823" t="e">
        <f>IF(AND('Mapa final'!#REF!="Baja",'Mapa final'!#REF!="Mayor"),CONCATENATE("R",'Mapa final'!#REF!),"")</f>
        <v>#REF!</v>
      </c>
      <c r="BM56" s="823"/>
      <c r="BN56" s="823" t="e">
        <f>IF(AND('Mapa final'!#REF!="Baja",'Mapa final'!#REF!="Mayor"),CONCATENATE("R",'Mapa final'!#REF!),"")</f>
        <v>#REF!</v>
      </c>
      <c r="BO56" s="823"/>
      <c r="BP56" s="823" t="e">
        <f>IF(AND('Mapa final'!#REF!="Baja",'Mapa final'!#REF!="Mayor"),CONCATENATE("R",'Mapa final'!#REF!),"")</f>
        <v>#REF!</v>
      </c>
      <c r="BQ56" s="823"/>
      <c r="BR56" s="823" t="e">
        <f>IF(AND('Mapa final'!#REF!="Baja",'Mapa final'!#REF!="Mayor"),CONCATENATE("R",'Mapa final'!#REF!),"")</f>
        <v>#REF!</v>
      </c>
      <c r="BS56" s="823"/>
      <c r="BT56" s="823" t="e">
        <f>IF(AND('Mapa final'!#REF!="Baja",'Mapa final'!#REF!="Mayor"),CONCATENATE("R",'Mapa final'!#REF!),"")</f>
        <v>#REF!</v>
      </c>
      <c r="BU56" s="824"/>
      <c r="BV56" s="817" t="e">
        <f>IF(AND('Mapa final'!#REF!="Baja",'Mapa final'!#REF!="Catastrófico"),CONCATENATE("R",'Mapa final'!#REF!),"")</f>
        <v>#REF!</v>
      </c>
      <c r="BW56" s="818"/>
      <c r="BX56" s="818" t="e">
        <f>IF(AND('Mapa final'!#REF!="Baja",'Mapa final'!#REF!="Catastrófico"),CONCATENATE("R",'Mapa final'!#REF!),"")</f>
        <v>#REF!</v>
      </c>
      <c r="BY56" s="818"/>
      <c r="BZ56" s="818" t="e">
        <f>IF(AND('Mapa final'!#REF!="Baja",'Mapa final'!#REF!="Catastrófico"),CONCATENATE("R",'Mapa final'!#REF!),"")</f>
        <v>#REF!</v>
      </c>
      <c r="CA56" s="818"/>
      <c r="CB56" s="818" t="e">
        <f>IF(AND('Mapa final'!#REF!="Baja",'Mapa final'!#REF!="Catastrófico"),CONCATENATE("R",'Mapa final'!#REF!),"")</f>
        <v>#REF!</v>
      </c>
      <c r="CC56" s="818"/>
      <c r="CD56" s="818" t="e">
        <f>IF(AND('Mapa final'!#REF!="Baja",'Mapa final'!#REF!="Catastrófico"),CONCATENATE("R",'Mapa final'!#REF!),"")</f>
        <v>#REF!</v>
      </c>
      <c r="CE56" s="818"/>
      <c r="CF56" s="818" t="e">
        <f>IF(AND('Mapa final'!#REF!="Baja",'Mapa final'!#REF!="Catastrófico"),CONCATENATE("R",'Mapa final'!#REF!),"")</f>
        <v>#REF!</v>
      </c>
      <c r="CG56" s="818"/>
      <c r="CH56" s="818" t="e">
        <f>IF(AND('Mapa final'!#REF!="Baja",'Mapa final'!#REF!="Catastrófico"),CONCATENATE("R",'Mapa final'!#REF!),"")</f>
        <v>#REF!</v>
      </c>
      <c r="CI56" s="818"/>
      <c r="CJ56" s="818" t="e">
        <f>IF(AND('Mapa final'!#REF!="Baja",'Mapa final'!#REF!="Catastrófico"),CONCATENATE("R",'Mapa final'!#REF!),"")</f>
        <v>#REF!</v>
      </c>
      <c r="CK56" s="825"/>
      <c r="CL56" s="22"/>
      <c r="CM56" s="878"/>
      <c r="CN56" s="879"/>
      <c r="CO56" s="879"/>
      <c r="CP56" s="879"/>
      <c r="CQ56" s="879"/>
      <c r="CR56" s="880"/>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row>
    <row r="57" spans="1:130" ht="14.45" customHeight="1" x14ac:dyDescent="0.25">
      <c r="A57" s="22"/>
      <c r="B57" s="803"/>
      <c r="C57" s="803"/>
      <c r="D57" s="804"/>
      <c r="E57" s="841"/>
      <c r="F57" s="842"/>
      <c r="G57" s="842"/>
      <c r="H57" s="842"/>
      <c r="I57" s="842"/>
      <c r="J57" s="835"/>
      <c r="K57" s="806"/>
      <c r="L57" s="806"/>
      <c r="M57" s="806"/>
      <c r="N57" s="806"/>
      <c r="O57" s="806"/>
      <c r="P57" s="806"/>
      <c r="Q57" s="806"/>
      <c r="R57" s="806"/>
      <c r="S57" s="806"/>
      <c r="T57" s="806"/>
      <c r="U57" s="806"/>
      <c r="V57" s="806"/>
      <c r="W57" s="806"/>
      <c r="X57" s="806"/>
      <c r="Y57" s="806"/>
      <c r="Z57" s="812"/>
      <c r="AA57" s="808"/>
      <c r="AB57" s="808"/>
      <c r="AC57" s="808"/>
      <c r="AD57" s="808"/>
      <c r="AE57" s="808"/>
      <c r="AF57" s="811"/>
      <c r="AG57" s="811"/>
      <c r="AH57" s="811"/>
      <c r="AI57" s="811"/>
      <c r="AJ57" s="808"/>
      <c r="AK57" s="808"/>
      <c r="AL57" s="808"/>
      <c r="AM57" s="808"/>
      <c r="AN57" s="808"/>
      <c r="AO57" s="809"/>
      <c r="AP57" s="812"/>
      <c r="AQ57" s="808"/>
      <c r="AR57" s="808"/>
      <c r="AS57" s="808"/>
      <c r="AT57" s="808"/>
      <c r="AU57" s="808"/>
      <c r="AV57" s="811"/>
      <c r="AW57" s="811"/>
      <c r="AX57" s="811"/>
      <c r="AY57" s="811"/>
      <c r="AZ57" s="808"/>
      <c r="BA57" s="808"/>
      <c r="BB57" s="808"/>
      <c r="BC57" s="808"/>
      <c r="BD57" s="808"/>
      <c r="BE57" s="809"/>
      <c r="BF57" s="822"/>
      <c r="BG57" s="823"/>
      <c r="BH57" s="823"/>
      <c r="BI57" s="823"/>
      <c r="BJ57" s="823"/>
      <c r="BK57" s="823"/>
      <c r="BL57" s="823"/>
      <c r="BM57" s="823"/>
      <c r="BN57" s="823"/>
      <c r="BO57" s="823"/>
      <c r="BP57" s="823"/>
      <c r="BQ57" s="823"/>
      <c r="BR57" s="823"/>
      <c r="BS57" s="823"/>
      <c r="BT57" s="823"/>
      <c r="BU57" s="824"/>
      <c r="BV57" s="817"/>
      <c r="BW57" s="818"/>
      <c r="BX57" s="818"/>
      <c r="BY57" s="818"/>
      <c r="BZ57" s="818"/>
      <c r="CA57" s="818"/>
      <c r="CB57" s="818"/>
      <c r="CC57" s="818"/>
      <c r="CD57" s="818"/>
      <c r="CE57" s="818"/>
      <c r="CF57" s="818"/>
      <c r="CG57" s="818"/>
      <c r="CH57" s="818"/>
      <c r="CI57" s="818"/>
      <c r="CJ57" s="818"/>
      <c r="CK57" s="825"/>
      <c r="CL57" s="22"/>
      <c r="CM57" s="878"/>
      <c r="CN57" s="879"/>
      <c r="CO57" s="879"/>
      <c r="CP57" s="879"/>
      <c r="CQ57" s="879"/>
      <c r="CR57" s="880"/>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row>
    <row r="58" spans="1:130" ht="14.45" customHeight="1" x14ac:dyDescent="0.25">
      <c r="A58" s="22"/>
      <c r="B58" s="803"/>
      <c r="C58" s="803"/>
      <c r="D58" s="804"/>
      <c r="E58" s="841"/>
      <c r="F58" s="842"/>
      <c r="G58" s="842"/>
      <c r="H58" s="842"/>
      <c r="I58" s="842"/>
      <c r="J58" s="835" t="e">
        <f>IF(AND('Mapa final'!#REF!="Baja",'Mapa final'!#REF!="Leve"),CONCATENATE("R",'Mapa final'!#REF!),"")</f>
        <v>#REF!</v>
      </c>
      <c r="K58" s="806"/>
      <c r="L58" s="806" t="e">
        <f>IF(AND('Mapa final'!#REF!="Baja",'Mapa final'!#REF!="Leve"),CONCATENATE("R",'Mapa final'!#REF!),"")</f>
        <v>#REF!</v>
      </c>
      <c r="M58" s="806"/>
      <c r="N58" s="806" t="e">
        <f>IF(AND('Mapa final'!#REF!="Baja",'Mapa final'!#REF!="Leve"),CONCATENATE("R",'Mapa final'!#REF!),"")</f>
        <v>#REF!</v>
      </c>
      <c r="O58" s="806"/>
      <c r="P58" s="806" t="e">
        <f>IF(AND('Mapa final'!#REF!="Baja",'Mapa final'!#REF!="Leve"),CONCATENATE("R",'Mapa final'!#REF!),"")</f>
        <v>#REF!</v>
      </c>
      <c r="Q58" s="806"/>
      <c r="R58" s="806" t="e">
        <f>IF(AND('Mapa final'!#REF!="Baja",'Mapa final'!#REF!="Leve"),CONCATENATE("R",'Mapa final'!#REF!),"")</f>
        <v>#REF!</v>
      </c>
      <c r="S58" s="806"/>
      <c r="T58" s="806" t="e">
        <f>IF(AND('Mapa final'!#REF!="Baja",'Mapa final'!#REF!="Leve"),CONCATENATE("R",'Mapa final'!#REF!),"")</f>
        <v>#REF!</v>
      </c>
      <c r="U58" s="806"/>
      <c r="V58" s="806" t="e">
        <f>IF(AND('Mapa final'!#REF!="Baja",'Mapa final'!#REF!="Leve"),CONCATENATE("R",'Mapa final'!#REF!),"")</f>
        <v>#REF!</v>
      </c>
      <c r="W58" s="806"/>
      <c r="X58" s="806" t="e">
        <f>IF(AND('Mapa final'!#REF!="Baja",'Mapa final'!#REF!="Leve"),CONCATENATE("R",'Mapa final'!#REF!),"")</f>
        <v>#REF!</v>
      </c>
      <c r="Y58" s="806"/>
      <c r="Z58" s="812" t="e">
        <f>IF(AND('Mapa final'!#REF!="Baja",'Mapa final'!#REF!="Menor"),CONCATENATE("R",'Mapa final'!#REF!),"")</f>
        <v>#REF!</v>
      </c>
      <c r="AA58" s="808"/>
      <c r="AB58" s="808" t="e">
        <f>IF(AND('Mapa final'!#REF!="Baja",'Mapa final'!#REF!="Menor"),CONCATENATE("R",'Mapa final'!#REF!),"")</f>
        <v>#REF!</v>
      </c>
      <c r="AC58" s="808"/>
      <c r="AD58" s="808" t="e">
        <f>IF(AND('Mapa final'!#REF!="Baja",'Mapa final'!#REF!="Menor"),CONCATENATE("R",'Mapa final'!#REF!),"")</f>
        <v>#REF!</v>
      </c>
      <c r="AE58" s="808"/>
      <c r="AF58" s="811" t="e">
        <f>IF(AND('Mapa final'!#REF!="Baja",'Mapa final'!#REF!="Menor"),CONCATENATE("R",'Mapa final'!#REF!),"")</f>
        <v>#REF!</v>
      </c>
      <c r="AG58" s="811"/>
      <c r="AH58" s="811" t="e">
        <f>IF(AND('Mapa final'!#REF!="Baja",'Mapa final'!#REF!="Menor"),CONCATENATE("R",'Mapa final'!#REF!),"")</f>
        <v>#REF!</v>
      </c>
      <c r="AI58" s="811"/>
      <c r="AJ58" s="808" t="e">
        <f>IF(AND('Mapa final'!#REF!="Baja",'Mapa final'!#REF!="Menor"),CONCATENATE("R",'Mapa final'!#REF!),"")</f>
        <v>#REF!</v>
      </c>
      <c r="AK58" s="808"/>
      <c r="AL58" s="808" t="e">
        <f>IF(AND('Mapa final'!#REF!="Baja",'Mapa final'!#REF!="Menor"),CONCATENATE("R",'Mapa final'!#REF!),"")</f>
        <v>#REF!</v>
      </c>
      <c r="AM58" s="808"/>
      <c r="AN58" s="808" t="e">
        <f>IF(AND('Mapa final'!#REF!="Baja",'Mapa final'!#REF!="Menor"),CONCATENATE("R",'Mapa final'!#REF!),"")</f>
        <v>#REF!</v>
      </c>
      <c r="AO58" s="809"/>
      <c r="AP58" s="812" t="e">
        <f>IF(AND('Mapa final'!#REF!="Baja",'Mapa final'!#REF!="Moderado"),CONCATENATE("R",'Mapa final'!#REF!),"")</f>
        <v>#REF!</v>
      </c>
      <c r="AQ58" s="808"/>
      <c r="AR58" s="808" t="e">
        <f>IF(AND('Mapa final'!#REF!="Baja",'Mapa final'!#REF!="Moderado"),CONCATENATE("R",'Mapa final'!#REF!),"")</f>
        <v>#REF!</v>
      </c>
      <c r="AS58" s="808"/>
      <c r="AT58" s="808" t="e">
        <f>IF(AND('Mapa final'!#REF!="Baja",'Mapa final'!#REF!="Moderado"),CONCATENATE("R",'Mapa final'!#REF!),"")</f>
        <v>#REF!</v>
      </c>
      <c r="AU58" s="808"/>
      <c r="AV58" s="811" t="e">
        <f>IF(AND('Mapa final'!#REF!="Baja",'Mapa final'!#REF!="Moderado"),CONCATENATE("R",'Mapa final'!#REF!),"")</f>
        <v>#REF!</v>
      </c>
      <c r="AW58" s="811"/>
      <c r="AX58" s="811" t="e">
        <f>IF(AND('Mapa final'!#REF!="Baja",'Mapa final'!#REF!="Moderado"),CONCATENATE("R",'Mapa final'!#REF!),"")</f>
        <v>#REF!</v>
      </c>
      <c r="AY58" s="811"/>
      <c r="AZ58" s="808" t="e">
        <f>IF(AND('Mapa final'!#REF!="Baja",'Mapa final'!#REF!="Moderado"),CONCATENATE("R",'Mapa final'!#REF!),"")</f>
        <v>#REF!</v>
      </c>
      <c r="BA58" s="808"/>
      <c r="BB58" s="808" t="e">
        <f>IF(AND('Mapa final'!#REF!="Baja",'Mapa final'!#REF!="Moderado"),CONCATENATE("R",'Mapa final'!#REF!),"")</f>
        <v>#REF!</v>
      </c>
      <c r="BC58" s="808"/>
      <c r="BD58" s="808" t="e">
        <f>IF(AND('Mapa final'!#REF!="Baja",'Mapa final'!#REF!="Moderado"),CONCATENATE("R",'Mapa final'!#REF!),"")</f>
        <v>#REF!</v>
      </c>
      <c r="BE58" s="809"/>
      <c r="BF58" s="822" t="e">
        <f>IF(AND('Mapa final'!#REF!="Baja",'Mapa final'!#REF!="Mayor"),CONCATENATE("R",'Mapa final'!#REF!),"")</f>
        <v>#REF!</v>
      </c>
      <c r="BG58" s="823"/>
      <c r="BH58" s="823" t="e">
        <f>IF(AND('Mapa final'!#REF!="Baja",'Mapa final'!#REF!="Mayor"),CONCATENATE("R",'Mapa final'!#REF!),"")</f>
        <v>#REF!</v>
      </c>
      <c r="BI58" s="823"/>
      <c r="BJ58" s="823" t="e">
        <f>IF(AND('Mapa final'!#REF!="Baja",'Mapa final'!#REF!="Mayor"),CONCATENATE("R",'Mapa final'!#REF!),"")</f>
        <v>#REF!</v>
      </c>
      <c r="BK58" s="823"/>
      <c r="BL58" s="823" t="e">
        <f>IF(AND('Mapa final'!#REF!="Baja",'Mapa final'!#REF!="Mayor"),CONCATENATE("R",'Mapa final'!#REF!),"")</f>
        <v>#REF!</v>
      </c>
      <c r="BM58" s="823"/>
      <c r="BN58" s="823" t="e">
        <f>IF(AND('Mapa final'!#REF!="Baja",'Mapa final'!#REF!="Mayor"),CONCATENATE("R",'Mapa final'!#REF!),"")</f>
        <v>#REF!</v>
      </c>
      <c r="BO58" s="823"/>
      <c r="BP58" s="823" t="e">
        <f>IF(AND('Mapa final'!#REF!="Baja",'Mapa final'!#REF!="Mayor"),CONCATENATE("R",'Mapa final'!#REF!),"")</f>
        <v>#REF!</v>
      </c>
      <c r="BQ58" s="823"/>
      <c r="BR58" s="823" t="e">
        <f>IF(AND('Mapa final'!#REF!="Baja",'Mapa final'!#REF!="Mayor"),CONCATENATE("R",'Mapa final'!#REF!),"")</f>
        <v>#REF!</v>
      </c>
      <c r="BS58" s="823"/>
      <c r="BT58" s="823" t="e">
        <f>IF(AND('Mapa final'!#REF!="Baja",'Mapa final'!#REF!="Mayor"),CONCATENATE("R",'Mapa final'!#REF!),"")</f>
        <v>#REF!</v>
      </c>
      <c r="BU58" s="824"/>
      <c r="BV58" s="817" t="e">
        <f>IF(AND('Mapa final'!#REF!="Baja",'Mapa final'!#REF!="Catastrófico"),CONCATENATE("R",'Mapa final'!#REF!),"")</f>
        <v>#REF!</v>
      </c>
      <c r="BW58" s="818"/>
      <c r="BX58" s="818" t="e">
        <f>IF(AND('Mapa final'!#REF!="Baja",'Mapa final'!#REF!="Catastrófico"),CONCATENATE("R",'Mapa final'!#REF!),"")</f>
        <v>#REF!</v>
      </c>
      <c r="BY58" s="818"/>
      <c r="BZ58" s="818" t="e">
        <f>IF(AND('Mapa final'!#REF!="Baja",'Mapa final'!#REF!="Catastrófico"),CONCATENATE("R",'Mapa final'!#REF!),"")</f>
        <v>#REF!</v>
      </c>
      <c r="CA58" s="818"/>
      <c r="CB58" s="818" t="e">
        <f>IF(AND('Mapa final'!#REF!="Baja",'Mapa final'!#REF!="Catastrófico"),CONCATENATE("R",'Mapa final'!#REF!),"")</f>
        <v>#REF!</v>
      </c>
      <c r="CC58" s="818"/>
      <c r="CD58" s="818" t="e">
        <f>IF(AND('Mapa final'!#REF!="Baja",'Mapa final'!#REF!="Catastrófico"),CONCATENATE("R",'Mapa final'!#REF!),"")</f>
        <v>#REF!</v>
      </c>
      <c r="CE58" s="818"/>
      <c r="CF58" s="818" t="e">
        <f>IF(AND('Mapa final'!#REF!="Baja",'Mapa final'!#REF!="Catastrófico"),CONCATENATE("R",'Mapa final'!#REF!),"")</f>
        <v>#REF!</v>
      </c>
      <c r="CG58" s="818"/>
      <c r="CH58" s="818" t="e">
        <f>IF(AND('Mapa final'!#REF!="Baja",'Mapa final'!#REF!="Catastrófico"),CONCATENATE("R",'Mapa final'!#REF!),"")</f>
        <v>#REF!</v>
      </c>
      <c r="CI58" s="818"/>
      <c r="CJ58" s="818" t="e">
        <f>IF(AND('Mapa final'!#REF!="Baja",'Mapa final'!#REF!="Catastrófico"),CONCATENATE("R",'Mapa final'!#REF!),"")</f>
        <v>#REF!</v>
      </c>
      <c r="CK58" s="825"/>
      <c r="CL58" s="22"/>
      <c r="CM58" s="878"/>
      <c r="CN58" s="879"/>
      <c r="CO58" s="879"/>
      <c r="CP58" s="879"/>
      <c r="CQ58" s="879"/>
      <c r="CR58" s="880"/>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row>
    <row r="59" spans="1:130" ht="14.45" customHeight="1" x14ac:dyDescent="0.25">
      <c r="A59" s="22"/>
      <c r="B59" s="803"/>
      <c r="C59" s="803"/>
      <c r="D59" s="804"/>
      <c r="E59" s="841"/>
      <c r="F59" s="842"/>
      <c r="G59" s="842"/>
      <c r="H59" s="842"/>
      <c r="I59" s="842"/>
      <c r="J59" s="835"/>
      <c r="K59" s="806"/>
      <c r="L59" s="806"/>
      <c r="M59" s="806"/>
      <c r="N59" s="806"/>
      <c r="O59" s="806"/>
      <c r="P59" s="806"/>
      <c r="Q59" s="806"/>
      <c r="R59" s="806"/>
      <c r="S59" s="806"/>
      <c r="T59" s="806"/>
      <c r="U59" s="806"/>
      <c r="V59" s="806"/>
      <c r="W59" s="806"/>
      <c r="X59" s="806"/>
      <c r="Y59" s="806"/>
      <c r="Z59" s="812"/>
      <c r="AA59" s="808"/>
      <c r="AB59" s="808"/>
      <c r="AC59" s="808"/>
      <c r="AD59" s="808"/>
      <c r="AE59" s="808"/>
      <c r="AF59" s="811"/>
      <c r="AG59" s="811"/>
      <c r="AH59" s="811"/>
      <c r="AI59" s="811"/>
      <c r="AJ59" s="808"/>
      <c r="AK59" s="808"/>
      <c r="AL59" s="808"/>
      <c r="AM59" s="808"/>
      <c r="AN59" s="808"/>
      <c r="AO59" s="809"/>
      <c r="AP59" s="812"/>
      <c r="AQ59" s="808"/>
      <c r="AR59" s="808"/>
      <c r="AS59" s="808"/>
      <c r="AT59" s="808"/>
      <c r="AU59" s="808"/>
      <c r="AV59" s="811"/>
      <c r="AW59" s="811"/>
      <c r="AX59" s="811"/>
      <c r="AY59" s="811"/>
      <c r="AZ59" s="808"/>
      <c r="BA59" s="808"/>
      <c r="BB59" s="808"/>
      <c r="BC59" s="808"/>
      <c r="BD59" s="808"/>
      <c r="BE59" s="809"/>
      <c r="BF59" s="822"/>
      <c r="BG59" s="823"/>
      <c r="BH59" s="823"/>
      <c r="BI59" s="823"/>
      <c r="BJ59" s="823"/>
      <c r="BK59" s="823"/>
      <c r="BL59" s="823"/>
      <c r="BM59" s="823"/>
      <c r="BN59" s="823"/>
      <c r="BO59" s="823"/>
      <c r="BP59" s="823"/>
      <c r="BQ59" s="823"/>
      <c r="BR59" s="823"/>
      <c r="BS59" s="823"/>
      <c r="BT59" s="823"/>
      <c r="BU59" s="824"/>
      <c r="BV59" s="817"/>
      <c r="BW59" s="818"/>
      <c r="BX59" s="818"/>
      <c r="BY59" s="818"/>
      <c r="BZ59" s="818"/>
      <c r="CA59" s="818"/>
      <c r="CB59" s="818"/>
      <c r="CC59" s="818"/>
      <c r="CD59" s="818"/>
      <c r="CE59" s="818"/>
      <c r="CF59" s="818"/>
      <c r="CG59" s="818"/>
      <c r="CH59" s="818"/>
      <c r="CI59" s="818"/>
      <c r="CJ59" s="818"/>
      <c r="CK59" s="825"/>
      <c r="CL59" s="22"/>
      <c r="CM59" s="878"/>
      <c r="CN59" s="879"/>
      <c r="CO59" s="879"/>
      <c r="CP59" s="879"/>
      <c r="CQ59" s="879"/>
      <c r="CR59" s="880"/>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row>
    <row r="60" spans="1:130" ht="14.45" customHeight="1" x14ac:dyDescent="0.25">
      <c r="A60" s="22"/>
      <c r="B60" s="803"/>
      <c r="C60" s="803"/>
      <c r="D60" s="804"/>
      <c r="E60" s="841"/>
      <c r="F60" s="842"/>
      <c r="G60" s="842"/>
      <c r="H60" s="842"/>
      <c r="I60" s="842"/>
      <c r="J60" s="835" t="e">
        <f>IF(AND('Mapa final'!#REF!="Baja",'Mapa final'!#REF!="Leve"),CONCATENATE("R",'Mapa final'!#REF!),"")</f>
        <v>#REF!</v>
      </c>
      <c r="K60" s="806"/>
      <c r="L60" s="806" t="e">
        <f>IF(AND('Mapa final'!#REF!="Baja",'Mapa final'!#REF!="Leve"),CONCATENATE("R",'Mapa final'!#REF!),"")</f>
        <v>#REF!</v>
      </c>
      <c r="M60" s="806"/>
      <c r="N60" s="806" t="e">
        <f>IF(AND('Mapa final'!#REF!="Baja",'Mapa final'!#REF!="Leve"),CONCATENATE("R",'Mapa final'!#REF!),"")</f>
        <v>#REF!</v>
      </c>
      <c r="O60" s="806"/>
      <c r="P60" s="806" t="e">
        <f>IF(AND('Mapa final'!#REF!="Baja",'Mapa final'!#REF!="Leve"),CONCATENATE("R",'Mapa final'!#REF!),"")</f>
        <v>#REF!</v>
      </c>
      <c r="Q60" s="806"/>
      <c r="R60" s="806" t="e">
        <f>IF(AND('Mapa final'!#REF!="Baja",'Mapa final'!#REF!="Leve"),CONCATENATE("R",'Mapa final'!#REF!),"")</f>
        <v>#REF!</v>
      </c>
      <c r="S60" s="806"/>
      <c r="T60" s="806" t="e">
        <f>IF(AND('Mapa final'!#REF!="Baja",'Mapa final'!#REF!="Leve"),CONCATENATE("R",'Mapa final'!#REF!),"")</f>
        <v>#REF!</v>
      </c>
      <c r="U60" s="806"/>
      <c r="V60" s="806" t="e">
        <f>IF(AND('Mapa final'!#REF!="Baja",'Mapa final'!#REF!="Leve"),CONCATENATE("R",'Mapa final'!#REF!),"")</f>
        <v>#REF!</v>
      </c>
      <c r="W60" s="806"/>
      <c r="X60" s="806" t="e">
        <f>IF(AND('Mapa final'!#REF!="Baja",'Mapa final'!#REF!="Leve"),CONCATENATE("R",'Mapa final'!#REF!),"")</f>
        <v>#REF!</v>
      </c>
      <c r="Y60" s="806"/>
      <c r="Z60" s="812" t="e">
        <f>IF(AND('Mapa final'!#REF!="Baja",'Mapa final'!#REF!="Menor"),CONCATENATE("R",'Mapa final'!#REF!),"")</f>
        <v>#REF!</v>
      </c>
      <c r="AA60" s="808"/>
      <c r="AB60" s="808" t="e">
        <f>IF(AND('Mapa final'!#REF!="Baja",'Mapa final'!#REF!="Menor"),CONCATENATE("R",'Mapa final'!#REF!),"")</f>
        <v>#REF!</v>
      </c>
      <c r="AC60" s="808"/>
      <c r="AD60" s="808" t="e">
        <f>IF(AND('Mapa final'!#REF!="Baja",'Mapa final'!#REF!="Menor"),CONCATENATE("R",'Mapa final'!#REF!),"")</f>
        <v>#REF!</v>
      </c>
      <c r="AE60" s="808"/>
      <c r="AF60" s="811" t="e">
        <f>IF(AND('Mapa final'!#REF!="Baja",'Mapa final'!#REF!="Menor"),CONCATENATE("R",'Mapa final'!#REF!),"")</f>
        <v>#REF!</v>
      </c>
      <c r="AG60" s="811"/>
      <c r="AH60" s="811" t="e">
        <f>IF(AND('Mapa final'!#REF!="Baja",'Mapa final'!#REF!="Menor"),CONCATENATE("R",'Mapa final'!#REF!),"")</f>
        <v>#REF!</v>
      </c>
      <c r="AI60" s="811"/>
      <c r="AJ60" s="808" t="e">
        <f>IF(AND('Mapa final'!#REF!="Baja",'Mapa final'!#REF!="Menor"),CONCATENATE("R",'Mapa final'!#REF!),"")</f>
        <v>#REF!</v>
      </c>
      <c r="AK60" s="808"/>
      <c r="AL60" s="808" t="e">
        <f>IF(AND('Mapa final'!#REF!="Baja",'Mapa final'!#REF!="Menor"),CONCATENATE("R",'Mapa final'!#REF!),"")</f>
        <v>#REF!</v>
      </c>
      <c r="AM60" s="808"/>
      <c r="AN60" s="808" t="e">
        <f>IF(AND('Mapa final'!#REF!="Baja",'Mapa final'!#REF!="Menor"),CONCATENATE("R",'Mapa final'!#REF!),"")</f>
        <v>#REF!</v>
      </c>
      <c r="AO60" s="809"/>
      <c r="AP60" s="812" t="e">
        <f>IF(AND('Mapa final'!#REF!="Baja",'Mapa final'!#REF!="Moderado"),CONCATENATE("R",'Mapa final'!#REF!),"")</f>
        <v>#REF!</v>
      </c>
      <c r="AQ60" s="808"/>
      <c r="AR60" s="808" t="e">
        <f>IF(AND('Mapa final'!#REF!="Baja",'Mapa final'!#REF!="Moderado"),CONCATENATE("R",'Mapa final'!#REF!),"")</f>
        <v>#REF!</v>
      </c>
      <c r="AS60" s="808"/>
      <c r="AT60" s="808" t="e">
        <f>IF(AND('Mapa final'!#REF!="Baja",'Mapa final'!#REF!="Moderado"),CONCATENATE("R",'Mapa final'!#REF!),"")</f>
        <v>#REF!</v>
      </c>
      <c r="AU60" s="808"/>
      <c r="AV60" s="811" t="e">
        <f>IF(AND('Mapa final'!#REF!="Baja",'Mapa final'!#REF!="Moderado"),CONCATENATE("R",'Mapa final'!#REF!),"")</f>
        <v>#REF!</v>
      </c>
      <c r="AW60" s="811"/>
      <c r="AX60" s="811" t="e">
        <f>IF(AND('Mapa final'!#REF!="Baja",'Mapa final'!#REF!="Moderado"),CONCATENATE("R",'Mapa final'!#REF!),"")</f>
        <v>#REF!</v>
      </c>
      <c r="AY60" s="811"/>
      <c r="AZ60" s="808" t="e">
        <f>IF(AND('Mapa final'!#REF!="Baja",'Mapa final'!#REF!="Moderado"),CONCATENATE("R",'Mapa final'!#REF!),"")</f>
        <v>#REF!</v>
      </c>
      <c r="BA60" s="808"/>
      <c r="BB60" s="808" t="e">
        <f>IF(AND('Mapa final'!#REF!="Baja",'Mapa final'!#REF!="Moderado"),CONCATENATE("R",'Mapa final'!#REF!),"")</f>
        <v>#REF!</v>
      </c>
      <c r="BC60" s="808"/>
      <c r="BD60" s="808" t="e">
        <f>IF(AND('Mapa final'!#REF!="Baja",'Mapa final'!#REF!="Moderado"),CONCATENATE("R",'Mapa final'!#REF!),"")</f>
        <v>#REF!</v>
      </c>
      <c r="BE60" s="809"/>
      <c r="BF60" s="822" t="e">
        <f>IF(AND('Mapa final'!#REF!="Baja",'Mapa final'!#REF!="Mayor"),CONCATENATE("R",'Mapa final'!#REF!),"")</f>
        <v>#REF!</v>
      </c>
      <c r="BG60" s="823"/>
      <c r="BH60" s="823" t="e">
        <f>IF(AND('Mapa final'!#REF!="Baja",'Mapa final'!#REF!="Mayor"),CONCATENATE("R",'Mapa final'!#REF!),"")</f>
        <v>#REF!</v>
      </c>
      <c r="BI60" s="823"/>
      <c r="BJ60" s="823" t="e">
        <f>IF(AND('Mapa final'!#REF!="Baja",'Mapa final'!#REF!="Mayor"),CONCATENATE("R",'Mapa final'!#REF!),"")</f>
        <v>#REF!</v>
      </c>
      <c r="BK60" s="823"/>
      <c r="BL60" s="823" t="e">
        <f>IF(AND('Mapa final'!#REF!="Baja",'Mapa final'!#REF!="Mayor"),CONCATENATE("R",'Mapa final'!#REF!),"")</f>
        <v>#REF!</v>
      </c>
      <c r="BM60" s="823"/>
      <c r="BN60" s="823" t="e">
        <f>IF(AND('Mapa final'!#REF!="Baja",'Mapa final'!#REF!="Mayor"),CONCATENATE("R",'Mapa final'!#REF!),"")</f>
        <v>#REF!</v>
      </c>
      <c r="BO60" s="823"/>
      <c r="BP60" s="823" t="e">
        <f>IF(AND('Mapa final'!#REF!="Baja",'Mapa final'!#REF!="Mayor"),CONCATENATE("R",'Mapa final'!#REF!),"")</f>
        <v>#REF!</v>
      </c>
      <c r="BQ60" s="823"/>
      <c r="BR60" s="823" t="e">
        <f>IF(AND('Mapa final'!#REF!="Baja",'Mapa final'!#REF!="Mayor"),CONCATENATE("R",'Mapa final'!#REF!),"")</f>
        <v>#REF!</v>
      </c>
      <c r="BS60" s="823"/>
      <c r="BT60" s="823" t="e">
        <f>IF(AND('Mapa final'!#REF!="Baja",'Mapa final'!#REF!="Mayor"),CONCATENATE("R",'Mapa final'!#REF!),"")</f>
        <v>#REF!</v>
      </c>
      <c r="BU60" s="824"/>
      <c r="BV60" s="817" t="e">
        <f>IF(AND('Mapa final'!#REF!="Baja",'Mapa final'!#REF!="Catastrófico"),CONCATENATE("R",'Mapa final'!#REF!),"")</f>
        <v>#REF!</v>
      </c>
      <c r="BW60" s="818"/>
      <c r="BX60" s="818" t="e">
        <f>IF(AND('Mapa final'!#REF!="Baja",'Mapa final'!#REF!="Catastrófico"),CONCATENATE("R",'Mapa final'!#REF!),"")</f>
        <v>#REF!</v>
      </c>
      <c r="BY60" s="818"/>
      <c r="BZ60" s="818" t="e">
        <f>IF(AND('Mapa final'!#REF!="Baja",'Mapa final'!#REF!="Catastrófico"),CONCATENATE("R",'Mapa final'!#REF!),"")</f>
        <v>#REF!</v>
      </c>
      <c r="CA60" s="818"/>
      <c r="CB60" s="818" t="e">
        <f>IF(AND('Mapa final'!#REF!="Baja",'Mapa final'!#REF!="Catastrófico"),CONCATENATE("R",'Mapa final'!#REF!),"")</f>
        <v>#REF!</v>
      </c>
      <c r="CC60" s="818"/>
      <c r="CD60" s="818" t="e">
        <f>IF(AND('Mapa final'!#REF!="Baja",'Mapa final'!#REF!="Catastrófico"),CONCATENATE("R",'Mapa final'!#REF!),"")</f>
        <v>#REF!</v>
      </c>
      <c r="CE60" s="818"/>
      <c r="CF60" s="818" t="e">
        <f>IF(AND('Mapa final'!#REF!="Baja",'Mapa final'!#REF!="Catastrófico"),CONCATENATE("R",'Mapa final'!#REF!),"")</f>
        <v>#REF!</v>
      </c>
      <c r="CG60" s="818"/>
      <c r="CH60" s="818" t="e">
        <f>IF(AND('Mapa final'!#REF!="Baja",'Mapa final'!#REF!="Catastrófico"),CONCATENATE("R",'Mapa final'!#REF!),"")</f>
        <v>#REF!</v>
      </c>
      <c r="CI60" s="818"/>
      <c r="CJ60" s="818" t="e">
        <f>IF(AND('Mapa final'!#REF!="Baja",'Mapa final'!#REF!="Catastrófico"),CONCATENATE("R",'Mapa final'!#REF!),"")</f>
        <v>#REF!</v>
      </c>
      <c r="CK60" s="825"/>
      <c r="CL60" s="22"/>
      <c r="CM60" s="878"/>
      <c r="CN60" s="879"/>
      <c r="CO60" s="879"/>
      <c r="CP60" s="879"/>
      <c r="CQ60" s="879"/>
      <c r="CR60" s="880"/>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row>
    <row r="61" spans="1:130" ht="15" customHeight="1" x14ac:dyDescent="0.25">
      <c r="A61" s="22"/>
      <c r="B61" s="803"/>
      <c r="C61" s="803"/>
      <c r="D61" s="804"/>
      <c r="E61" s="841"/>
      <c r="F61" s="842"/>
      <c r="G61" s="842"/>
      <c r="H61" s="842"/>
      <c r="I61" s="842"/>
      <c r="J61" s="835"/>
      <c r="K61" s="806"/>
      <c r="L61" s="806"/>
      <c r="M61" s="806"/>
      <c r="N61" s="806"/>
      <c r="O61" s="806"/>
      <c r="P61" s="806"/>
      <c r="Q61" s="806"/>
      <c r="R61" s="806"/>
      <c r="S61" s="806"/>
      <c r="T61" s="806"/>
      <c r="U61" s="806"/>
      <c r="V61" s="806"/>
      <c r="W61" s="806"/>
      <c r="X61" s="806"/>
      <c r="Y61" s="806"/>
      <c r="Z61" s="812"/>
      <c r="AA61" s="808"/>
      <c r="AB61" s="808"/>
      <c r="AC61" s="808"/>
      <c r="AD61" s="808"/>
      <c r="AE61" s="808"/>
      <c r="AF61" s="811"/>
      <c r="AG61" s="811"/>
      <c r="AH61" s="811"/>
      <c r="AI61" s="811"/>
      <c r="AJ61" s="808"/>
      <c r="AK61" s="808"/>
      <c r="AL61" s="808"/>
      <c r="AM61" s="808"/>
      <c r="AN61" s="808"/>
      <c r="AO61" s="809"/>
      <c r="AP61" s="812"/>
      <c r="AQ61" s="808"/>
      <c r="AR61" s="808"/>
      <c r="AS61" s="808"/>
      <c r="AT61" s="808"/>
      <c r="AU61" s="808"/>
      <c r="AV61" s="811"/>
      <c r="AW61" s="811"/>
      <c r="AX61" s="811"/>
      <c r="AY61" s="811"/>
      <c r="AZ61" s="808"/>
      <c r="BA61" s="808"/>
      <c r="BB61" s="808"/>
      <c r="BC61" s="808"/>
      <c r="BD61" s="808"/>
      <c r="BE61" s="809"/>
      <c r="BF61" s="822"/>
      <c r="BG61" s="823"/>
      <c r="BH61" s="823"/>
      <c r="BI61" s="823"/>
      <c r="BJ61" s="823"/>
      <c r="BK61" s="823"/>
      <c r="BL61" s="823"/>
      <c r="BM61" s="823"/>
      <c r="BN61" s="823"/>
      <c r="BO61" s="823"/>
      <c r="BP61" s="823"/>
      <c r="BQ61" s="823"/>
      <c r="BR61" s="823"/>
      <c r="BS61" s="823"/>
      <c r="BT61" s="823"/>
      <c r="BU61" s="824"/>
      <c r="BV61" s="817"/>
      <c r="BW61" s="818"/>
      <c r="BX61" s="818"/>
      <c r="BY61" s="818"/>
      <c r="BZ61" s="818"/>
      <c r="CA61" s="818"/>
      <c r="CB61" s="818"/>
      <c r="CC61" s="818"/>
      <c r="CD61" s="818"/>
      <c r="CE61" s="818"/>
      <c r="CF61" s="818"/>
      <c r="CG61" s="818"/>
      <c r="CH61" s="818"/>
      <c r="CI61" s="818"/>
      <c r="CJ61" s="818"/>
      <c r="CK61" s="825"/>
      <c r="CL61" s="22"/>
      <c r="CM61" s="878"/>
      <c r="CN61" s="879"/>
      <c r="CO61" s="879"/>
      <c r="CP61" s="879"/>
      <c r="CQ61" s="879"/>
      <c r="CR61" s="880"/>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row>
    <row r="62" spans="1:130" ht="14.45" customHeight="1" x14ac:dyDescent="0.25">
      <c r="A62" s="22"/>
      <c r="B62" s="803"/>
      <c r="C62" s="803"/>
      <c r="D62" s="804"/>
      <c r="E62" s="841"/>
      <c r="F62" s="842"/>
      <c r="G62" s="842"/>
      <c r="H62" s="842"/>
      <c r="I62" s="842"/>
      <c r="J62" s="835" t="e">
        <f>IF(AND('Mapa final'!#REF!="Baja",'Mapa final'!#REF!="Leve"),CONCATENATE("R",'Mapa final'!#REF!),"")</f>
        <v>#REF!</v>
      </c>
      <c r="K62" s="806"/>
      <c r="L62" s="806" t="e">
        <f>IF(AND('Mapa final'!#REF!="Baja",'Mapa final'!#REF!="Leve"),CONCATENATE("R",'Mapa final'!#REF!),"")</f>
        <v>#REF!</v>
      </c>
      <c r="M62" s="806"/>
      <c r="N62" s="806" t="e">
        <f>IF(AND('Mapa final'!#REF!="Baja",'Mapa final'!#REF!="Leve"),CONCATENATE("R",'Mapa final'!#REF!),"")</f>
        <v>#REF!</v>
      </c>
      <c r="O62" s="806"/>
      <c r="P62" s="806" t="e">
        <f>IF(AND('Mapa final'!#REF!="Baja",'Mapa final'!#REF!="Leve"),CONCATENATE("R",'Mapa final'!#REF!),"")</f>
        <v>#REF!</v>
      </c>
      <c r="Q62" s="806"/>
      <c r="R62" s="806" t="e">
        <f>IF(AND('Mapa final'!#REF!="Baja",'Mapa final'!#REF!="Leve"),CONCATENATE("R",'Mapa final'!#REF!),"")</f>
        <v>#REF!</v>
      </c>
      <c r="S62" s="806"/>
      <c r="T62" s="806" t="e">
        <f>IF(AND('Mapa final'!#REF!="Baja",'Mapa final'!#REF!="Leve"),CONCATENATE("R",'Mapa final'!#REF!),"")</f>
        <v>#REF!</v>
      </c>
      <c r="U62" s="806"/>
      <c r="V62" s="806" t="e">
        <f>IF(AND('Mapa final'!#REF!="Baja",'Mapa final'!#REF!="Leve"),CONCATENATE("R",'Mapa final'!#REF!),"")</f>
        <v>#REF!</v>
      </c>
      <c r="W62" s="806"/>
      <c r="X62" s="806" t="e">
        <f>IF(AND('Mapa final'!#REF!="Baja",'Mapa final'!#REF!="Leve"),CONCATENATE("R",'Mapa final'!#REF!),"")</f>
        <v>#REF!</v>
      </c>
      <c r="Y62" s="806"/>
      <c r="Z62" s="812" t="e">
        <f>IF(AND('Mapa final'!#REF!="Baja",'Mapa final'!#REF!="Menor"),CONCATENATE("R",'Mapa final'!#REF!),"")</f>
        <v>#REF!</v>
      </c>
      <c r="AA62" s="808"/>
      <c r="AB62" s="808" t="e">
        <f>IF(AND('Mapa final'!#REF!="Baja",'Mapa final'!#REF!="Menor"),CONCATENATE("R",'Mapa final'!#REF!),"")</f>
        <v>#REF!</v>
      </c>
      <c r="AC62" s="808"/>
      <c r="AD62" s="808" t="e">
        <f>IF(AND('Mapa final'!#REF!="Baja",'Mapa final'!#REF!="Menor"),CONCATENATE("R",'Mapa final'!#REF!),"")</f>
        <v>#REF!</v>
      </c>
      <c r="AE62" s="808"/>
      <c r="AF62" s="808" t="e">
        <f>IF(AND('Mapa final'!#REF!="Baja",'Mapa final'!#REF!="Menor"),CONCATENATE("R",'Mapa final'!#REF!),"")</f>
        <v>#REF!</v>
      </c>
      <c r="AG62" s="808"/>
      <c r="AH62" s="808" t="e">
        <f>IF(AND('Mapa final'!#REF!="Baja",'Mapa final'!#REF!="Menor"),CONCATENATE("R",'Mapa final'!#REF!),"")</f>
        <v>#REF!</v>
      </c>
      <c r="AI62" s="808"/>
      <c r="AJ62" s="808" t="e">
        <f>IF(AND('Mapa final'!#REF!="Baja",'Mapa final'!#REF!="Menor"),CONCATENATE("R",'Mapa final'!#REF!),"")</f>
        <v>#REF!</v>
      </c>
      <c r="AK62" s="808"/>
      <c r="AL62" s="808" t="e">
        <f>IF(AND('Mapa final'!#REF!="Baja",'Mapa final'!#REF!="Menor"),CONCATENATE("R",'Mapa final'!#REF!),"")</f>
        <v>#REF!</v>
      </c>
      <c r="AM62" s="808"/>
      <c r="AN62" s="808" t="e">
        <f>IF(AND('Mapa final'!#REF!="Baja",'Mapa final'!#REF!="Menor"),CONCATENATE("R",'Mapa final'!#REF!),"")</f>
        <v>#REF!</v>
      </c>
      <c r="AO62" s="809"/>
      <c r="AP62" s="812" t="e">
        <f>IF(AND('Mapa final'!#REF!="Baja",'Mapa final'!#REF!="Moderado"),CONCATENATE("R",'Mapa final'!#REF!),"")</f>
        <v>#REF!</v>
      </c>
      <c r="AQ62" s="808"/>
      <c r="AR62" s="808" t="e">
        <f>IF(AND('Mapa final'!#REF!="Baja",'Mapa final'!#REF!="Moderado"),CONCATENATE("R",'Mapa final'!#REF!),"")</f>
        <v>#REF!</v>
      </c>
      <c r="AS62" s="808"/>
      <c r="AT62" s="808" t="e">
        <f>IF(AND('Mapa final'!#REF!="Baja",'Mapa final'!#REF!="Moderado"),CONCATENATE("R",'Mapa final'!#REF!),"")</f>
        <v>#REF!</v>
      </c>
      <c r="AU62" s="808"/>
      <c r="AV62" s="808" t="e">
        <f>IF(AND('Mapa final'!#REF!="Baja",'Mapa final'!#REF!="Moderado"),CONCATENATE("R",'Mapa final'!#REF!),"")</f>
        <v>#REF!</v>
      </c>
      <c r="AW62" s="808"/>
      <c r="AX62" s="808" t="e">
        <f>IF(AND('Mapa final'!#REF!="Baja",'Mapa final'!#REF!="Moderado"),CONCATENATE("R",'Mapa final'!#REF!),"")</f>
        <v>#REF!</v>
      </c>
      <c r="AY62" s="808"/>
      <c r="AZ62" s="808" t="e">
        <f>IF(AND('Mapa final'!#REF!="Baja",'Mapa final'!#REF!="Moderado"),CONCATENATE("R",'Mapa final'!#REF!),"")</f>
        <v>#REF!</v>
      </c>
      <c r="BA62" s="808"/>
      <c r="BB62" s="808" t="e">
        <f>IF(AND('Mapa final'!#REF!="Baja",'Mapa final'!#REF!="Moderado"),CONCATENATE("R",'Mapa final'!#REF!),"")</f>
        <v>#REF!</v>
      </c>
      <c r="BC62" s="808"/>
      <c r="BD62" s="808" t="e">
        <f>IF(AND('Mapa final'!#REF!="Baja",'Mapa final'!#REF!="Moderado"),CONCATENATE("R",'Mapa final'!#REF!),"")</f>
        <v>#REF!</v>
      </c>
      <c r="BE62" s="809"/>
      <c r="BF62" s="822" t="e">
        <f>IF(AND('Mapa final'!#REF!="Baja",'Mapa final'!#REF!="Mayor"),CONCATENATE("R",'Mapa final'!#REF!),"")</f>
        <v>#REF!</v>
      </c>
      <c r="BG62" s="823"/>
      <c r="BH62" s="823" t="e">
        <f>IF(AND('Mapa final'!#REF!="Baja",'Mapa final'!#REF!="Mayor"),CONCATENATE("R",'Mapa final'!#REF!),"")</f>
        <v>#REF!</v>
      </c>
      <c r="BI62" s="823"/>
      <c r="BJ62" s="823" t="e">
        <f>IF(AND('Mapa final'!#REF!="Baja",'Mapa final'!#REF!="Mayor"),CONCATENATE("R",'Mapa final'!#REF!),"")</f>
        <v>#REF!</v>
      </c>
      <c r="BK62" s="823"/>
      <c r="BL62" s="823" t="e">
        <f>IF(AND('Mapa final'!#REF!="Baja",'Mapa final'!#REF!="Mayor"),CONCATENATE("R",'Mapa final'!#REF!),"")</f>
        <v>#REF!</v>
      </c>
      <c r="BM62" s="823"/>
      <c r="BN62" s="823" t="e">
        <f>IF(AND('Mapa final'!#REF!="Baja",'Mapa final'!#REF!="Mayor"),CONCATENATE("R",'Mapa final'!#REF!),"")</f>
        <v>#REF!</v>
      </c>
      <c r="BO62" s="823"/>
      <c r="BP62" s="823" t="e">
        <f>IF(AND('Mapa final'!#REF!="Baja",'Mapa final'!#REF!="Mayor"),CONCATENATE("R",'Mapa final'!#REF!),"")</f>
        <v>#REF!</v>
      </c>
      <c r="BQ62" s="823"/>
      <c r="BR62" s="823" t="e">
        <f>IF(AND('Mapa final'!#REF!="Baja",'Mapa final'!#REF!="Mayor"),CONCATENATE("R",'Mapa final'!#REF!),"")</f>
        <v>#REF!</v>
      </c>
      <c r="BS62" s="823"/>
      <c r="BT62" s="823" t="e">
        <f>IF(AND('Mapa final'!#REF!="Baja",'Mapa final'!#REF!="Mayor"),CONCATENATE("R",'Mapa final'!#REF!),"")</f>
        <v>#REF!</v>
      </c>
      <c r="BU62" s="824"/>
      <c r="BV62" s="817" t="e">
        <f>IF(AND('Mapa final'!#REF!="Baja",'Mapa final'!#REF!="Catastrófico"),CONCATENATE("R",'Mapa final'!#REF!),"")</f>
        <v>#REF!</v>
      </c>
      <c r="BW62" s="818"/>
      <c r="BX62" s="818" t="e">
        <f>IF(AND('Mapa final'!#REF!="Baja",'Mapa final'!#REF!="Catastrófico"),CONCATENATE("R",'Mapa final'!#REF!),"")</f>
        <v>#REF!</v>
      </c>
      <c r="BY62" s="818"/>
      <c r="BZ62" s="818" t="e">
        <f>IF(AND('Mapa final'!#REF!="Baja",'Mapa final'!#REF!="Catastrófico"),CONCATENATE("R",'Mapa final'!#REF!),"")</f>
        <v>#REF!</v>
      </c>
      <c r="CA62" s="818"/>
      <c r="CB62" s="818" t="e">
        <f>IF(AND('Mapa final'!#REF!="Baja",'Mapa final'!#REF!="Catastrófico"),CONCATENATE("R",'Mapa final'!#REF!),"")</f>
        <v>#REF!</v>
      </c>
      <c r="CC62" s="818"/>
      <c r="CD62" s="818" t="e">
        <f>IF(AND('Mapa final'!#REF!="Baja",'Mapa final'!#REF!="Catastrófico"),CONCATENATE("R",'Mapa final'!#REF!),"")</f>
        <v>#REF!</v>
      </c>
      <c r="CE62" s="818"/>
      <c r="CF62" s="818" t="e">
        <f>IF(AND('Mapa final'!#REF!="Baja",'Mapa final'!#REF!="Catastrófico"),CONCATENATE("R",'Mapa final'!#REF!),"")</f>
        <v>#REF!</v>
      </c>
      <c r="CG62" s="818"/>
      <c r="CH62" s="818" t="e">
        <f>IF(AND('Mapa final'!#REF!="Baja",'Mapa final'!#REF!="Catastrófico"),CONCATENATE("R",'Mapa final'!#REF!),"")</f>
        <v>#REF!</v>
      </c>
      <c r="CI62" s="818"/>
      <c r="CJ62" s="818" t="e">
        <f>IF(AND('Mapa final'!#REF!="Baja",'Mapa final'!#REF!="Catastrófico"),CONCATENATE("R",'Mapa final'!#REF!),"")</f>
        <v>#REF!</v>
      </c>
      <c r="CK62" s="825"/>
      <c r="CL62" s="22"/>
      <c r="CM62" s="878"/>
      <c r="CN62" s="879"/>
      <c r="CO62" s="879"/>
      <c r="CP62" s="879"/>
      <c r="CQ62" s="879"/>
      <c r="CR62" s="880"/>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row>
    <row r="63" spans="1:130" ht="14.45" customHeight="1" x14ac:dyDescent="0.25">
      <c r="A63" s="22"/>
      <c r="B63" s="803"/>
      <c r="C63" s="803"/>
      <c r="D63" s="804"/>
      <c r="E63" s="841"/>
      <c r="F63" s="842"/>
      <c r="G63" s="842"/>
      <c r="H63" s="842"/>
      <c r="I63" s="842"/>
      <c r="J63" s="835"/>
      <c r="K63" s="806"/>
      <c r="L63" s="806"/>
      <c r="M63" s="806"/>
      <c r="N63" s="806"/>
      <c r="O63" s="806"/>
      <c r="P63" s="806"/>
      <c r="Q63" s="806"/>
      <c r="R63" s="806"/>
      <c r="S63" s="806"/>
      <c r="T63" s="806"/>
      <c r="U63" s="806"/>
      <c r="V63" s="806"/>
      <c r="W63" s="806"/>
      <c r="X63" s="806"/>
      <c r="Y63" s="806"/>
      <c r="Z63" s="812"/>
      <c r="AA63" s="808"/>
      <c r="AB63" s="808"/>
      <c r="AC63" s="808"/>
      <c r="AD63" s="808"/>
      <c r="AE63" s="808"/>
      <c r="AF63" s="808"/>
      <c r="AG63" s="808"/>
      <c r="AH63" s="808"/>
      <c r="AI63" s="808"/>
      <c r="AJ63" s="808"/>
      <c r="AK63" s="808"/>
      <c r="AL63" s="808"/>
      <c r="AM63" s="808"/>
      <c r="AN63" s="808"/>
      <c r="AO63" s="809"/>
      <c r="AP63" s="812"/>
      <c r="AQ63" s="808"/>
      <c r="AR63" s="808"/>
      <c r="AS63" s="808"/>
      <c r="AT63" s="808"/>
      <c r="AU63" s="808"/>
      <c r="AV63" s="808"/>
      <c r="AW63" s="808"/>
      <c r="AX63" s="808"/>
      <c r="AY63" s="808"/>
      <c r="AZ63" s="808"/>
      <c r="BA63" s="808"/>
      <c r="BB63" s="808"/>
      <c r="BC63" s="808"/>
      <c r="BD63" s="808"/>
      <c r="BE63" s="809"/>
      <c r="BF63" s="822"/>
      <c r="BG63" s="823"/>
      <c r="BH63" s="823"/>
      <c r="BI63" s="823"/>
      <c r="BJ63" s="823"/>
      <c r="BK63" s="823"/>
      <c r="BL63" s="823"/>
      <c r="BM63" s="823"/>
      <c r="BN63" s="823"/>
      <c r="BO63" s="823"/>
      <c r="BP63" s="823"/>
      <c r="BQ63" s="823"/>
      <c r="BR63" s="823"/>
      <c r="BS63" s="823"/>
      <c r="BT63" s="823"/>
      <c r="BU63" s="824"/>
      <c r="BV63" s="817"/>
      <c r="BW63" s="818"/>
      <c r="BX63" s="818"/>
      <c r="BY63" s="818"/>
      <c r="BZ63" s="818"/>
      <c r="CA63" s="818"/>
      <c r="CB63" s="818"/>
      <c r="CC63" s="818"/>
      <c r="CD63" s="818"/>
      <c r="CE63" s="818"/>
      <c r="CF63" s="818"/>
      <c r="CG63" s="818"/>
      <c r="CH63" s="818"/>
      <c r="CI63" s="818"/>
      <c r="CJ63" s="818"/>
      <c r="CK63" s="825"/>
      <c r="CL63" s="22"/>
      <c r="CM63" s="878"/>
      <c r="CN63" s="879"/>
      <c r="CO63" s="879"/>
      <c r="CP63" s="879"/>
      <c r="CQ63" s="879"/>
      <c r="CR63" s="880"/>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row>
    <row r="64" spans="1:130" ht="14.45" customHeight="1" x14ac:dyDescent="0.25">
      <c r="A64" s="22"/>
      <c r="B64" s="803"/>
      <c r="C64" s="803"/>
      <c r="D64" s="804"/>
      <c r="E64" s="841"/>
      <c r="F64" s="842"/>
      <c r="G64" s="842"/>
      <c r="H64" s="842"/>
      <c r="I64" s="842"/>
      <c r="J64" s="835" t="e">
        <f>IF(AND('Mapa final'!#REF!="Baja",'Mapa final'!#REF!="Leve"),CONCATENATE("R",'Mapa final'!#REF!),"")</f>
        <v>#REF!</v>
      </c>
      <c r="K64" s="806"/>
      <c r="L64" s="806" t="e">
        <f>IF(AND('Mapa final'!#REF!="Baja",'Mapa final'!#REF!="Leve"),CONCATENATE("R",'Mapa final'!#REF!),"")</f>
        <v>#REF!</v>
      </c>
      <c r="M64" s="806"/>
      <c r="N64" s="806" t="e">
        <f>IF(AND('Mapa final'!#REF!="Baja",'Mapa final'!#REF!="Leve"),CONCATENATE("R",'Mapa final'!#REF!),"")</f>
        <v>#REF!</v>
      </c>
      <c r="O64" s="806"/>
      <c r="P64" s="806" t="e">
        <f>IF(AND('Mapa final'!#REF!="Baja",'Mapa final'!#REF!="Leve"),CONCATENATE("R",'Mapa final'!#REF!),"")</f>
        <v>#REF!</v>
      </c>
      <c r="Q64" s="806"/>
      <c r="R64" s="806" t="e">
        <f>IF(AND('Mapa final'!#REF!="Baja",'Mapa final'!#REF!="Leve"),CONCATENATE("R",'Mapa final'!#REF!),"")</f>
        <v>#REF!</v>
      </c>
      <c r="S64" s="806"/>
      <c r="T64" s="806" t="e">
        <f>IF(AND('Mapa final'!#REF!="Baja",'Mapa final'!#REF!="Leve"),CONCATENATE("R",'Mapa final'!#REF!),"")</f>
        <v>#REF!</v>
      </c>
      <c r="U64" s="806"/>
      <c r="V64" s="806" t="e">
        <f>IF(AND('Mapa final'!#REF!="Baja",'Mapa final'!#REF!="Leve"),CONCATENATE("R",'Mapa final'!#REF!),"")</f>
        <v>#REF!</v>
      </c>
      <c r="W64" s="806"/>
      <c r="X64" s="806" t="e">
        <f>IF(AND('Mapa final'!#REF!="Baja",'Mapa final'!#REF!="Leve"),CONCATENATE("R",'Mapa final'!#REF!),"")</f>
        <v>#REF!</v>
      </c>
      <c r="Y64" s="806"/>
      <c r="Z64" s="812" t="e">
        <f>IF(AND('Mapa final'!#REF!="Baja",'Mapa final'!#REF!="Menor"),CONCATENATE("R",'Mapa final'!#REF!),"")</f>
        <v>#REF!</v>
      </c>
      <c r="AA64" s="808"/>
      <c r="AB64" s="808" t="e">
        <f>IF(AND('Mapa final'!#REF!="Baja",'Mapa final'!#REF!="Menor"),CONCATENATE("R",'Mapa final'!#REF!),"")</f>
        <v>#REF!</v>
      </c>
      <c r="AC64" s="808"/>
      <c r="AD64" s="808" t="e">
        <f>IF(AND('Mapa final'!#REF!="Baja",'Mapa final'!#REF!="Menor"),CONCATENATE("R",'Mapa final'!#REF!),"")</f>
        <v>#REF!</v>
      </c>
      <c r="AE64" s="808"/>
      <c r="AF64" s="808" t="e">
        <f>IF(AND('Mapa final'!#REF!="Baja",'Mapa final'!#REF!="Menor"),CONCATENATE("R",'Mapa final'!#REF!),"")</f>
        <v>#REF!</v>
      </c>
      <c r="AG64" s="808"/>
      <c r="AH64" s="808" t="e">
        <f>IF(AND('Mapa final'!#REF!="Baja",'Mapa final'!#REF!="Menor"),CONCATENATE("R",'Mapa final'!#REF!),"")</f>
        <v>#REF!</v>
      </c>
      <c r="AI64" s="808"/>
      <c r="AJ64" s="808" t="e">
        <f>IF(AND('Mapa final'!#REF!="Baja",'Mapa final'!#REF!="Menor"),CONCATENATE("R",'Mapa final'!#REF!),"")</f>
        <v>#REF!</v>
      </c>
      <c r="AK64" s="808"/>
      <c r="AL64" s="808" t="e">
        <f>IF(AND('Mapa final'!#REF!="Baja",'Mapa final'!#REF!="Menor"),CONCATENATE("R",'Mapa final'!#REF!),"")</f>
        <v>#REF!</v>
      </c>
      <c r="AM64" s="808"/>
      <c r="AN64" s="808" t="e">
        <f>IF(AND('Mapa final'!#REF!="Baja",'Mapa final'!#REF!="Menor"),CONCATENATE("R",'Mapa final'!#REF!),"")</f>
        <v>#REF!</v>
      </c>
      <c r="AO64" s="809"/>
      <c r="AP64" s="812" t="e">
        <f>IF(AND('Mapa final'!#REF!="Baja",'Mapa final'!#REF!="Moderado"),CONCATENATE("R",'Mapa final'!#REF!),"")</f>
        <v>#REF!</v>
      </c>
      <c r="AQ64" s="808"/>
      <c r="AR64" s="808" t="e">
        <f>IF(AND('Mapa final'!#REF!="Baja",'Mapa final'!#REF!="Moderado"),CONCATENATE("R",'Mapa final'!#REF!),"")</f>
        <v>#REF!</v>
      </c>
      <c r="AS64" s="808"/>
      <c r="AT64" s="808" t="e">
        <f>IF(AND('Mapa final'!#REF!="Baja",'Mapa final'!#REF!="Moderado"),CONCATENATE("R",'Mapa final'!#REF!),"")</f>
        <v>#REF!</v>
      </c>
      <c r="AU64" s="808"/>
      <c r="AV64" s="808" t="e">
        <f>IF(AND('Mapa final'!#REF!="Baja",'Mapa final'!#REF!="Moderado"),CONCATENATE("R",'Mapa final'!#REF!),"")</f>
        <v>#REF!</v>
      </c>
      <c r="AW64" s="808"/>
      <c r="AX64" s="808" t="e">
        <f>IF(AND('Mapa final'!#REF!="Baja",'Mapa final'!#REF!="Moderado"),CONCATENATE("R",'Mapa final'!#REF!),"")</f>
        <v>#REF!</v>
      </c>
      <c r="AY64" s="808"/>
      <c r="AZ64" s="808" t="e">
        <f>IF(AND('Mapa final'!#REF!="Baja",'Mapa final'!#REF!="Moderado"),CONCATENATE("R",'Mapa final'!#REF!),"")</f>
        <v>#REF!</v>
      </c>
      <c r="BA64" s="808"/>
      <c r="BB64" s="808" t="e">
        <f>IF(AND('Mapa final'!#REF!="Baja",'Mapa final'!#REF!="Moderado"),CONCATENATE("R",'Mapa final'!#REF!),"")</f>
        <v>#REF!</v>
      </c>
      <c r="BC64" s="808"/>
      <c r="BD64" s="808" t="e">
        <f>IF(AND('Mapa final'!#REF!="Baja",'Mapa final'!#REF!="Moderado"),CONCATENATE("R",'Mapa final'!#REF!),"")</f>
        <v>#REF!</v>
      </c>
      <c r="BE64" s="809"/>
      <c r="BF64" s="822" t="e">
        <f>IF(AND('Mapa final'!#REF!="Baja",'Mapa final'!#REF!="Mayor"),CONCATENATE("R",'Mapa final'!#REF!),"")</f>
        <v>#REF!</v>
      </c>
      <c r="BG64" s="823"/>
      <c r="BH64" s="823" t="e">
        <f>IF(AND('Mapa final'!#REF!="Baja",'Mapa final'!#REF!="Mayor"),CONCATENATE("R",'Mapa final'!#REF!),"")</f>
        <v>#REF!</v>
      </c>
      <c r="BI64" s="823"/>
      <c r="BJ64" s="823" t="e">
        <f>IF(AND('Mapa final'!#REF!="Baja",'Mapa final'!#REF!="Mayor"),CONCATENATE("R",'Mapa final'!#REF!),"")</f>
        <v>#REF!</v>
      </c>
      <c r="BK64" s="823"/>
      <c r="BL64" s="823" t="e">
        <f>IF(AND('Mapa final'!#REF!="Baja",'Mapa final'!#REF!="Mayor"),CONCATENATE("R",'Mapa final'!#REF!),"")</f>
        <v>#REF!</v>
      </c>
      <c r="BM64" s="823"/>
      <c r="BN64" s="823" t="e">
        <f>IF(AND('Mapa final'!#REF!="Baja",'Mapa final'!#REF!="Mayor"),CONCATENATE("R",'Mapa final'!#REF!),"")</f>
        <v>#REF!</v>
      </c>
      <c r="BO64" s="823"/>
      <c r="BP64" s="823" t="e">
        <f>IF(AND('Mapa final'!#REF!="Baja",'Mapa final'!#REF!="Mayor"),CONCATENATE("R",'Mapa final'!#REF!),"")</f>
        <v>#REF!</v>
      </c>
      <c r="BQ64" s="823"/>
      <c r="BR64" s="823" t="e">
        <f>IF(AND('Mapa final'!#REF!="Baja",'Mapa final'!#REF!="Mayor"),CONCATENATE("R",'Mapa final'!#REF!),"")</f>
        <v>#REF!</v>
      </c>
      <c r="BS64" s="823"/>
      <c r="BT64" s="823" t="e">
        <f>IF(AND('Mapa final'!#REF!="Baja",'Mapa final'!#REF!="Mayor"),CONCATENATE("R",'Mapa final'!#REF!),"")</f>
        <v>#REF!</v>
      </c>
      <c r="BU64" s="824"/>
      <c r="BV64" s="817" t="e">
        <f>IF(AND('Mapa final'!#REF!="Baja",'Mapa final'!#REF!="Catastrófico"),CONCATENATE("R",'Mapa final'!#REF!),"")</f>
        <v>#REF!</v>
      </c>
      <c r="BW64" s="818"/>
      <c r="BX64" s="818" t="e">
        <f>IF(AND('Mapa final'!#REF!="Baja",'Mapa final'!#REF!="Catastrófico"),CONCATENATE("R",'Mapa final'!#REF!),"")</f>
        <v>#REF!</v>
      </c>
      <c r="BY64" s="818"/>
      <c r="BZ64" s="818" t="e">
        <f>IF(AND('Mapa final'!#REF!="Baja",'Mapa final'!#REF!="Catastrófico"),CONCATENATE("R",'Mapa final'!#REF!),"")</f>
        <v>#REF!</v>
      </c>
      <c r="CA64" s="818"/>
      <c r="CB64" s="818" t="e">
        <f>IF(AND('Mapa final'!#REF!="Baja",'Mapa final'!#REF!="Catastrófico"),CONCATENATE("R",'Mapa final'!#REF!),"")</f>
        <v>#REF!</v>
      </c>
      <c r="CC64" s="818"/>
      <c r="CD64" s="818" t="e">
        <f>IF(AND('Mapa final'!#REF!="Baja",'Mapa final'!#REF!="Catastrófico"),CONCATENATE("R",'Mapa final'!#REF!),"")</f>
        <v>#REF!</v>
      </c>
      <c r="CE64" s="818"/>
      <c r="CF64" s="818" t="e">
        <f>IF(AND('Mapa final'!#REF!="Baja",'Mapa final'!#REF!="Catastrófico"),CONCATENATE("R",'Mapa final'!#REF!),"")</f>
        <v>#REF!</v>
      </c>
      <c r="CG64" s="818"/>
      <c r="CH64" s="818" t="e">
        <f>IF(AND('Mapa final'!#REF!="Baja",'Mapa final'!#REF!="Catastrófico"),CONCATENATE("R",'Mapa final'!#REF!),"")</f>
        <v>#REF!</v>
      </c>
      <c r="CI64" s="818"/>
      <c r="CJ64" s="818" t="e">
        <f>IF(AND('Mapa final'!#REF!="Baja",'Mapa final'!#REF!="Catastrófico"),CONCATENATE("R",'Mapa final'!#REF!),"")</f>
        <v>#REF!</v>
      </c>
      <c r="CK64" s="825"/>
      <c r="CL64" s="22"/>
      <c r="CM64" s="878"/>
      <c r="CN64" s="879"/>
      <c r="CO64" s="879"/>
      <c r="CP64" s="879"/>
      <c r="CQ64" s="879"/>
      <c r="CR64" s="880"/>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row>
    <row r="65" spans="1:130" ht="14.45" customHeight="1" x14ac:dyDescent="0.25">
      <c r="A65" s="22"/>
      <c r="B65" s="803"/>
      <c r="C65" s="803"/>
      <c r="D65" s="804"/>
      <c r="E65" s="841"/>
      <c r="F65" s="842"/>
      <c r="G65" s="842"/>
      <c r="H65" s="842"/>
      <c r="I65" s="842"/>
      <c r="J65" s="835"/>
      <c r="K65" s="806"/>
      <c r="L65" s="806"/>
      <c r="M65" s="806"/>
      <c r="N65" s="806"/>
      <c r="O65" s="806"/>
      <c r="P65" s="806"/>
      <c r="Q65" s="806"/>
      <c r="R65" s="806"/>
      <c r="S65" s="806"/>
      <c r="T65" s="806"/>
      <c r="U65" s="806"/>
      <c r="V65" s="806"/>
      <c r="W65" s="806"/>
      <c r="X65" s="806"/>
      <c r="Y65" s="806"/>
      <c r="Z65" s="812"/>
      <c r="AA65" s="808"/>
      <c r="AB65" s="808"/>
      <c r="AC65" s="808"/>
      <c r="AD65" s="808"/>
      <c r="AE65" s="808"/>
      <c r="AF65" s="808"/>
      <c r="AG65" s="808"/>
      <c r="AH65" s="808"/>
      <c r="AI65" s="808"/>
      <c r="AJ65" s="808"/>
      <c r="AK65" s="808"/>
      <c r="AL65" s="808"/>
      <c r="AM65" s="808"/>
      <c r="AN65" s="808"/>
      <c r="AO65" s="809"/>
      <c r="AP65" s="812"/>
      <c r="AQ65" s="808"/>
      <c r="AR65" s="808"/>
      <c r="AS65" s="808"/>
      <c r="AT65" s="808"/>
      <c r="AU65" s="808"/>
      <c r="AV65" s="808"/>
      <c r="AW65" s="808"/>
      <c r="AX65" s="808"/>
      <c r="AY65" s="808"/>
      <c r="AZ65" s="808"/>
      <c r="BA65" s="808"/>
      <c r="BB65" s="808"/>
      <c r="BC65" s="808"/>
      <c r="BD65" s="808"/>
      <c r="BE65" s="809"/>
      <c r="BF65" s="822"/>
      <c r="BG65" s="823"/>
      <c r="BH65" s="823"/>
      <c r="BI65" s="823"/>
      <c r="BJ65" s="823"/>
      <c r="BK65" s="823"/>
      <c r="BL65" s="823"/>
      <c r="BM65" s="823"/>
      <c r="BN65" s="823"/>
      <c r="BO65" s="823"/>
      <c r="BP65" s="823"/>
      <c r="BQ65" s="823"/>
      <c r="BR65" s="823"/>
      <c r="BS65" s="823"/>
      <c r="BT65" s="823"/>
      <c r="BU65" s="824"/>
      <c r="BV65" s="817"/>
      <c r="BW65" s="818"/>
      <c r="BX65" s="818"/>
      <c r="BY65" s="818"/>
      <c r="BZ65" s="818"/>
      <c r="CA65" s="818"/>
      <c r="CB65" s="818"/>
      <c r="CC65" s="818"/>
      <c r="CD65" s="818"/>
      <c r="CE65" s="818"/>
      <c r="CF65" s="818"/>
      <c r="CG65" s="818"/>
      <c r="CH65" s="818"/>
      <c r="CI65" s="818"/>
      <c r="CJ65" s="818"/>
      <c r="CK65" s="825"/>
      <c r="CL65" s="22"/>
      <c r="CM65" s="878"/>
      <c r="CN65" s="879"/>
      <c r="CO65" s="879"/>
      <c r="CP65" s="879"/>
      <c r="CQ65" s="879"/>
      <c r="CR65" s="880"/>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row>
    <row r="66" spans="1:130" ht="14.45" customHeight="1" x14ac:dyDescent="0.25">
      <c r="A66" s="22"/>
      <c r="B66" s="803"/>
      <c r="C66" s="803"/>
      <c r="D66" s="804"/>
      <c r="E66" s="841"/>
      <c r="F66" s="842"/>
      <c r="G66" s="842"/>
      <c r="H66" s="842"/>
      <c r="I66" s="842"/>
      <c r="J66" s="835" t="e">
        <f>IF(AND('Mapa final'!#REF!="Baja",'Mapa final'!#REF!="Leve"),CONCATENATE("R",'Mapa final'!#REF!),"")</f>
        <v>#REF!</v>
      </c>
      <c r="K66" s="806"/>
      <c r="L66" s="806" t="e">
        <f>IF(AND('Mapa final'!#REF!="Baja",'Mapa final'!#REF!="Leve"),CONCATENATE("R",'Mapa final'!#REF!),"")</f>
        <v>#REF!</v>
      </c>
      <c r="M66" s="806"/>
      <c r="N66" s="806" t="e">
        <f>IF(AND('Mapa final'!#REF!="Baja",'Mapa final'!#REF!="Leve"),CONCATENATE("R",'Mapa final'!#REF!),"")</f>
        <v>#REF!</v>
      </c>
      <c r="O66" s="806"/>
      <c r="P66" s="806" t="e">
        <f>IF(AND('Mapa final'!#REF!="Baja",'Mapa final'!#REF!="Leve"),CONCATENATE("R",'Mapa final'!#REF!),"")</f>
        <v>#REF!</v>
      </c>
      <c r="Q66" s="806"/>
      <c r="R66" s="806" t="e">
        <f>IF(AND('Mapa final'!#REF!="Baja",'Mapa final'!#REF!="Leve"),CONCATENATE("R",'Mapa final'!#REF!),"")</f>
        <v>#REF!</v>
      </c>
      <c r="S66" s="806"/>
      <c r="T66" s="806" t="e">
        <f>IF(AND('Mapa final'!#REF!="Baja",'Mapa final'!#REF!="Leve"),CONCATENATE("R",'Mapa final'!#REF!),"")</f>
        <v>#REF!</v>
      </c>
      <c r="U66" s="806"/>
      <c r="V66" s="806" t="e">
        <f>IF(AND('Mapa final'!#REF!="Baja",'Mapa final'!#REF!="Leve"),CONCATENATE("R",'Mapa final'!#REF!),"")</f>
        <v>#REF!</v>
      </c>
      <c r="W66" s="806"/>
      <c r="X66" s="806" t="e">
        <f>IF(AND('Mapa final'!#REF!="Baja",'Mapa final'!#REF!="Leve"),CONCATENATE("R",'Mapa final'!#REF!),"")</f>
        <v>#REF!</v>
      </c>
      <c r="Y66" s="806"/>
      <c r="Z66" s="812" t="e">
        <f>IF(AND('Mapa final'!#REF!="Baja",'Mapa final'!#REF!="Menor"),CONCATENATE("R",'Mapa final'!#REF!),"")</f>
        <v>#REF!</v>
      </c>
      <c r="AA66" s="808"/>
      <c r="AB66" s="808" t="e">
        <f>IF(AND('Mapa final'!#REF!="Baja",'Mapa final'!#REF!="Menor"),CONCATENATE("R",'Mapa final'!#REF!),"")</f>
        <v>#REF!</v>
      </c>
      <c r="AC66" s="808"/>
      <c r="AD66" s="808" t="e">
        <f>IF(AND('Mapa final'!#REF!="Baja",'Mapa final'!#REF!="Menor"),CONCATENATE("R",'Mapa final'!#REF!),"")</f>
        <v>#REF!</v>
      </c>
      <c r="AE66" s="808"/>
      <c r="AF66" s="808" t="e">
        <f>IF(AND('Mapa final'!#REF!="Baja",'Mapa final'!#REF!="Menor"),CONCATENATE("R",'Mapa final'!#REF!),"")</f>
        <v>#REF!</v>
      </c>
      <c r="AG66" s="808"/>
      <c r="AH66" s="808" t="e">
        <f>IF(AND('Mapa final'!#REF!="Baja",'Mapa final'!#REF!="Menor"),CONCATENATE("R",'Mapa final'!#REF!),"")</f>
        <v>#REF!</v>
      </c>
      <c r="AI66" s="808"/>
      <c r="AJ66" s="808" t="e">
        <f>IF(AND('Mapa final'!#REF!="Baja",'Mapa final'!#REF!="Menor"),CONCATENATE("R",'Mapa final'!#REF!),"")</f>
        <v>#REF!</v>
      </c>
      <c r="AK66" s="808"/>
      <c r="AL66" s="808" t="e">
        <f>IF(AND('Mapa final'!#REF!="Baja",'Mapa final'!#REF!="Menor"),CONCATENATE("R",'Mapa final'!#REF!),"")</f>
        <v>#REF!</v>
      </c>
      <c r="AM66" s="808"/>
      <c r="AN66" s="808" t="e">
        <f>IF(AND('Mapa final'!#REF!="Baja",'Mapa final'!#REF!="Menor"),CONCATENATE("R",'Mapa final'!#REF!),"")</f>
        <v>#REF!</v>
      </c>
      <c r="AO66" s="809"/>
      <c r="AP66" s="812" t="e">
        <f>IF(AND('Mapa final'!#REF!="Baja",'Mapa final'!#REF!="Moderado"),CONCATENATE("R",'Mapa final'!#REF!),"")</f>
        <v>#REF!</v>
      </c>
      <c r="AQ66" s="808"/>
      <c r="AR66" s="808" t="e">
        <f>IF(AND('Mapa final'!#REF!="Baja",'Mapa final'!#REF!="Moderado"),CONCATENATE("R",'Mapa final'!#REF!),"")</f>
        <v>#REF!</v>
      </c>
      <c r="AS66" s="808"/>
      <c r="AT66" s="808" t="e">
        <f>IF(AND('Mapa final'!#REF!="Baja",'Mapa final'!#REF!="Moderado"),CONCATENATE("R",'Mapa final'!#REF!),"")</f>
        <v>#REF!</v>
      </c>
      <c r="AU66" s="808"/>
      <c r="AV66" s="808" t="e">
        <f>IF(AND('Mapa final'!#REF!="Baja",'Mapa final'!#REF!="Moderado"),CONCATENATE("R",'Mapa final'!#REF!),"")</f>
        <v>#REF!</v>
      </c>
      <c r="AW66" s="808"/>
      <c r="AX66" s="808" t="e">
        <f>IF(AND('Mapa final'!#REF!="Baja",'Mapa final'!#REF!="Moderado"),CONCATENATE("R",'Mapa final'!#REF!),"")</f>
        <v>#REF!</v>
      </c>
      <c r="AY66" s="808"/>
      <c r="AZ66" s="808" t="e">
        <f>IF(AND('Mapa final'!#REF!="Baja",'Mapa final'!#REF!="Moderado"),CONCATENATE("R",'Mapa final'!#REF!),"")</f>
        <v>#REF!</v>
      </c>
      <c r="BA66" s="808"/>
      <c r="BB66" s="808" t="e">
        <f>IF(AND('Mapa final'!#REF!="Baja",'Mapa final'!#REF!="Moderado"),CONCATENATE("R",'Mapa final'!#REF!),"")</f>
        <v>#REF!</v>
      </c>
      <c r="BC66" s="808"/>
      <c r="BD66" s="808" t="e">
        <f>IF(AND('Mapa final'!#REF!="Baja",'Mapa final'!#REF!="Moderado"),CONCATENATE("R",'Mapa final'!#REF!),"")</f>
        <v>#REF!</v>
      </c>
      <c r="BE66" s="809"/>
      <c r="BF66" s="822" t="e">
        <f>IF(AND('Mapa final'!#REF!="Baja",'Mapa final'!#REF!="Mayor"),CONCATENATE("R",'Mapa final'!#REF!),"")</f>
        <v>#REF!</v>
      </c>
      <c r="BG66" s="823"/>
      <c r="BH66" s="823" t="e">
        <f>IF(AND('Mapa final'!#REF!="Baja",'Mapa final'!#REF!="Mayor"),CONCATENATE("R",'Mapa final'!#REF!),"")</f>
        <v>#REF!</v>
      </c>
      <c r="BI66" s="823"/>
      <c r="BJ66" s="823" t="e">
        <f>IF(AND('Mapa final'!#REF!="Baja",'Mapa final'!#REF!="Mayor"),CONCATENATE("R",'Mapa final'!#REF!),"")</f>
        <v>#REF!</v>
      </c>
      <c r="BK66" s="823"/>
      <c r="BL66" s="823" t="e">
        <f>IF(AND('Mapa final'!#REF!="Baja",'Mapa final'!#REF!="Mayor"),CONCATENATE("R",'Mapa final'!#REF!),"")</f>
        <v>#REF!</v>
      </c>
      <c r="BM66" s="823"/>
      <c r="BN66" s="823" t="e">
        <f>IF(AND('Mapa final'!#REF!="Baja",'Mapa final'!#REF!="Mayor"),CONCATENATE("R",'Mapa final'!#REF!),"")</f>
        <v>#REF!</v>
      </c>
      <c r="BO66" s="823"/>
      <c r="BP66" s="823" t="e">
        <f>IF(AND('Mapa final'!#REF!="Baja",'Mapa final'!#REF!="Mayor"),CONCATENATE("R",'Mapa final'!#REF!),"")</f>
        <v>#REF!</v>
      </c>
      <c r="BQ66" s="823"/>
      <c r="BR66" s="823" t="e">
        <f>IF(AND('Mapa final'!#REF!="Baja",'Mapa final'!#REF!="Mayor"),CONCATENATE("R",'Mapa final'!#REF!),"")</f>
        <v>#REF!</v>
      </c>
      <c r="BS66" s="823"/>
      <c r="BT66" s="823" t="e">
        <f>IF(AND('Mapa final'!#REF!="Baja",'Mapa final'!#REF!="Mayor"),CONCATENATE("R",'Mapa final'!#REF!),"")</f>
        <v>#REF!</v>
      </c>
      <c r="BU66" s="824"/>
      <c r="BV66" s="817" t="e">
        <f>IF(AND('Mapa final'!#REF!="Baja",'Mapa final'!#REF!="Catastrófico"),CONCATENATE("R",'Mapa final'!#REF!),"")</f>
        <v>#REF!</v>
      </c>
      <c r="BW66" s="818"/>
      <c r="BX66" s="818" t="e">
        <f>IF(AND('Mapa final'!#REF!="Baja",'Mapa final'!#REF!="Catastrófico"),CONCATENATE("R",'Mapa final'!#REF!),"")</f>
        <v>#REF!</v>
      </c>
      <c r="BY66" s="818"/>
      <c r="BZ66" s="818" t="e">
        <f>IF(AND('Mapa final'!#REF!="Baja",'Mapa final'!#REF!="Catastrófico"),CONCATENATE("R",'Mapa final'!#REF!),"")</f>
        <v>#REF!</v>
      </c>
      <c r="CA66" s="818"/>
      <c r="CB66" s="818" t="e">
        <f>IF(AND('Mapa final'!#REF!="Baja",'Mapa final'!#REF!="Catastrófico"),CONCATENATE("R",'Mapa final'!#REF!),"")</f>
        <v>#REF!</v>
      </c>
      <c r="CC66" s="818"/>
      <c r="CD66" s="818" t="e">
        <f>IF(AND('Mapa final'!#REF!="Baja",'Mapa final'!#REF!="Catastrófico"),CONCATENATE("R",'Mapa final'!#REF!),"")</f>
        <v>#REF!</v>
      </c>
      <c r="CE66" s="818"/>
      <c r="CF66" s="818" t="e">
        <f>IF(AND('Mapa final'!#REF!="Baja",'Mapa final'!#REF!="Catastrófico"),CONCATENATE("R",'Mapa final'!#REF!),"")</f>
        <v>#REF!</v>
      </c>
      <c r="CG66" s="818"/>
      <c r="CH66" s="818" t="e">
        <f>IF(AND('Mapa final'!#REF!="Baja",'Mapa final'!#REF!="Catastrófico"),CONCATENATE("R",'Mapa final'!#REF!),"")</f>
        <v>#REF!</v>
      </c>
      <c r="CI66" s="818"/>
      <c r="CJ66" s="818" t="e">
        <f>IF(AND('Mapa final'!#REF!="Baja",'Mapa final'!#REF!="Catastrófico"),CONCATENATE("R",'Mapa final'!#REF!),"")</f>
        <v>#REF!</v>
      </c>
      <c r="CK66" s="825"/>
      <c r="CL66" s="22"/>
      <c r="CM66" s="878"/>
      <c r="CN66" s="879"/>
      <c r="CO66" s="879"/>
      <c r="CP66" s="879"/>
      <c r="CQ66" s="879"/>
      <c r="CR66" s="880"/>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row>
    <row r="67" spans="1:130" ht="14.45" customHeight="1" x14ac:dyDescent="0.25">
      <c r="A67" s="22"/>
      <c r="B67" s="803"/>
      <c r="C67" s="803"/>
      <c r="D67" s="804"/>
      <c r="E67" s="841"/>
      <c r="F67" s="842"/>
      <c r="G67" s="842"/>
      <c r="H67" s="842"/>
      <c r="I67" s="842"/>
      <c r="J67" s="835"/>
      <c r="K67" s="806"/>
      <c r="L67" s="806"/>
      <c r="M67" s="806"/>
      <c r="N67" s="806"/>
      <c r="O67" s="806"/>
      <c r="P67" s="806"/>
      <c r="Q67" s="806"/>
      <c r="R67" s="806"/>
      <c r="S67" s="806"/>
      <c r="T67" s="806"/>
      <c r="U67" s="806"/>
      <c r="V67" s="806"/>
      <c r="W67" s="806"/>
      <c r="X67" s="806"/>
      <c r="Y67" s="806"/>
      <c r="Z67" s="812"/>
      <c r="AA67" s="808"/>
      <c r="AB67" s="808"/>
      <c r="AC67" s="808"/>
      <c r="AD67" s="808"/>
      <c r="AE67" s="808"/>
      <c r="AF67" s="808"/>
      <c r="AG67" s="808"/>
      <c r="AH67" s="808"/>
      <c r="AI67" s="808"/>
      <c r="AJ67" s="808"/>
      <c r="AK67" s="808"/>
      <c r="AL67" s="808"/>
      <c r="AM67" s="808"/>
      <c r="AN67" s="808"/>
      <c r="AO67" s="809"/>
      <c r="AP67" s="812"/>
      <c r="AQ67" s="808"/>
      <c r="AR67" s="808"/>
      <c r="AS67" s="808"/>
      <c r="AT67" s="808"/>
      <c r="AU67" s="808"/>
      <c r="AV67" s="808"/>
      <c r="AW67" s="808"/>
      <c r="AX67" s="808"/>
      <c r="AY67" s="808"/>
      <c r="AZ67" s="808"/>
      <c r="BA67" s="808"/>
      <c r="BB67" s="808"/>
      <c r="BC67" s="808"/>
      <c r="BD67" s="808"/>
      <c r="BE67" s="809"/>
      <c r="BF67" s="822"/>
      <c r="BG67" s="823"/>
      <c r="BH67" s="823"/>
      <c r="BI67" s="823"/>
      <c r="BJ67" s="823"/>
      <c r="BK67" s="823"/>
      <c r="BL67" s="823"/>
      <c r="BM67" s="823"/>
      <c r="BN67" s="823"/>
      <c r="BO67" s="823"/>
      <c r="BP67" s="823"/>
      <c r="BQ67" s="823"/>
      <c r="BR67" s="823"/>
      <c r="BS67" s="823"/>
      <c r="BT67" s="823"/>
      <c r="BU67" s="824"/>
      <c r="BV67" s="817"/>
      <c r="BW67" s="818"/>
      <c r="BX67" s="818"/>
      <c r="BY67" s="818"/>
      <c r="BZ67" s="818"/>
      <c r="CA67" s="818"/>
      <c r="CB67" s="818"/>
      <c r="CC67" s="818"/>
      <c r="CD67" s="818"/>
      <c r="CE67" s="818"/>
      <c r="CF67" s="818"/>
      <c r="CG67" s="818"/>
      <c r="CH67" s="818"/>
      <c r="CI67" s="818"/>
      <c r="CJ67" s="818"/>
      <c r="CK67" s="825"/>
      <c r="CL67" s="22"/>
      <c r="CM67" s="878"/>
      <c r="CN67" s="879"/>
      <c r="CO67" s="879"/>
      <c r="CP67" s="879"/>
      <c r="CQ67" s="879"/>
      <c r="CR67" s="880"/>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row>
    <row r="68" spans="1:130" ht="14.45" customHeight="1" x14ac:dyDescent="0.25">
      <c r="A68" s="22"/>
      <c r="B68" s="803"/>
      <c r="C68" s="803"/>
      <c r="D68" s="804"/>
      <c r="E68" s="841"/>
      <c r="F68" s="842"/>
      <c r="G68" s="842"/>
      <c r="H68" s="842"/>
      <c r="I68" s="842"/>
      <c r="J68" s="835" t="e">
        <f>IF(AND('Mapa final'!#REF!="Baja",'Mapa final'!#REF!="Leve"),CONCATENATE("R",'Mapa final'!#REF!),"")</f>
        <v>#REF!</v>
      </c>
      <c r="K68" s="806"/>
      <c r="L68" s="806" t="e">
        <f>IF(AND('Mapa final'!#REF!="Baja",'Mapa final'!#REF!="Leve"),CONCATENATE("R",'Mapa final'!#REF!),"")</f>
        <v>#REF!</v>
      </c>
      <c r="M68" s="806"/>
      <c r="N68" s="806" t="e">
        <f>IF(AND('Mapa final'!#REF!="Baja",'Mapa final'!#REF!="Leve"),CONCATENATE("R",'Mapa final'!#REF!),"")</f>
        <v>#REF!</v>
      </c>
      <c r="O68" s="806"/>
      <c r="P68" s="806" t="e">
        <f>IF(AND('Mapa final'!#REF!="Baja",'Mapa final'!#REF!="Leve"),CONCATENATE("R",'Mapa final'!#REF!),"")</f>
        <v>#REF!</v>
      </c>
      <c r="Q68" s="806"/>
      <c r="R68" s="806" t="e">
        <f>IF(AND('Mapa final'!#REF!="Baja",'Mapa final'!#REF!="Leve"),CONCATENATE("R",'Mapa final'!#REF!),"")</f>
        <v>#REF!</v>
      </c>
      <c r="S68" s="806"/>
      <c r="T68" s="806" t="e">
        <f>IF(AND('Mapa final'!#REF!="Baja",'Mapa final'!#REF!="Leve"),CONCATENATE("R",'Mapa final'!#REF!),"")</f>
        <v>#REF!</v>
      </c>
      <c r="U68" s="806"/>
      <c r="V68" s="806" t="e">
        <f>IF(AND('Mapa final'!#REF!="Baja",'Mapa final'!#REF!="Leve"),CONCATENATE("R",'Mapa final'!#REF!),"")</f>
        <v>#REF!</v>
      </c>
      <c r="W68" s="806"/>
      <c r="X68" s="806" t="e">
        <f>IF(AND('Mapa final'!#REF!="Baja",'Mapa final'!#REF!="Leve"),CONCATENATE("R",'Mapa final'!#REF!),"")</f>
        <v>#REF!</v>
      </c>
      <c r="Y68" s="806"/>
      <c r="Z68" s="812" t="e">
        <f>IF(AND('Mapa final'!#REF!="Baja",'Mapa final'!#REF!="Menor"),CONCATENATE("R",'Mapa final'!#REF!),"")</f>
        <v>#REF!</v>
      </c>
      <c r="AA68" s="808"/>
      <c r="AB68" s="808" t="e">
        <f>IF(AND('Mapa final'!#REF!="Baja",'Mapa final'!#REF!="Menor"),CONCATENATE("R",'Mapa final'!#REF!),"")</f>
        <v>#REF!</v>
      </c>
      <c r="AC68" s="808"/>
      <c r="AD68" s="808" t="e">
        <f>IF(AND('Mapa final'!#REF!="Baja",'Mapa final'!#REF!="Menor"),CONCATENATE("R",'Mapa final'!#REF!),"")</f>
        <v>#REF!</v>
      </c>
      <c r="AE68" s="808"/>
      <c r="AF68" s="808" t="e">
        <f>IF(AND('Mapa final'!#REF!="Baja",'Mapa final'!#REF!="Menor"),CONCATENATE("R",'Mapa final'!#REF!),"")</f>
        <v>#REF!</v>
      </c>
      <c r="AG68" s="808"/>
      <c r="AH68" s="808" t="e">
        <f>IF(AND('Mapa final'!#REF!="Baja",'Mapa final'!#REF!="Menor"),CONCATENATE("R",'Mapa final'!#REF!),"")</f>
        <v>#REF!</v>
      </c>
      <c r="AI68" s="808"/>
      <c r="AJ68" s="808" t="e">
        <f>IF(AND('Mapa final'!#REF!="Baja",'Mapa final'!#REF!="Menor"),CONCATENATE("R",'Mapa final'!#REF!),"")</f>
        <v>#REF!</v>
      </c>
      <c r="AK68" s="808"/>
      <c r="AL68" s="808" t="e">
        <f>IF(AND('Mapa final'!#REF!="Baja",'Mapa final'!#REF!="Menor"),CONCATENATE("R",'Mapa final'!#REF!),"")</f>
        <v>#REF!</v>
      </c>
      <c r="AM68" s="808"/>
      <c r="AN68" s="808" t="e">
        <f>IF(AND('Mapa final'!#REF!="Baja",'Mapa final'!#REF!="Menor"),CONCATENATE("R",'Mapa final'!#REF!),"")</f>
        <v>#REF!</v>
      </c>
      <c r="AO68" s="809"/>
      <c r="AP68" s="812" t="e">
        <f>IF(AND('Mapa final'!#REF!="Baja",'Mapa final'!#REF!="Moderado"),CONCATENATE("R",'Mapa final'!#REF!),"")</f>
        <v>#REF!</v>
      </c>
      <c r="AQ68" s="808"/>
      <c r="AR68" s="808" t="e">
        <f>IF(AND('Mapa final'!#REF!="Baja",'Mapa final'!#REF!="Moderado"),CONCATENATE("R",'Mapa final'!#REF!),"")</f>
        <v>#REF!</v>
      </c>
      <c r="AS68" s="808"/>
      <c r="AT68" s="808" t="e">
        <f>IF(AND('Mapa final'!#REF!="Baja",'Mapa final'!#REF!="Moderado"),CONCATENATE("R",'Mapa final'!#REF!),"")</f>
        <v>#REF!</v>
      </c>
      <c r="AU68" s="808"/>
      <c r="AV68" s="808" t="e">
        <f>IF(AND('Mapa final'!#REF!="Baja",'Mapa final'!#REF!="Moderado"),CONCATENATE("R",'Mapa final'!#REF!),"")</f>
        <v>#REF!</v>
      </c>
      <c r="AW68" s="808"/>
      <c r="AX68" s="808" t="e">
        <f>IF(AND('Mapa final'!#REF!="Baja",'Mapa final'!#REF!="Moderado"),CONCATENATE("R",'Mapa final'!#REF!),"")</f>
        <v>#REF!</v>
      </c>
      <c r="AY68" s="808"/>
      <c r="AZ68" s="808" t="e">
        <f>IF(AND('Mapa final'!#REF!="Baja",'Mapa final'!#REF!="Moderado"),CONCATENATE("R",'Mapa final'!#REF!),"")</f>
        <v>#REF!</v>
      </c>
      <c r="BA68" s="808"/>
      <c r="BB68" s="808" t="e">
        <f>IF(AND('Mapa final'!#REF!="Baja",'Mapa final'!#REF!="Moderado"),CONCATENATE("R",'Mapa final'!#REF!),"")</f>
        <v>#REF!</v>
      </c>
      <c r="BC68" s="808"/>
      <c r="BD68" s="808" t="e">
        <f>IF(AND('Mapa final'!#REF!="Baja",'Mapa final'!#REF!="Moderado"),CONCATENATE("R",'Mapa final'!#REF!),"")</f>
        <v>#REF!</v>
      </c>
      <c r="BE68" s="809"/>
      <c r="BF68" s="822" t="e">
        <f>IF(AND('Mapa final'!#REF!="Baja",'Mapa final'!#REF!="Mayor"),CONCATENATE("R",'Mapa final'!#REF!),"")</f>
        <v>#REF!</v>
      </c>
      <c r="BG68" s="823"/>
      <c r="BH68" s="823" t="e">
        <f>IF(AND('Mapa final'!#REF!="Baja",'Mapa final'!#REF!="Mayor"),CONCATENATE("R",'Mapa final'!#REF!),"")</f>
        <v>#REF!</v>
      </c>
      <c r="BI68" s="823"/>
      <c r="BJ68" s="823" t="e">
        <f>IF(AND('Mapa final'!#REF!="Baja",'Mapa final'!#REF!="Mayor"),CONCATENATE("R",'Mapa final'!#REF!),"")</f>
        <v>#REF!</v>
      </c>
      <c r="BK68" s="823"/>
      <c r="BL68" s="823" t="e">
        <f>IF(AND('Mapa final'!#REF!="Baja",'Mapa final'!#REF!="Mayor"),CONCATENATE("R",'Mapa final'!#REF!),"")</f>
        <v>#REF!</v>
      </c>
      <c r="BM68" s="823"/>
      <c r="BN68" s="823" t="e">
        <f>IF(AND('Mapa final'!#REF!="Baja",'Mapa final'!#REF!="Mayor"),CONCATENATE("R",'Mapa final'!#REF!),"")</f>
        <v>#REF!</v>
      </c>
      <c r="BO68" s="823"/>
      <c r="BP68" s="823" t="e">
        <f>IF(AND('Mapa final'!#REF!="Baja",'Mapa final'!#REF!="Mayor"),CONCATENATE("R",'Mapa final'!#REF!),"")</f>
        <v>#REF!</v>
      </c>
      <c r="BQ68" s="823"/>
      <c r="BR68" s="823" t="e">
        <f>IF(AND('Mapa final'!#REF!="Baja",'Mapa final'!#REF!="Mayor"),CONCATENATE("R",'Mapa final'!#REF!),"")</f>
        <v>#REF!</v>
      </c>
      <c r="BS68" s="823"/>
      <c r="BT68" s="823" t="e">
        <f>IF(AND('Mapa final'!#REF!="Baja",'Mapa final'!#REF!="Mayor"),CONCATENATE("R",'Mapa final'!#REF!),"")</f>
        <v>#REF!</v>
      </c>
      <c r="BU68" s="824"/>
      <c r="BV68" s="817" t="e">
        <f>IF(AND('Mapa final'!#REF!="Baja",'Mapa final'!#REF!="Catastrófico"),CONCATENATE("R",'Mapa final'!#REF!),"")</f>
        <v>#REF!</v>
      </c>
      <c r="BW68" s="818"/>
      <c r="BX68" s="818" t="e">
        <f>IF(AND('Mapa final'!#REF!="Baja",'Mapa final'!#REF!="Catastrófico"),CONCATENATE("R",'Mapa final'!#REF!),"")</f>
        <v>#REF!</v>
      </c>
      <c r="BY68" s="818"/>
      <c r="BZ68" s="818" t="e">
        <f>IF(AND('Mapa final'!#REF!="Baja",'Mapa final'!#REF!="Catastrófico"),CONCATENATE("R",'Mapa final'!#REF!),"")</f>
        <v>#REF!</v>
      </c>
      <c r="CA68" s="818"/>
      <c r="CB68" s="818" t="e">
        <f>IF(AND('Mapa final'!#REF!="Baja",'Mapa final'!#REF!="Catastrófico"),CONCATENATE("R",'Mapa final'!#REF!),"")</f>
        <v>#REF!</v>
      </c>
      <c r="CC68" s="818"/>
      <c r="CD68" s="818" t="e">
        <f>IF(AND('Mapa final'!#REF!="Baja",'Mapa final'!#REF!="Catastrófico"),CONCATENATE("R",'Mapa final'!#REF!),"")</f>
        <v>#REF!</v>
      </c>
      <c r="CE68" s="818"/>
      <c r="CF68" s="818" t="e">
        <f>IF(AND('Mapa final'!#REF!="Baja",'Mapa final'!#REF!="Catastrófico"),CONCATENATE("R",'Mapa final'!#REF!),"")</f>
        <v>#REF!</v>
      </c>
      <c r="CG68" s="818"/>
      <c r="CH68" s="818" t="e">
        <f>IF(AND('Mapa final'!#REF!="Baja",'Mapa final'!#REF!="Catastrófico"),CONCATENATE("R",'Mapa final'!#REF!),"")</f>
        <v>#REF!</v>
      </c>
      <c r="CI68" s="818"/>
      <c r="CJ68" s="818" t="e">
        <f>IF(AND('Mapa final'!#REF!="Baja",'Mapa final'!#REF!="Catastrófico"),CONCATENATE("R",'Mapa final'!#REF!),"")</f>
        <v>#REF!</v>
      </c>
      <c r="CK68" s="825"/>
      <c r="CL68" s="22"/>
      <c r="CM68" s="878"/>
      <c r="CN68" s="879"/>
      <c r="CO68" s="879"/>
      <c r="CP68" s="879"/>
      <c r="CQ68" s="879"/>
      <c r="CR68" s="880"/>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row>
    <row r="69" spans="1:130" ht="15" customHeight="1" thickBot="1" x14ac:dyDescent="0.3">
      <c r="A69" s="22"/>
      <c r="B69" s="803"/>
      <c r="C69" s="803"/>
      <c r="D69" s="804"/>
      <c r="E69" s="843"/>
      <c r="F69" s="844"/>
      <c r="G69" s="844"/>
      <c r="H69" s="844"/>
      <c r="I69" s="844"/>
      <c r="J69" s="837"/>
      <c r="K69" s="807"/>
      <c r="L69" s="807"/>
      <c r="M69" s="807"/>
      <c r="N69" s="807"/>
      <c r="O69" s="807"/>
      <c r="P69" s="807"/>
      <c r="Q69" s="807"/>
      <c r="R69" s="807"/>
      <c r="S69" s="807"/>
      <c r="T69" s="807"/>
      <c r="U69" s="807"/>
      <c r="V69" s="807"/>
      <c r="W69" s="807"/>
      <c r="X69" s="807"/>
      <c r="Y69" s="807"/>
      <c r="Z69" s="813"/>
      <c r="AA69" s="810"/>
      <c r="AB69" s="810"/>
      <c r="AC69" s="810"/>
      <c r="AD69" s="810"/>
      <c r="AE69" s="810"/>
      <c r="AF69" s="810"/>
      <c r="AG69" s="810"/>
      <c r="AH69" s="810"/>
      <c r="AI69" s="810"/>
      <c r="AJ69" s="810"/>
      <c r="AK69" s="810"/>
      <c r="AL69" s="810"/>
      <c r="AM69" s="810"/>
      <c r="AN69" s="810"/>
      <c r="AO69" s="819"/>
      <c r="AP69" s="813"/>
      <c r="AQ69" s="810"/>
      <c r="AR69" s="810"/>
      <c r="AS69" s="810"/>
      <c r="AT69" s="810"/>
      <c r="AU69" s="810"/>
      <c r="AV69" s="810"/>
      <c r="AW69" s="810"/>
      <c r="AX69" s="810"/>
      <c r="AY69" s="810"/>
      <c r="AZ69" s="810"/>
      <c r="BA69" s="810"/>
      <c r="BB69" s="810"/>
      <c r="BC69" s="810"/>
      <c r="BD69" s="810"/>
      <c r="BE69" s="819"/>
      <c r="BF69" s="831"/>
      <c r="BG69" s="830"/>
      <c r="BH69" s="830"/>
      <c r="BI69" s="830"/>
      <c r="BJ69" s="830"/>
      <c r="BK69" s="830"/>
      <c r="BL69" s="830"/>
      <c r="BM69" s="830"/>
      <c r="BN69" s="830"/>
      <c r="BO69" s="830"/>
      <c r="BP69" s="830"/>
      <c r="BQ69" s="830"/>
      <c r="BR69" s="830"/>
      <c r="BS69" s="830"/>
      <c r="BT69" s="830"/>
      <c r="BU69" s="832"/>
      <c r="BV69" s="820"/>
      <c r="BW69" s="821"/>
      <c r="BX69" s="821"/>
      <c r="BY69" s="821"/>
      <c r="BZ69" s="821"/>
      <c r="CA69" s="821"/>
      <c r="CB69" s="821"/>
      <c r="CC69" s="821"/>
      <c r="CD69" s="821"/>
      <c r="CE69" s="821"/>
      <c r="CF69" s="821"/>
      <c r="CG69" s="821"/>
      <c r="CH69" s="821"/>
      <c r="CI69" s="821"/>
      <c r="CJ69" s="821"/>
      <c r="CK69" s="826"/>
      <c r="CL69" s="22"/>
      <c r="CM69" s="881"/>
      <c r="CN69" s="882"/>
      <c r="CO69" s="882"/>
      <c r="CP69" s="882"/>
      <c r="CQ69" s="882"/>
      <c r="CR69" s="883"/>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row>
    <row r="70" spans="1:130" ht="14.45" customHeight="1" x14ac:dyDescent="0.25">
      <c r="A70" s="22"/>
      <c r="B70" s="803"/>
      <c r="C70" s="803"/>
      <c r="D70" s="804"/>
      <c r="E70" s="839" t="s">
        <v>655</v>
      </c>
      <c r="F70" s="840"/>
      <c r="G70" s="840"/>
      <c r="H70" s="840"/>
      <c r="I70" s="840"/>
      <c r="J70" s="856" t="e">
        <f>IF(AND('Mapa final'!#REF!="Muy Baja",'Mapa final'!#REF!="Leve"),CONCATENATE("R",'Mapa final'!#REF!),"")</f>
        <v>#REF!</v>
      </c>
      <c r="K70" s="836"/>
      <c r="L70" s="836" t="e">
        <f>IF(AND('Mapa final'!#REF!="Muy Baja",'Mapa final'!#REF!="Leve"),CONCATENATE("R",'Mapa final'!#REF!),"")</f>
        <v>#REF!</v>
      </c>
      <c r="M70" s="836"/>
      <c r="N70" s="836" t="e">
        <f>IF(AND('Mapa final'!#REF!="Muy Baja",'Mapa final'!#REF!="Leve"),CONCATENATE("R",'Mapa final'!#REF!),"")</f>
        <v>#REF!</v>
      </c>
      <c r="O70" s="836"/>
      <c r="P70" s="836" t="e">
        <f>IF(AND('Mapa final'!#REF!="Muy Baja",'Mapa final'!#REF!="Leve"),CONCATENATE("R",'Mapa final'!#REF!),"")</f>
        <v>#REF!</v>
      </c>
      <c r="Q70" s="836"/>
      <c r="R70" s="836" t="e">
        <f>IF(AND('Mapa final'!#REF!="Muy Baja",'Mapa final'!#REF!="Leve"),CONCATENATE("R",'Mapa final'!#REF!),"")</f>
        <v>#REF!</v>
      </c>
      <c r="S70" s="836"/>
      <c r="T70" s="836" t="e">
        <f>IF(AND('Mapa final'!#REF!="Muy Baja",'Mapa final'!#REF!="Leve"),CONCATENATE("R",'Mapa final'!#REF!),"")</f>
        <v>#REF!</v>
      </c>
      <c r="U70" s="836"/>
      <c r="V70" s="836" t="e">
        <f>IF(AND('Mapa final'!#REF!="Muy Baja",'Mapa final'!#REF!="Leve"),CONCATENATE("R",'Mapa final'!#REF!),"")</f>
        <v>#REF!</v>
      </c>
      <c r="W70" s="836"/>
      <c r="X70" s="836" t="e">
        <f>IF(AND('Mapa final'!#REF!="Muy Baja",'Mapa final'!#REF!="Leve"),CONCATENATE("R",'Mapa final'!#REF!),"")</f>
        <v>#REF!</v>
      </c>
      <c r="Y70" s="836"/>
      <c r="Z70" s="856" t="e">
        <f>IF(AND('Mapa final'!#REF!="Muy Baja",'Mapa final'!#REF!="Menor"),CONCATENATE("R",'Mapa final'!#REF!),"")</f>
        <v>#REF!</v>
      </c>
      <c r="AA70" s="836"/>
      <c r="AB70" s="836" t="e">
        <f>IF(AND('Mapa final'!#REF!="Muy Baja",'Mapa final'!#REF!="Menor"),CONCATENATE("R",'Mapa final'!#REF!),"")</f>
        <v>#REF!</v>
      </c>
      <c r="AC70" s="836"/>
      <c r="AD70" s="836" t="e">
        <f>IF(AND('Mapa final'!#REF!="Muy Baja",'Mapa final'!#REF!="Menor"),CONCATENATE("R",'Mapa final'!#REF!),"")</f>
        <v>#REF!</v>
      </c>
      <c r="AE70" s="836"/>
      <c r="AF70" s="836" t="e">
        <f>IF(AND('Mapa final'!#REF!="Muy Baja",'Mapa final'!#REF!="Menor"),CONCATENATE("R",'Mapa final'!#REF!),"")</f>
        <v>#REF!</v>
      </c>
      <c r="AG70" s="836"/>
      <c r="AH70" s="836" t="e">
        <f>IF(AND('Mapa final'!#REF!="Muy Baja",'Mapa final'!#REF!="Menor"),CONCATENATE("R",'Mapa final'!#REF!),"")</f>
        <v>#REF!</v>
      </c>
      <c r="AI70" s="836"/>
      <c r="AJ70" s="836" t="e">
        <f>IF(AND('Mapa final'!#REF!="Muy Baja",'Mapa final'!#REF!="Menor"),CONCATENATE("R",'Mapa final'!#REF!),"")</f>
        <v>#REF!</v>
      </c>
      <c r="AK70" s="836"/>
      <c r="AL70" s="836" t="e">
        <f>IF(AND('Mapa final'!#REF!="Muy Baja",'Mapa final'!#REF!="Menor"),CONCATENATE("R",'Mapa final'!#REF!),"")</f>
        <v>#REF!</v>
      </c>
      <c r="AM70" s="836"/>
      <c r="AN70" s="836" t="e">
        <f>IF(AND('Mapa final'!#REF!="Muy Baja",'Mapa final'!#REF!="Menor"),CONCATENATE("R",'Mapa final'!#REF!),"")</f>
        <v>#REF!</v>
      </c>
      <c r="AO70" s="836"/>
      <c r="AP70" s="814" t="e">
        <f>IF(AND('Mapa final'!#REF!="Muy Baja",'Mapa final'!#REF!="Moderado"),CONCATENATE("R",'Mapa final'!#REF!),"")</f>
        <v>#REF!</v>
      </c>
      <c r="AQ70" s="815"/>
      <c r="AR70" s="815" t="e">
        <f>IF(AND('Mapa final'!#REF!="Muy Baja",'Mapa final'!#REF!="Moderado"),CONCATENATE("R",'Mapa final'!#REF!),"")</f>
        <v>#REF!</v>
      </c>
      <c r="AS70" s="815"/>
      <c r="AT70" s="815" t="e">
        <f>IF(AND('Mapa final'!#REF!="Muy Baja",'Mapa final'!#REF!="Moderado"),CONCATENATE("R",'Mapa final'!#REF!),"")</f>
        <v>#REF!</v>
      </c>
      <c r="AU70" s="815"/>
      <c r="AV70" s="816" t="e">
        <f>IF(AND('Mapa final'!#REF!="Muy Baja",'Mapa final'!#REF!="Moderado"),CONCATENATE("R",'Mapa final'!#REF!),"")</f>
        <v>#REF!</v>
      </c>
      <c r="AW70" s="816"/>
      <c r="AX70" s="816" t="e">
        <f>IF(AND('Mapa final'!#REF!="Muy Baja",'Mapa final'!#REF!="Moderado"),CONCATENATE("R",'Mapa final'!#REF!),"")</f>
        <v>#REF!</v>
      </c>
      <c r="AY70" s="816"/>
      <c r="AZ70" s="815" t="e">
        <f>IF(AND('Mapa final'!#REF!="Muy Baja",'Mapa final'!#REF!="Moderado"),CONCATENATE("R",'Mapa final'!#REF!),"")</f>
        <v>#REF!</v>
      </c>
      <c r="BA70" s="815"/>
      <c r="BB70" s="815" t="e">
        <f>IF(AND('Mapa final'!#REF!="Muy Baja",'Mapa final'!#REF!="Moderado"),CONCATENATE("R",'Mapa final'!#REF!),"")</f>
        <v>#REF!</v>
      </c>
      <c r="BC70" s="815"/>
      <c r="BD70" s="815" t="e">
        <f>IF(AND('Mapa final'!#REF!="Muy Baja",'Mapa final'!#REF!="Moderado"),CONCATENATE("R",'Mapa final'!#REF!),"")</f>
        <v>#REF!</v>
      </c>
      <c r="BE70" s="815"/>
      <c r="BF70" s="838" t="e">
        <f>IF(AND('Mapa final'!#REF!="Muy Baja",'Mapa final'!#REF!="Mayor"),CONCATENATE("R",'Mapa final'!#REF!),"")</f>
        <v>#REF!</v>
      </c>
      <c r="BG70" s="833"/>
      <c r="BH70" s="833" t="e">
        <f>IF(AND('Mapa final'!#REF!="Muy Baja",'Mapa final'!#REF!="Mayor"),CONCATENATE("R",'Mapa final'!#REF!),"")</f>
        <v>#REF!</v>
      </c>
      <c r="BI70" s="833"/>
      <c r="BJ70" s="833" t="e">
        <f>IF(AND('Mapa final'!#REF!="Muy Baja",'Mapa final'!#REF!="Mayor"),CONCATENATE("R",'Mapa final'!#REF!),"")</f>
        <v>#REF!</v>
      </c>
      <c r="BK70" s="833"/>
      <c r="BL70" s="833" t="e">
        <f>IF(AND('Mapa final'!#REF!="Muy Baja",'Mapa final'!#REF!="Mayor"),CONCATENATE("R",'Mapa final'!#REF!),"")</f>
        <v>#REF!</v>
      </c>
      <c r="BM70" s="833"/>
      <c r="BN70" s="833" t="e">
        <f>IF(AND('Mapa final'!#REF!="Muy Baja",'Mapa final'!#REF!="Mayor"),CONCATENATE("R",'Mapa final'!#REF!),"")</f>
        <v>#REF!</v>
      </c>
      <c r="BO70" s="833"/>
      <c r="BP70" s="833" t="e">
        <f>IF(AND('Mapa final'!#REF!="Muy Baja",'Mapa final'!#REF!="Mayor"),CONCATENATE("R",'Mapa final'!#REF!),"")</f>
        <v>#REF!</v>
      </c>
      <c r="BQ70" s="833"/>
      <c r="BR70" s="833" t="e">
        <f>IF(AND('Mapa final'!#REF!="Muy Baja",'Mapa final'!#REF!="Mayor"),CONCATENATE("R",'Mapa final'!#REF!),"")</f>
        <v>#REF!</v>
      </c>
      <c r="BS70" s="833"/>
      <c r="BT70" s="833" t="e">
        <f>IF(AND('Mapa final'!#REF!="Muy Baja",'Mapa final'!#REF!="Mayor"),CONCATENATE("R",'Mapa final'!#REF!),"")</f>
        <v>#REF!</v>
      </c>
      <c r="BU70" s="834"/>
      <c r="BV70" s="829" t="e">
        <f>IF(AND('Mapa final'!#REF!="Muy Baja",'Mapa final'!#REF!="Catastrófico"),CONCATENATE("R",'Mapa final'!#REF!),"")</f>
        <v>#REF!</v>
      </c>
      <c r="BW70" s="827"/>
      <c r="BX70" s="827" t="e">
        <f>IF(AND('Mapa final'!#REF!="Muy Baja",'Mapa final'!#REF!="Catastrófico"),CONCATENATE("R",'Mapa final'!#REF!),"")</f>
        <v>#REF!</v>
      </c>
      <c r="BY70" s="827"/>
      <c r="BZ70" s="827" t="e">
        <f>IF(AND('Mapa final'!#REF!="Muy Baja",'Mapa final'!#REF!="Catastrófico"),CONCATENATE("R",'Mapa final'!#REF!),"")</f>
        <v>#REF!</v>
      </c>
      <c r="CA70" s="827"/>
      <c r="CB70" s="827" t="e">
        <f>IF(AND('Mapa final'!#REF!="Muy Baja",'Mapa final'!#REF!="Catastrófico"),CONCATENATE("R",'Mapa final'!#REF!),"")</f>
        <v>#REF!</v>
      </c>
      <c r="CC70" s="827"/>
      <c r="CD70" s="827" t="e">
        <f>IF(AND('Mapa final'!#REF!="Muy Baja",'Mapa final'!#REF!="Catastrófico"),CONCATENATE("R",'Mapa final'!#REF!),"")</f>
        <v>#REF!</v>
      </c>
      <c r="CE70" s="827"/>
      <c r="CF70" s="827" t="e">
        <f>IF(AND('Mapa final'!#REF!="Muy Baja",'Mapa final'!#REF!="Catastrófico"),CONCATENATE("R",'Mapa final'!#REF!),"")</f>
        <v>#REF!</v>
      </c>
      <c r="CG70" s="827"/>
      <c r="CH70" s="827" t="e">
        <f>IF(AND('Mapa final'!#REF!="Muy Baja",'Mapa final'!#REF!="Catastrófico"),CONCATENATE("R",'Mapa final'!#REF!),"")</f>
        <v>#REF!</v>
      </c>
      <c r="CI70" s="827"/>
      <c r="CJ70" s="827" t="e">
        <f>IF(AND('Mapa final'!#REF!="Muy Baja",'Mapa final'!#REF!="Catastrófico"),CONCATENATE("R",'Mapa final'!#REF!),"")</f>
        <v>#REF!</v>
      </c>
      <c r="CK70" s="828"/>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row>
    <row r="71" spans="1:130" ht="14.45" customHeight="1" x14ac:dyDescent="0.25">
      <c r="A71" s="22"/>
      <c r="B71" s="803"/>
      <c r="C71" s="803"/>
      <c r="D71" s="804"/>
      <c r="E71" s="841"/>
      <c r="F71" s="842"/>
      <c r="G71" s="842"/>
      <c r="H71" s="842"/>
      <c r="I71" s="842"/>
      <c r="J71" s="835"/>
      <c r="K71" s="806"/>
      <c r="L71" s="806"/>
      <c r="M71" s="806"/>
      <c r="N71" s="806"/>
      <c r="O71" s="806"/>
      <c r="P71" s="806"/>
      <c r="Q71" s="806"/>
      <c r="R71" s="806"/>
      <c r="S71" s="806"/>
      <c r="T71" s="806"/>
      <c r="U71" s="806"/>
      <c r="V71" s="806"/>
      <c r="W71" s="806"/>
      <c r="X71" s="806"/>
      <c r="Y71" s="806"/>
      <c r="Z71" s="835"/>
      <c r="AA71" s="806"/>
      <c r="AB71" s="806"/>
      <c r="AC71" s="806"/>
      <c r="AD71" s="806"/>
      <c r="AE71" s="806"/>
      <c r="AF71" s="806"/>
      <c r="AG71" s="806"/>
      <c r="AH71" s="806"/>
      <c r="AI71" s="806"/>
      <c r="AJ71" s="806"/>
      <c r="AK71" s="806"/>
      <c r="AL71" s="806"/>
      <c r="AM71" s="806"/>
      <c r="AN71" s="806"/>
      <c r="AO71" s="806"/>
      <c r="AP71" s="812"/>
      <c r="AQ71" s="808"/>
      <c r="AR71" s="808"/>
      <c r="AS71" s="808"/>
      <c r="AT71" s="808"/>
      <c r="AU71" s="808"/>
      <c r="AV71" s="811"/>
      <c r="AW71" s="811"/>
      <c r="AX71" s="811"/>
      <c r="AY71" s="811"/>
      <c r="AZ71" s="808"/>
      <c r="BA71" s="808"/>
      <c r="BB71" s="808"/>
      <c r="BC71" s="808"/>
      <c r="BD71" s="808"/>
      <c r="BE71" s="808"/>
      <c r="BF71" s="822"/>
      <c r="BG71" s="823"/>
      <c r="BH71" s="823"/>
      <c r="BI71" s="823"/>
      <c r="BJ71" s="823"/>
      <c r="BK71" s="823"/>
      <c r="BL71" s="823"/>
      <c r="BM71" s="823"/>
      <c r="BN71" s="823"/>
      <c r="BO71" s="823"/>
      <c r="BP71" s="823"/>
      <c r="BQ71" s="823"/>
      <c r="BR71" s="823"/>
      <c r="BS71" s="823"/>
      <c r="BT71" s="823"/>
      <c r="BU71" s="824"/>
      <c r="BV71" s="817"/>
      <c r="BW71" s="818"/>
      <c r="BX71" s="818"/>
      <c r="BY71" s="818"/>
      <c r="BZ71" s="818"/>
      <c r="CA71" s="818"/>
      <c r="CB71" s="818"/>
      <c r="CC71" s="818"/>
      <c r="CD71" s="818"/>
      <c r="CE71" s="818"/>
      <c r="CF71" s="818"/>
      <c r="CG71" s="818"/>
      <c r="CH71" s="818"/>
      <c r="CI71" s="818"/>
      <c r="CJ71" s="818"/>
      <c r="CK71" s="825"/>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DQ71" s="22"/>
      <c r="DR71" s="22"/>
      <c r="DS71" s="22"/>
      <c r="DT71" s="22"/>
      <c r="DU71" s="22"/>
      <c r="DV71" s="22"/>
      <c r="DW71" s="22"/>
      <c r="DX71" s="22"/>
      <c r="DY71" s="22"/>
      <c r="DZ71" s="22"/>
    </row>
    <row r="72" spans="1:130" ht="14.45" customHeight="1" x14ac:dyDescent="0.25">
      <c r="A72" s="22"/>
      <c r="B72" s="803"/>
      <c r="C72" s="803"/>
      <c r="D72" s="804"/>
      <c r="E72" s="841"/>
      <c r="F72" s="842"/>
      <c r="G72" s="842"/>
      <c r="H72" s="842"/>
      <c r="I72" s="842"/>
      <c r="J72" s="835" t="e">
        <f>IF(AND('Mapa final'!#REF!="Muy Baja",'Mapa final'!#REF!="Leve"),CONCATENATE("R",'Mapa final'!#REF!),"")</f>
        <v>#REF!</v>
      </c>
      <c r="K72" s="806"/>
      <c r="L72" s="806" t="e">
        <f>IF(AND('Mapa final'!#REF!="Muy Baja",'Mapa final'!#REF!="Leve"),CONCATENATE("R",'Mapa final'!#REF!),"")</f>
        <v>#REF!</v>
      </c>
      <c r="M72" s="806"/>
      <c r="N72" s="806" t="e">
        <f>IF(AND('Mapa final'!#REF!="Muy Baja",'Mapa final'!#REF!="Leve"),CONCATENATE("R",'Mapa final'!#REF!),"")</f>
        <v>#REF!</v>
      </c>
      <c r="O72" s="806"/>
      <c r="P72" s="806" t="e">
        <f>IF(AND('Mapa final'!#REF!="Muy Baja",'Mapa final'!#REF!="Leve"),CONCATENATE("R",'Mapa final'!#REF!),"")</f>
        <v>#REF!</v>
      </c>
      <c r="Q72" s="806"/>
      <c r="R72" s="806" t="e">
        <f>IF(AND('Mapa final'!#REF!="Muy Baja",'Mapa final'!#REF!="Leve"),CONCATENATE("R",'Mapa final'!#REF!),"")</f>
        <v>#REF!</v>
      </c>
      <c r="S72" s="806"/>
      <c r="T72" s="806" t="e">
        <f>IF(AND('Mapa final'!#REF!="Muy Baja",'Mapa final'!#REF!="Leve"),CONCATENATE("R",'Mapa final'!#REF!),"")</f>
        <v>#REF!</v>
      </c>
      <c r="U72" s="806"/>
      <c r="V72" s="806" t="e">
        <f>IF(AND('Mapa final'!#REF!="Muy Baja",'Mapa final'!#REF!="Leve"),CONCATENATE("R",'Mapa final'!#REF!),"")</f>
        <v>#REF!</v>
      </c>
      <c r="W72" s="806"/>
      <c r="X72" s="806" t="e">
        <f>IF(AND('Mapa final'!#REF!="Muy Baja",'Mapa final'!#REF!="Leve"),CONCATENATE("R",'Mapa final'!#REF!),"")</f>
        <v>#REF!</v>
      </c>
      <c r="Y72" s="806"/>
      <c r="Z72" s="835" t="e">
        <f>IF(AND('Mapa final'!#REF!="Muy Baja",'Mapa final'!#REF!="Menor"),CONCATENATE("R",'Mapa final'!#REF!),"")</f>
        <v>#REF!</v>
      </c>
      <c r="AA72" s="806"/>
      <c r="AB72" s="806" t="e">
        <f>IF(AND('Mapa final'!#REF!="Muy Baja",'Mapa final'!#REF!="Menor"),CONCATENATE("R",'Mapa final'!#REF!),"")</f>
        <v>#REF!</v>
      </c>
      <c r="AC72" s="806"/>
      <c r="AD72" s="806" t="e">
        <f>IF(AND('Mapa final'!#REF!="Muy Baja",'Mapa final'!#REF!="Menor"),CONCATENATE("R",'Mapa final'!#REF!),"")</f>
        <v>#REF!</v>
      </c>
      <c r="AE72" s="806"/>
      <c r="AF72" s="806" t="e">
        <f>IF(AND('Mapa final'!#REF!="Muy Baja",'Mapa final'!#REF!="Menor"),CONCATENATE("R",'Mapa final'!#REF!),"")</f>
        <v>#REF!</v>
      </c>
      <c r="AG72" s="806"/>
      <c r="AH72" s="806" t="e">
        <f>IF(AND('Mapa final'!#REF!="Muy Baja",'Mapa final'!#REF!="Menor"),CONCATENATE("R",'Mapa final'!#REF!),"")</f>
        <v>#REF!</v>
      </c>
      <c r="AI72" s="806"/>
      <c r="AJ72" s="806" t="e">
        <f>IF(AND('Mapa final'!#REF!="Muy Baja",'Mapa final'!#REF!="Menor"),CONCATENATE("R",'Mapa final'!#REF!),"")</f>
        <v>#REF!</v>
      </c>
      <c r="AK72" s="806"/>
      <c r="AL72" s="806" t="e">
        <f>IF(AND('Mapa final'!#REF!="Muy Baja",'Mapa final'!#REF!="Menor"),CONCATENATE("R",'Mapa final'!#REF!),"")</f>
        <v>#REF!</v>
      </c>
      <c r="AM72" s="806"/>
      <c r="AN72" s="806" t="e">
        <f>IF(AND('Mapa final'!#REF!="Muy Baja",'Mapa final'!#REF!="Menor"),CONCATENATE("R",'Mapa final'!#REF!),"")</f>
        <v>#REF!</v>
      </c>
      <c r="AO72" s="806"/>
      <c r="AP72" s="812" t="e">
        <f>IF(AND('Mapa final'!#REF!="Muy Baja",'Mapa final'!#REF!="Moderado"),CONCATENATE("R",'Mapa final'!#REF!),"")</f>
        <v>#REF!</v>
      </c>
      <c r="AQ72" s="808"/>
      <c r="AR72" s="808" t="e">
        <f>IF(AND('Mapa final'!#REF!="Muy Baja",'Mapa final'!#REF!="Moderado"),CONCATENATE("R",'Mapa final'!#REF!),"")</f>
        <v>#REF!</v>
      </c>
      <c r="AS72" s="808"/>
      <c r="AT72" s="808" t="e">
        <f>IF(AND('Mapa final'!#REF!="Muy Baja",'Mapa final'!#REF!="Moderado"),CONCATENATE("R",'Mapa final'!#REF!),"")</f>
        <v>#REF!</v>
      </c>
      <c r="AU72" s="808"/>
      <c r="AV72" s="811" t="e">
        <f>IF(AND('Mapa final'!#REF!="Muy Baja",'Mapa final'!#REF!="Moderado"),CONCATENATE("R",'Mapa final'!#REF!),"")</f>
        <v>#REF!</v>
      </c>
      <c r="AW72" s="811"/>
      <c r="AX72" s="811" t="e">
        <f>IF(AND('Mapa final'!#REF!="Muy Baja",'Mapa final'!#REF!="Moderado"),CONCATENATE("R",'Mapa final'!#REF!),"")</f>
        <v>#REF!</v>
      </c>
      <c r="AY72" s="811"/>
      <c r="AZ72" s="808" t="e">
        <f>IF(AND('Mapa final'!#REF!="Muy Baja",'Mapa final'!#REF!="Moderado"),CONCATENATE("R",'Mapa final'!#REF!),"")</f>
        <v>#REF!</v>
      </c>
      <c r="BA72" s="808"/>
      <c r="BB72" s="808" t="e">
        <f>IF(AND('Mapa final'!#REF!="Muy Baja",'Mapa final'!#REF!="Moderado"),CONCATENATE("R",'Mapa final'!#REF!),"")</f>
        <v>#REF!</v>
      </c>
      <c r="BC72" s="808"/>
      <c r="BD72" s="808" t="e">
        <f>IF(AND('Mapa final'!#REF!="Muy Baja",'Mapa final'!#REF!="Moderado"),CONCATENATE("R",'Mapa final'!#REF!),"")</f>
        <v>#REF!</v>
      </c>
      <c r="BE72" s="809"/>
      <c r="BF72" s="822" t="e">
        <f>IF(AND('Mapa final'!#REF!="Muy Baja",'Mapa final'!#REF!="Mayor"),CONCATENATE("R",'Mapa final'!#REF!),"")</f>
        <v>#REF!</v>
      </c>
      <c r="BG72" s="823"/>
      <c r="BH72" s="823" t="e">
        <f>IF(AND('Mapa final'!#REF!="Muy Baja",'Mapa final'!#REF!="Mayor"),CONCATENATE("R",'Mapa final'!#REF!),"")</f>
        <v>#REF!</v>
      </c>
      <c r="BI72" s="823"/>
      <c r="BJ72" s="823" t="e">
        <f>IF(AND('Mapa final'!#REF!="Muy Baja",'Mapa final'!#REF!="Mayor"),CONCATENATE("R",'Mapa final'!#REF!),"")</f>
        <v>#REF!</v>
      </c>
      <c r="BK72" s="823"/>
      <c r="BL72" s="823" t="e">
        <f>IF(AND('Mapa final'!#REF!="Muy Baja",'Mapa final'!#REF!="Mayor"),CONCATENATE("R",'Mapa final'!#REF!),"")</f>
        <v>#REF!</v>
      </c>
      <c r="BM72" s="823"/>
      <c r="BN72" s="823" t="e">
        <f>IF(AND('Mapa final'!#REF!="Muy Baja",'Mapa final'!#REF!="Mayor"),CONCATENATE("R",'Mapa final'!#REF!),"")</f>
        <v>#REF!</v>
      </c>
      <c r="BO72" s="823"/>
      <c r="BP72" s="823" t="e">
        <f>IF(AND('Mapa final'!#REF!="Muy Baja",'Mapa final'!#REF!="Mayor"),CONCATENATE("R",'Mapa final'!#REF!),"")</f>
        <v>#REF!</v>
      </c>
      <c r="BQ72" s="823"/>
      <c r="BR72" s="823" t="e">
        <f>IF(AND('Mapa final'!#REF!="Muy Baja",'Mapa final'!#REF!="Mayor"),CONCATENATE("R",'Mapa final'!#REF!),"")</f>
        <v>#REF!</v>
      </c>
      <c r="BS72" s="823"/>
      <c r="BT72" s="823" t="e">
        <f>IF(AND('Mapa final'!#REF!="Muy Baja",'Mapa final'!#REF!="Mayor"),CONCATENATE("R",'Mapa final'!#REF!),"")</f>
        <v>#REF!</v>
      </c>
      <c r="BU72" s="824"/>
      <c r="BV72" s="817" t="e">
        <f>IF(AND('Mapa final'!#REF!="Muy Baja",'Mapa final'!#REF!="Catastrófico"),CONCATENATE("R",'Mapa final'!#REF!),"")</f>
        <v>#REF!</v>
      </c>
      <c r="BW72" s="818"/>
      <c r="BX72" s="818" t="e">
        <f>IF(AND('Mapa final'!#REF!="Muy Baja",'Mapa final'!#REF!="Catastrófico"),CONCATENATE("R",'Mapa final'!#REF!),"")</f>
        <v>#REF!</v>
      </c>
      <c r="BY72" s="818"/>
      <c r="BZ72" s="818" t="e">
        <f>IF(AND('Mapa final'!#REF!="Muy Baja",'Mapa final'!#REF!="Catastrófico"),CONCATENATE("R",'Mapa final'!#REF!),"")</f>
        <v>#REF!</v>
      </c>
      <c r="CA72" s="818"/>
      <c r="CB72" s="818" t="e">
        <f>IF(AND('Mapa final'!#REF!="Muy Baja",'Mapa final'!#REF!="Catastrófico"),CONCATENATE("R",'Mapa final'!#REF!),"")</f>
        <v>#REF!</v>
      </c>
      <c r="CC72" s="818"/>
      <c r="CD72" s="818" t="e">
        <f>IF(AND('Mapa final'!#REF!="Muy Baja",'Mapa final'!#REF!="Catastrófico"),CONCATENATE("R",'Mapa final'!#REF!),"")</f>
        <v>#REF!</v>
      </c>
      <c r="CE72" s="818"/>
      <c r="CF72" s="818" t="e">
        <f>IF(AND('Mapa final'!#REF!="Muy Baja",'Mapa final'!#REF!="Catastrófico"),CONCATENATE("R",'Mapa final'!#REF!),"")</f>
        <v>#REF!</v>
      </c>
      <c r="CG72" s="818"/>
      <c r="CH72" s="818" t="e">
        <f>IF(AND('Mapa final'!#REF!="Muy Baja",'Mapa final'!#REF!="Catastrófico"),CONCATENATE("R",'Mapa final'!#REF!),"")</f>
        <v>#REF!</v>
      </c>
      <c r="CI72" s="818"/>
      <c r="CJ72" s="818" t="e">
        <f>IF(AND('Mapa final'!#REF!="Muy Baja",'Mapa final'!#REF!="Catastrófico"),CONCATENATE("R",'Mapa final'!#REF!),"")</f>
        <v>#REF!</v>
      </c>
      <c r="CK72" s="825"/>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row>
    <row r="73" spans="1:130" ht="14.45" customHeight="1" x14ac:dyDescent="0.25">
      <c r="A73" s="22"/>
      <c r="B73" s="803"/>
      <c r="C73" s="803"/>
      <c r="D73" s="804"/>
      <c r="E73" s="841"/>
      <c r="F73" s="842"/>
      <c r="G73" s="842"/>
      <c r="H73" s="842"/>
      <c r="I73" s="842"/>
      <c r="J73" s="835"/>
      <c r="K73" s="806"/>
      <c r="L73" s="806"/>
      <c r="M73" s="806"/>
      <c r="N73" s="806"/>
      <c r="O73" s="806"/>
      <c r="P73" s="806"/>
      <c r="Q73" s="806"/>
      <c r="R73" s="806"/>
      <c r="S73" s="806"/>
      <c r="T73" s="806"/>
      <c r="U73" s="806"/>
      <c r="V73" s="806"/>
      <c r="W73" s="806"/>
      <c r="X73" s="806"/>
      <c r="Y73" s="806"/>
      <c r="Z73" s="835"/>
      <c r="AA73" s="806"/>
      <c r="AB73" s="806"/>
      <c r="AC73" s="806"/>
      <c r="AD73" s="806"/>
      <c r="AE73" s="806"/>
      <c r="AF73" s="806"/>
      <c r="AG73" s="806"/>
      <c r="AH73" s="806"/>
      <c r="AI73" s="806"/>
      <c r="AJ73" s="806"/>
      <c r="AK73" s="806"/>
      <c r="AL73" s="806"/>
      <c r="AM73" s="806"/>
      <c r="AN73" s="806"/>
      <c r="AO73" s="806"/>
      <c r="AP73" s="812"/>
      <c r="AQ73" s="808"/>
      <c r="AR73" s="808"/>
      <c r="AS73" s="808"/>
      <c r="AT73" s="808"/>
      <c r="AU73" s="808"/>
      <c r="AV73" s="811"/>
      <c r="AW73" s="811"/>
      <c r="AX73" s="811"/>
      <c r="AY73" s="811"/>
      <c r="AZ73" s="808"/>
      <c r="BA73" s="808"/>
      <c r="BB73" s="808"/>
      <c r="BC73" s="808"/>
      <c r="BD73" s="808"/>
      <c r="BE73" s="809"/>
      <c r="BF73" s="822"/>
      <c r="BG73" s="823"/>
      <c r="BH73" s="823"/>
      <c r="BI73" s="823"/>
      <c r="BJ73" s="823"/>
      <c r="BK73" s="823"/>
      <c r="BL73" s="823"/>
      <c r="BM73" s="823"/>
      <c r="BN73" s="823"/>
      <c r="BO73" s="823"/>
      <c r="BP73" s="823"/>
      <c r="BQ73" s="823"/>
      <c r="BR73" s="823"/>
      <c r="BS73" s="823"/>
      <c r="BT73" s="823"/>
      <c r="BU73" s="824"/>
      <c r="BV73" s="817"/>
      <c r="BW73" s="818"/>
      <c r="BX73" s="818"/>
      <c r="BY73" s="818"/>
      <c r="BZ73" s="818"/>
      <c r="CA73" s="818"/>
      <c r="CB73" s="818"/>
      <c r="CC73" s="818"/>
      <c r="CD73" s="818"/>
      <c r="CE73" s="818"/>
      <c r="CF73" s="818"/>
      <c r="CG73" s="818"/>
      <c r="CH73" s="818"/>
      <c r="CI73" s="818"/>
      <c r="CJ73" s="818"/>
      <c r="CK73" s="825"/>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row>
    <row r="74" spans="1:130" ht="14.45" customHeight="1" x14ac:dyDescent="0.25">
      <c r="A74" s="22"/>
      <c r="B74" s="803"/>
      <c r="C74" s="803"/>
      <c r="D74" s="804"/>
      <c r="E74" s="841"/>
      <c r="F74" s="842"/>
      <c r="G74" s="842"/>
      <c r="H74" s="842"/>
      <c r="I74" s="842"/>
      <c r="J74" s="835" t="e">
        <f>IF(AND('Mapa final'!#REF!="Muy Baja",'Mapa final'!#REF!="Leve"),CONCATENATE("R",'Mapa final'!#REF!),"")</f>
        <v>#REF!</v>
      </c>
      <c r="K74" s="806"/>
      <c r="L74" s="806" t="e">
        <f>IF(AND('Mapa final'!#REF!="Muy Baja",'Mapa final'!#REF!="Leve"),CONCATENATE("R",'Mapa final'!#REF!),"")</f>
        <v>#REF!</v>
      </c>
      <c r="M74" s="806"/>
      <c r="N74" s="806" t="e">
        <f>IF(AND('Mapa final'!#REF!="Muy Baja",'Mapa final'!#REF!="Leve"),CONCATENATE("R",'Mapa final'!#REF!),"")</f>
        <v>#REF!</v>
      </c>
      <c r="O74" s="806"/>
      <c r="P74" s="806" t="e">
        <f>IF(AND('Mapa final'!#REF!="Muy Baja",'Mapa final'!#REF!="Leve"),CONCATENATE("R",'Mapa final'!#REF!),"")</f>
        <v>#REF!</v>
      </c>
      <c r="Q74" s="806"/>
      <c r="R74" s="806" t="e">
        <f>IF(AND('Mapa final'!#REF!="Muy Baja",'Mapa final'!#REF!="Leve"),CONCATENATE("R",'Mapa final'!#REF!),"")</f>
        <v>#REF!</v>
      </c>
      <c r="S74" s="806"/>
      <c r="T74" s="806" t="e">
        <f>IF(AND('Mapa final'!#REF!="Muy Baja",'Mapa final'!#REF!="Leve"),CONCATENATE("R",'Mapa final'!#REF!),"")</f>
        <v>#REF!</v>
      </c>
      <c r="U74" s="806"/>
      <c r="V74" s="806" t="e">
        <f>IF(AND('Mapa final'!#REF!="Muy Baja",'Mapa final'!#REF!="Leve"),CONCATENATE("R",'Mapa final'!#REF!),"")</f>
        <v>#REF!</v>
      </c>
      <c r="W74" s="806"/>
      <c r="X74" s="806" t="e">
        <f>IF(AND('Mapa final'!#REF!="Muy Baja",'Mapa final'!#REF!="Leve"),CONCATENATE("R",'Mapa final'!#REF!),"")</f>
        <v>#REF!</v>
      </c>
      <c r="Y74" s="806"/>
      <c r="Z74" s="835" t="e">
        <f>IF(AND('Mapa final'!#REF!="Muy Baja",'Mapa final'!#REF!="Menor"),CONCATENATE("R",'Mapa final'!#REF!),"")</f>
        <v>#REF!</v>
      </c>
      <c r="AA74" s="806"/>
      <c r="AB74" s="806" t="e">
        <f>IF(AND('Mapa final'!#REF!="Muy Baja",'Mapa final'!#REF!="Menor"),CONCATENATE("R",'Mapa final'!#REF!),"")</f>
        <v>#REF!</v>
      </c>
      <c r="AC74" s="806"/>
      <c r="AD74" s="806" t="e">
        <f>IF(AND('Mapa final'!#REF!="Muy Baja",'Mapa final'!#REF!="Menor"),CONCATENATE("R",'Mapa final'!#REF!),"")</f>
        <v>#REF!</v>
      </c>
      <c r="AE74" s="806"/>
      <c r="AF74" s="806" t="e">
        <f>IF(AND('Mapa final'!#REF!="Muy Baja",'Mapa final'!#REF!="Menor"),CONCATENATE("R",'Mapa final'!#REF!),"")</f>
        <v>#REF!</v>
      </c>
      <c r="AG74" s="806"/>
      <c r="AH74" s="806" t="e">
        <f>IF(AND('Mapa final'!#REF!="Muy Baja",'Mapa final'!#REF!="Menor"),CONCATENATE("R",'Mapa final'!#REF!),"")</f>
        <v>#REF!</v>
      </c>
      <c r="AI74" s="806"/>
      <c r="AJ74" s="806" t="e">
        <f>IF(AND('Mapa final'!#REF!="Muy Baja",'Mapa final'!#REF!="Menor"),CONCATENATE("R",'Mapa final'!#REF!),"")</f>
        <v>#REF!</v>
      </c>
      <c r="AK74" s="806"/>
      <c r="AL74" s="806" t="e">
        <f>IF(AND('Mapa final'!#REF!="Muy Baja",'Mapa final'!#REF!="Menor"),CONCATENATE("R",'Mapa final'!#REF!),"")</f>
        <v>#REF!</v>
      </c>
      <c r="AM74" s="806"/>
      <c r="AN74" s="806" t="e">
        <f>IF(AND('Mapa final'!#REF!="Muy Baja",'Mapa final'!#REF!="Menor"),CONCATENATE("R",'Mapa final'!#REF!),"")</f>
        <v>#REF!</v>
      </c>
      <c r="AO74" s="806"/>
      <c r="AP74" s="812" t="e">
        <f>IF(AND('Mapa final'!#REF!="Muy Baja",'Mapa final'!#REF!="Moderado"),CONCATENATE("R",'Mapa final'!#REF!),"")</f>
        <v>#REF!</v>
      </c>
      <c r="AQ74" s="808"/>
      <c r="AR74" s="808" t="e">
        <f>IF(AND('Mapa final'!#REF!="Muy Baja",'Mapa final'!#REF!="Moderado"),CONCATENATE("R",'Mapa final'!#REF!),"")</f>
        <v>#REF!</v>
      </c>
      <c r="AS74" s="808"/>
      <c r="AT74" s="808" t="e">
        <f>IF(AND('Mapa final'!#REF!="Muy Baja",'Mapa final'!#REF!="Moderado"),CONCATENATE("R",'Mapa final'!#REF!),"")</f>
        <v>#REF!</v>
      </c>
      <c r="AU74" s="808"/>
      <c r="AV74" s="811" t="e">
        <f>IF(AND('Mapa final'!#REF!="Muy Baja",'Mapa final'!#REF!="Moderado"),CONCATENATE("R",'Mapa final'!#REF!),"")</f>
        <v>#REF!</v>
      </c>
      <c r="AW74" s="811"/>
      <c r="AX74" s="811" t="e">
        <f>IF(AND('Mapa final'!#REF!="Muy Baja",'Mapa final'!#REF!="Moderado"),CONCATENATE("R",'Mapa final'!#REF!),"")</f>
        <v>#REF!</v>
      </c>
      <c r="AY74" s="811"/>
      <c r="AZ74" s="808" t="e">
        <f>IF(AND('Mapa final'!#REF!="Muy Baja",'Mapa final'!#REF!="Moderado"),CONCATENATE("R",'Mapa final'!#REF!),"")</f>
        <v>#REF!</v>
      </c>
      <c r="BA74" s="808"/>
      <c r="BB74" s="808" t="e">
        <f>IF(AND('Mapa final'!#REF!="Muy Baja",'Mapa final'!#REF!="Moderado"),CONCATENATE("R",'Mapa final'!#REF!),"")</f>
        <v>#REF!</v>
      </c>
      <c r="BC74" s="808"/>
      <c r="BD74" s="808" t="e">
        <f>IF(AND('Mapa final'!#REF!="Muy Baja",'Mapa final'!#REF!="Moderado"),CONCATENATE("R",'Mapa final'!#REF!),"")</f>
        <v>#REF!</v>
      </c>
      <c r="BE74" s="809"/>
      <c r="BF74" s="822" t="e">
        <f>IF(AND('Mapa final'!#REF!="Muy Baja",'Mapa final'!#REF!="Mayor"),CONCATENATE("R",'Mapa final'!#REF!),"")</f>
        <v>#REF!</v>
      </c>
      <c r="BG74" s="823"/>
      <c r="BH74" s="823" t="e">
        <f>IF(AND('Mapa final'!#REF!="Muy Baja",'Mapa final'!#REF!="Mayor"),CONCATENATE("R",'Mapa final'!#REF!),"")</f>
        <v>#REF!</v>
      </c>
      <c r="BI74" s="823"/>
      <c r="BJ74" s="823" t="e">
        <f>IF(AND('Mapa final'!#REF!="Muy Baja",'Mapa final'!#REF!="Mayor"),CONCATENATE("R",'Mapa final'!#REF!),"")</f>
        <v>#REF!</v>
      </c>
      <c r="BK74" s="823"/>
      <c r="BL74" s="823" t="e">
        <f>IF(AND('Mapa final'!#REF!="Muy Baja",'Mapa final'!#REF!="Mayor"),CONCATENATE("R",'Mapa final'!#REF!),"")</f>
        <v>#REF!</v>
      </c>
      <c r="BM74" s="823"/>
      <c r="BN74" s="823" t="e">
        <f>IF(AND('Mapa final'!#REF!="Muy Baja",'Mapa final'!#REF!="Mayor"),CONCATENATE("R",'Mapa final'!#REF!),"")</f>
        <v>#REF!</v>
      </c>
      <c r="BO74" s="823"/>
      <c r="BP74" s="823" t="e">
        <f>IF(AND('Mapa final'!#REF!="Muy Baja",'Mapa final'!#REF!="Mayor"),CONCATENATE("R",'Mapa final'!#REF!),"")</f>
        <v>#REF!</v>
      </c>
      <c r="BQ74" s="823"/>
      <c r="BR74" s="823" t="e">
        <f>IF(AND('Mapa final'!#REF!="Muy Baja",'Mapa final'!#REF!="Mayor"),CONCATENATE("R",'Mapa final'!#REF!),"")</f>
        <v>#REF!</v>
      </c>
      <c r="BS74" s="823"/>
      <c r="BT74" s="823" t="e">
        <f>IF(AND('Mapa final'!#REF!="Muy Baja",'Mapa final'!#REF!="Mayor"),CONCATENATE("R",'Mapa final'!#REF!),"")</f>
        <v>#REF!</v>
      </c>
      <c r="BU74" s="824"/>
      <c r="BV74" s="817" t="e">
        <f>IF(AND('Mapa final'!#REF!="Muy Baja",'Mapa final'!#REF!="Catastrófico"),CONCATENATE("R",'Mapa final'!#REF!),"")</f>
        <v>#REF!</v>
      </c>
      <c r="BW74" s="818"/>
      <c r="BX74" s="818" t="e">
        <f>IF(AND('Mapa final'!#REF!="Muy Baja",'Mapa final'!#REF!="Catastrófico"),CONCATENATE("R",'Mapa final'!#REF!),"")</f>
        <v>#REF!</v>
      </c>
      <c r="BY74" s="818"/>
      <c r="BZ74" s="818" t="e">
        <f>IF(AND('Mapa final'!#REF!="Muy Baja",'Mapa final'!#REF!="Catastrófico"),CONCATENATE("R",'Mapa final'!#REF!),"")</f>
        <v>#REF!</v>
      </c>
      <c r="CA74" s="818"/>
      <c r="CB74" s="818" t="e">
        <f>IF(AND('Mapa final'!#REF!="Muy Baja",'Mapa final'!#REF!="Catastrófico"),CONCATENATE("R",'Mapa final'!#REF!),"")</f>
        <v>#REF!</v>
      </c>
      <c r="CC74" s="818"/>
      <c r="CD74" s="818" t="e">
        <f>IF(AND('Mapa final'!#REF!="Muy Baja",'Mapa final'!#REF!="Catastrófico"),CONCATENATE("R",'Mapa final'!#REF!),"")</f>
        <v>#REF!</v>
      </c>
      <c r="CE74" s="818"/>
      <c r="CF74" s="818" t="e">
        <f>IF(AND('Mapa final'!#REF!="Muy Baja",'Mapa final'!#REF!="Catastrófico"),CONCATENATE("R",'Mapa final'!#REF!),"")</f>
        <v>#REF!</v>
      </c>
      <c r="CG74" s="818"/>
      <c r="CH74" s="818" t="e">
        <f>IF(AND('Mapa final'!#REF!="Muy Baja",'Mapa final'!#REF!="Catastrófico"),CONCATENATE("R",'Mapa final'!#REF!),"")</f>
        <v>#REF!</v>
      </c>
      <c r="CI74" s="818"/>
      <c r="CJ74" s="818" t="e">
        <f>IF(AND('Mapa final'!#REF!="Muy Baja",'Mapa final'!#REF!="Catastrófico"),CONCATENATE("R",'Mapa final'!#REF!),"")</f>
        <v>#REF!</v>
      </c>
      <c r="CK74" s="825"/>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row>
    <row r="75" spans="1:130" ht="14.45" customHeight="1" x14ac:dyDescent="0.25">
      <c r="A75" s="22"/>
      <c r="B75" s="803"/>
      <c r="C75" s="803"/>
      <c r="D75" s="804"/>
      <c r="E75" s="841"/>
      <c r="F75" s="842"/>
      <c r="G75" s="842"/>
      <c r="H75" s="842"/>
      <c r="I75" s="842"/>
      <c r="J75" s="835"/>
      <c r="K75" s="806"/>
      <c r="L75" s="806"/>
      <c r="M75" s="806"/>
      <c r="N75" s="806"/>
      <c r="O75" s="806"/>
      <c r="P75" s="806"/>
      <c r="Q75" s="806"/>
      <c r="R75" s="806"/>
      <c r="S75" s="806"/>
      <c r="T75" s="806"/>
      <c r="U75" s="806"/>
      <c r="V75" s="806"/>
      <c r="W75" s="806"/>
      <c r="X75" s="806"/>
      <c r="Y75" s="806"/>
      <c r="Z75" s="835"/>
      <c r="AA75" s="806"/>
      <c r="AB75" s="806"/>
      <c r="AC75" s="806"/>
      <c r="AD75" s="806"/>
      <c r="AE75" s="806"/>
      <c r="AF75" s="806"/>
      <c r="AG75" s="806"/>
      <c r="AH75" s="806"/>
      <c r="AI75" s="806"/>
      <c r="AJ75" s="806"/>
      <c r="AK75" s="806"/>
      <c r="AL75" s="806"/>
      <c r="AM75" s="806"/>
      <c r="AN75" s="806"/>
      <c r="AO75" s="806"/>
      <c r="AP75" s="812"/>
      <c r="AQ75" s="808"/>
      <c r="AR75" s="808"/>
      <c r="AS75" s="808"/>
      <c r="AT75" s="808"/>
      <c r="AU75" s="808"/>
      <c r="AV75" s="811"/>
      <c r="AW75" s="811"/>
      <c r="AX75" s="811"/>
      <c r="AY75" s="811"/>
      <c r="AZ75" s="808"/>
      <c r="BA75" s="808"/>
      <c r="BB75" s="808"/>
      <c r="BC75" s="808"/>
      <c r="BD75" s="808"/>
      <c r="BE75" s="809"/>
      <c r="BF75" s="822"/>
      <c r="BG75" s="823"/>
      <c r="BH75" s="823"/>
      <c r="BI75" s="823"/>
      <c r="BJ75" s="823"/>
      <c r="BK75" s="823"/>
      <c r="BL75" s="823"/>
      <c r="BM75" s="823"/>
      <c r="BN75" s="823"/>
      <c r="BO75" s="823"/>
      <c r="BP75" s="823"/>
      <c r="BQ75" s="823"/>
      <c r="BR75" s="823"/>
      <c r="BS75" s="823"/>
      <c r="BT75" s="823"/>
      <c r="BU75" s="824"/>
      <c r="BV75" s="817"/>
      <c r="BW75" s="818"/>
      <c r="BX75" s="818"/>
      <c r="BY75" s="818"/>
      <c r="BZ75" s="818"/>
      <c r="CA75" s="818"/>
      <c r="CB75" s="818"/>
      <c r="CC75" s="818"/>
      <c r="CD75" s="818"/>
      <c r="CE75" s="818"/>
      <c r="CF75" s="818"/>
      <c r="CG75" s="818"/>
      <c r="CH75" s="818"/>
      <c r="CI75" s="818"/>
      <c r="CJ75" s="818"/>
      <c r="CK75" s="825"/>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DQ75" s="22"/>
      <c r="DR75" s="22"/>
      <c r="DS75" s="22"/>
      <c r="DT75" s="22"/>
      <c r="DU75" s="22"/>
      <c r="DV75" s="22"/>
      <c r="DW75" s="22"/>
      <c r="DX75" s="22"/>
      <c r="DY75" s="22"/>
      <c r="DZ75" s="22"/>
    </row>
    <row r="76" spans="1:130" ht="14.45" customHeight="1" x14ac:dyDescent="0.25">
      <c r="A76" s="22"/>
      <c r="B76" s="803"/>
      <c r="C76" s="803"/>
      <c r="D76" s="804"/>
      <c r="E76" s="841"/>
      <c r="F76" s="842"/>
      <c r="G76" s="842"/>
      <c r="H76" s="842"/>
      <c r="I76" s="842"/>
      <c r="J76" s="835" t="e">
        <f>IF(AND('Mapa final'!#REF!="Muy Baja",'Mapa final'!#REF!="Leve"),CONCATENATE("R",'Mapa final'!#REF!),"")</f>
        <v>#REF!</v>
      </c>
      <c r="K76" s="806"/>
      <c r="L76" s="806" t="e">
        <f>IF(AND('Mapa final'!#REF!="Muy Baja",'Mapa final'!#REF!="Leve"),CONCATENATE("R",'Mapa final'!#REF!),"")</f>
        <v>#REF!</v>
      </c>
      <c r="M76" s="806"/>
      <c r="N76" s="806" t="e">
        <f>IF(AND('Mapa final'!#REF!="Muy Baja",'Mapa final'!#REF!="Leve"),CONCATENATE("R",'Mapa final'!#REF!),"")</f>
        <v>#REF!</v>
      </c>
      <c r="O76" s="806"/>
      <c r="P76" s="806" t="e">
        <f>IF(AND('Mapa final'!#REF!="Muy Baja",'Mapa final'!#REF!="Leve"),CONCATENATE("R",'Mapa final'!#REF!),"")</f>
        <v>#REF!</v>
      </c>
      <c r="Q76" s="806"/>
      <c r="R76" s="806" t="e">
        <f>IF(AND('Mapa final'!#REF!="Muy Baja",'Mapa final'!#REF!="Leve"),CONCATENATE("R",'Mapa final'!#REF!),"")</f>
        <v>#REF!</v>
      </c>
      <c r="S76" s="806"/>
      <c r="T76" s="806" t="e">
        <f>IF(AND('Mapa final'!#REF!="Muy Baja",'Mapa final'!#REF!="Leve"),CONCATENATE("R",'Mapa final'!#REF!),"")</f>
        <v>#REF!</v>
      </c>
      <c r="U76" s="806"/>
      <c r="V76" s="806" t="e">
        <f>IF(AND('Mapa final'!#REF!="Muy Baja",'Mapa final'!#REF!="Leve"),CONCATENATE("R",'Mapa final'!#REF!),"")</f>
        <v>#REF!</v>
      </c>
      <c r="W76" s="806"/>
      <c r="X76" s="806" t="e">
        <f>IF(AND('Mapa final'!#REF!="Muy Baja",'Mapa final'!#REF!="Leve"),CONCATENATE("R",'Mapa final'!#REF!),"")</f>
        <v>#REF!</v>
      </c>
      <c r="Y76" s="806"/>
      <c r="Z76" s="835" t="e">
        <f>IF(AND('Mapa final'!#REF!="Muy Baja",'Mapa final'!#REF!="Menor"),CONCATENATE("R",'Mapa final'!#REF!),"")</f>
        <v>#REF!</v>
      </c>
      <c r="AA76" s="806"/>
      <c r="AB76" s="806" t="e">
        <f>IF(AND('Mapa final'!#REF!="Muy Baja",'Mapa final'!#REF!="Menor"),CONCATENATE("R",'Mapa final'!#REF!),"")</f>
        <v>#REF!</v>
      </c>
      <c r="AC76" s="806"/>
      <c r="AD76" s="806" t="e">
        <f>IF(AND('Mapa final'!#REF!="Muy Baja",'Mapa final'!#REF!="Menor"),CONCATENATE("R",'Mapa final'!#REF!),"")</f>
        <v>#REF!</v>
      </c>
      <c r="AE76" s="806"/>
      <c r="AF76" s="806" t="e">
        <f>IF(AND('Mapa final'!#REF!="Muy Baja",'Mapa final'!#REF!="Menor"),CONCATENATE("R",'Mapa final'!#REF!),"")</f>
        <v>#REF!</v>
      </c>
      <c r="AG76" s="806"/>
      <c r="AH76" s="806" t="e">
        <f>IF(AND('Mapa final'!#REF!="Muy Baja",'Mapa final'!#REF!="Menor"),CONCATENATE("R",'Mapa final'!#REF!),"")</f>
        <v>#REF!</v>
      </c>
      <c r="AI76" s="806"/>
      <c r="AJ76" s="806" t="e">
        <f>IF(AND('Mapa final'!#REF!="Muy Baja",'Mapa final'!#REF!="Menor"),CONCATENATE("R",'Mapa final'!#REF!),"")</f>
        <v>#REF!</v>
      </c>
      <c r="AK76" s="806"/>
      <c r="AL76" s="806" t="e">
        <f>IF(AND('Mapa final'!#REF!="Muy Baja",'Mapa final'!#REF!="Menor"),CONCATENATE("R",'Mapa final'!#REF!),"")</f>
        <v>#REF!</v>
      </c>
      <c r="AM76" s="806"/>
      <c r="AN76" s="806" t="e">
        <f>IF(AND('Mapa final'!#REF!="Muy Baja",'Mapa final'!#REF!="Menor"),CONCATENATE("R",'Mapa final'!#REF!),"")</f>
        <v>#REF!</v>
      </c>
      <c r="AO76" s="806"/>
      <c r="AP76" s="812" t="e">
        <f>IF(AND('Mapa final'!#REF!="Muy Baja",'Mapa final'!#REF!="Moderado"),CONCATENATE("R",'Mapa final'!#REF!),"")</f>
        <v>#REF!</v>
      </c>
      <c r="AQ76" s="808"/>
      <c r="AR76" s="808" t="e">
        <f>IF(AND('Mapa final'!#REF!="Muy Baja",'Mapa final'!#REF!="Moderado"),CONCATENATE("R",'Mapa final'!#REF!),"")</f>
        <v>#REF!</v>
      </c>
      <c r="AS76" s="808"/>
      <c r="AT76" s="808" t="e">
        <f>IF(AND('Mapa final'!#REF!="Muy Baja",'Mapa final'!#REF!="Moderado"),CONCATENATE("R",'Mapa final'!#REF!),"")</f>
        <v>#REF!</v>
      </c>
      <c r="AU76" s="808"/>
      <c r="AV76" s="811" t="e">
        <f>IF(AND('Mapa final'!#REF!="Muy Baja",'Mapa final'!#REF!="Moderado"),CONCATENATE("R",'Mapa final'!#REF!),"")</f>
        <v>#REF!</v>
      </c>
      <c r="AW76" s="811"/>
      <c r="AX76" s="811" t="e">
        <f>IF(AND('Mapa final'!#REF!="Muy Baja",'Mapa final'!#REF!="Moderado"),CONCATENATE("R",'Mapa final'!#REF!),"")</f>
        <v>#REF!</v>
      </c>
      <c r="AY76" s="811"/>
      <c r="AZ76" s="808" t="e">
        <f>IF(AND('Mapa final'!#REF!="Muy Baja",'Mapa final'!#REF!="Moderado"),CONCATENATE("R",'Mapa final'!#REF!),"")</f>
        <v>#REF!</v>
      </c>
      <c r="BA76" s="808"/>
      <c r="BB76" s="808" t="e">
        <f>IF(AND('Mapa final'!#REF!="Muy Baja",'Mapa final'!#REF!="Moderado"),CONCATENATE("R",'Mapa final'!#REF!),"")</f>
        <v>#REF!</v>
      </c>
      <c r="BC76" s="808"/>
      <c r="BD76" s="808" t="e">
        <f>IF(AND('Mapa final'!#REF!="Muy Baja",'Mapa final'!#REF!="Moderado"),CONCATENATE("R",'Mapa final'!#REF!),"")</f>
        <v>#REF!</v>
      </c>
      <c r="BE76" s="809"/>
      <c r="BF76" s="822" t="e">
        <f>IF(AND('Mapa final'!#REF!="Muy Baja",'Mapa final'!#REF!="Mayor"),CONCATENATE("R",'Mapa final'!#REF!),"")</f>
        <v>#REF!</v>
      </c>
      <c r="BG76" s="823"/>
      <c r="BH76" s="823" t="e">
        <f>IF(AND('Mapa final'!#REF!="Muy Baja",'Mapa final'!#REF!="Mayor"),CONCATENATE("R",'Mapa final'!#REF!),"")</f>
        <v>#REF!</v>
      </c>
      <c r="BI76" s="823"/>
      <c r="BJ76" s="823" t="e">
        <f>IF(AND('Mapa final'!#REF!="Muy Baja",'Mapa final'!#REF!="Mayor"),CONCATENATE("R",'Mapa final'!#REF!),"")</f>
        <v>#REF!</v>
      </c>
      <c r="BK76" s="823"/>
      <c r="BL76" s="823" t="e">
        <f>IF(AND('Mapa final'!#REF!="Muy Baja",'Mapa final'!#REF!="Mayor"),CONCATENATE("R",'Mapa final'!#REF!),"")</f>
        <v>#REF!</v>
      </c>
      <c r="BM76" s="823"/>
      <c r="BN76" s="823" t="e">
        <f>IF(AND('Mapa final'!#REF!="Muy Baja",'Mapa final'!#REF!="Mayor"),CONCATENATE("R",'Mapa final'!#REF!),"")</f>
        <v>#REF!</v>
      </c>
      <c r="BO76" s="823"/>
      <c r="BP76" s="823" t="e">
        <f>IF(AND('Mapa final'!#REF!="Muy Baja",'Mapa final'!#REF!="Mayor"),CONCATENATE("R",'Mapa final'!#REF!),"")</f>
        <v>#REF!</v>
      </c>
      <c r="BQ76" s="823"/>
      <c r="BR76" s="823" t="e">
        <f>IF(AND('Mapa final'!#REF!="Muy Baja",'Mapa final'!#REF!="Mayor"),CONCATENATE("R",'Mapa final'!#REF!),"")</f>
        <v>#REF!</v>
      </c>
      <c r="BS76" s="823"/>
      <c r="BT76" s="823" t="e">
        <f>IF(AND('Mapa final'!#REF!="Muy Baja",'Mapa final'!#REF!="Mayor"),CONCATENATE("R",'Mapa final'!#REF!),"")</f>
        <v>#REF!</v>
      </c>
      <c r="BU76" s="824"/>
      <c r="BV76" s="817" t="e">
        <f>IF(AND('Mapa final'!#REF!="Muy Baja",'Mapa final'!#REF!="Catastrófico"),CONCATENATE("R",'Mapa final'!#REF!),"")</f>
        <v>#REF!</v>
      </c>
      <c r="BW76" s="818"/>
      <c r="BX76" s="818" t="e">
        <f>IF(AND('Mapa final'!#REF!="Muy Baja",'Mapa final'!#REF!="Catastrófico"),CONCATENATE("R",'Mapa final'!#REF!),"")</f>
        <v>#REF!</v>
      </c>
      <c r="BY76" s="818"/>
      <c r="BZ76" s="818" t="e">
        <f>IF(AND('Mapa final'!#REF!="Muy Baja",'Mapa final'!#REF!="Catastrófico"),CONCATENATE("R",'Mapa final'!#REF!),"")</f>
        <v>#REF!</v>
      </c>
      <c r="CA76" s="818"/>
      <c r="CB76" s="818" t="e">
        <f>IF(AND('Mapa final'!#REF!="Muy Baja",'Mapa final'!#REF!="Catastrófico"),CONCATENATE("R",'Mapa final'!#REF!),"")</f>
        <v>#REF!</v>
      </c>
      <c r="CC76" s="818"/>
      <c r="CD76" s="818" t="e">
        <f>IF(AND('Mapa final'!#REF!="Muy Baja",'Mapa final'!#REF!="Catastrófico"),CONCATENATE("R",'Mapa final'!#REF!),"")</f>
        <v>#REF!</v>
      </c>
      <c r="CE76" s="818"/>
      <c r="CF76" s="818" t="e">
        <f>IF(AND('Mapa final'!#REF!="Muy Baja",'Mapa final'!#REF!="Catastrófico"),CONCATENATE("R",'Mapa final'!#REF!),"")</f>
        <v>#REF!</v>
      </c>
      <c r="CG76" s="818"/>
      <c r="CH76" s="818" t="e">
        <f>IF(AND('Mapa final'!#REF!="Muy Baja",'Mapa final'!#REF!="Catastrófico"),CONCATENATE("R",'Mapa final'!#REF!),"")</f>
        <v>#REF!</v>
      </c>
      <c r="CI76" s="818"/>
      <c r="CJ76" s="818" t="e">
        <f>IF(AND('Mapa final'!#REF!="Muy Baja",'Mapa final'!#REF!="Catastrófico"),CONCATENATE("R",'Mapa final'!#REF!),"")</f>
        <v>#REF!</v>
      </c>
      <c r="CK76" s="825"/>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22"/>
      <c r="DX76" s="22"/>
      <c r="DY76" s="22"/>
      <c r="DZ76" s="22"/>
    </row>
    <row r="77" spans="1:130" ht="15" customHeight="1" x14ac:dyDescent="0.25">
      <c r="A77" s="22"/>
      <c r="B77" s="803"/>
      <c r="C77" s="803"/>
      <c r="D77" s="804"/>
      <c r="E77" s="841"/>
      <c r="F77" s="842"/>
      <c r="G77" s="842"/>
      <c r="H77" s="842"/>
      <c r="I77" s="842"/>
      <c r="J77" s="835"/>
      <c r="K77" s="806"/>
      <c r="L77" s="806"/>
      <c r="M77" s="806"/>
      <c r="N77" s="806"/>
      <c r="O77" s="806"/>
      <c r="P77" s="806"/>
      <c r="Q77" s="806"/>
      <c r="R77" s="806"/>
      <c r="S77" s="806"/>
      <c r="T77" s="806"/>
      <c r="U77" s="806"/>
      <c r="V77" s="806"/>
      <c r="W77" s="806"/>
      <c r="X77" s="806"/>
      <c r="Y77" s="806"/>
      <c r="Z77" s="835"/>
      <c r="AA77" s="806"/>
      <c r="AB77" s="806"/>
      <c r="AC77" s="806"/>
      <c r="AD77" s="806"/>
      <c r="AE77" s="806"/>
      <c r="AF77" s="806"/>
      <c r="AG77" s="806"/>
      <c r="AH77" s="806"/>
      <c r="AI77" s="806"/>
      <c r="AJ77" s="806"/>
      <c r="AK77" s="806"/>
      <c r="AL77" s="806"/>
      <c r="AM77" s="806"/>
      <c r="AN77" s="806"/>
      <c r="AO77" s="806"/>
      <c r="AP77" s="812"/>
      <c r="AQ77" s="808"/>
      <c r="AR77" s="808"/>
      <c r="AS77" s="808"/>
      <c r="AT77" s="808"/>
      <c r="AU77" s="808"/>
      <c r="AV77" s="811"/>
      <c r="AW77" s="811"/>
      <c r="AX77" s="811"/>
      <c r="AY77" s="811"/>
      <c r="AZ77" s="808"/>
      <c r="BA77" s="808"/>
      <c r="BB77" s="808"/>
      <c r="BC77" s="808"/>
      <c r="BD77" s="808"/>
      <c r="BE77" s="809"/>
      <c r="BF77" s="822"/>
      <c r="BG77" s="823"/>
      <c r="BH77" s="823"/>
      <c r="BI77" s="823"/>
      <c r="BJ77" s="823"/>
      <c r="BK77" s="823"/>
      <c r="BL77" s="823"/>
      <c r="BM77" s="823"/>
      <c r="BN77" s="823"/>
      <c r="BO77" s="823"/>
      <c r="BP77" s="823"/>
      <c r="BQ77" s="823"/>
      <c r="BR77" s="823"/>
      <c r="BS77" s="823"/>
      <c r="BT77" s="823"/>
      <c r="BU77" s="824"/>
      <c r="BV77" s="817"/>
      <c r="BW77" s="818"/>
      <c r="BX77" s="818"/>
      <c r="BY77" s="818"/>
      <c r="BZ77" s="818"/>
      <c r="CA77" s="818"/>
      <c r="CB77" s="818"/>
      <c r="CC77" s="818"/>
      <c r="CD77" s="818"/>
      <c r="CE77" s="818"/>
      <c r="CF77" s="818"/>
      <c r="CG77" s="818"/>
      <c r="CH77" s="818"/>
      <c r="CI77" s="818"/>
      <c r="CJ77" s="818"/>
      <c r="CK77" s="825"/>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row>
    <row r="78" spans="1:130" ht="14.45" customHeight="1" x14ac:dyDescent="0.25">
      <c r="A78" s="22"/>
      <c r="B78" s="803"/>
      <c r="C78" s="803"/>
      <c r="D78" s="804"/>
      <c r="E78" s="841"/>
      <c r="F78" s="842"/>
      <c r="G78" s="842"/>
      <c r="H78" s="842"/>
      <c r="I78" s="842"/>
      <c r="J78" s="835" t="e">
        <f>IF(AND('Mapa final'!#REF!="Muy Baja",'Mapa final'!#REF!="Leve"),CONCATENATE("R",'Mapa final'!#REF!),"")</f>
        <v>#REF!</v>
      </c>
      <c r="K78" s="806"/>
      <c r="L78" s="806" t="e">
        <f>IF(AND('Mapa final'!#REF!="Muy Baja",'Mapa final'!#REF!="Leve"),CONCATENATE("R",'Mapa final'!#REF!),"")</f>
        <v>#REF!</v>
      </c>
      <c r="M78" s="806"/>
      <c r="N78" s="806" t="e">
        <f>IF(AND('Mapa final'!#REF!="Muy Baja",'Mapa final'!#REF!="Leve"),CONCATENATE("R",'Mapa final'!#REF!),"")</f>
        <v>#REF!</v>
      </c>
      <c r="O78" s="806"/>
      <c r="P78" s="806" t="e">
        <f>IF(AND('Mapa final'!#REF!="Muy Baja",'Mapa final'!#REF!="Leve"),CONCATENATE("R",'Mapa final'!#REF!),"")</f>
        <v>#REF!</v>
      </c>
      <c r="Q78" s="806"/>
      <c r="R78" s="806" t="e">
        <f>IF(AND('Mapa final'!#REF!="Muy Baja",'Mapa final'!#REF!="Leve"),CONCATENATE("R",'Mapa final'!#REF!),"")</f>
        <v>#REF!</v>
      </c>
      <c r="S78" s="806"/>
      <c r="T78" s="806" t="e">
        <f>IF(AND('Mapa final'!#REF!="Muy Baja",'Mapa final'!#REF!="Leve"),CONCATENATE("R",'Mapa final'!#REF!),"")</f>
        <v>#REF!</v>
      </c>
      <c r="U78" s="806"/>
      <c r="V78" s="806" t="e">
        <f>IF(AND('Mapa final'!#REF!="Muy Baja",'Mapa final'!#REF!="Leve"),CONCATENATE("R",'Mapa final'!#REF!),"")</f>
        <v>#REF!</v>
      </c>
      <c r="W78" s="806"/>
      <c r="X78" s="806" t="e">
        <f>IF(AND('Mapa final'!#REF!="Muy Baja",'Mapa final'!#REF!="Leve"),CONCATENATE("R",'Mapa final'!#REF!),"")</f>
        <v>#REF!</v>
      </c>
      <c r="Y78" s="806"/>
      <c r="Z78" s="835" t="e">
        <f>IF(AND('Mapa final'!#REF!="Muy Baja",'Mapa final'!#REF!="Menor"),CONCATENATE("R",'Mapa final'!#REF!),"")</f>
        <v>#REF!</v>
      </c>
      <c r="AA78" s="806"/>
      <c r="AB78" s="806" t="e">
        <f>IF(AND('Mapa final'!#REF!="Muy Baja",'Mapa final'!#REF!="Menor"),CONCATENATE("R",'Mapa final'!#REF!),"")</f>
        <v>#REF!</v>
      </c>
      <c r="AC78" s="806"/>
      <c r="AD78" s="806" t="e">
        <f>IF(AND('Mapa final'!#REF!="Muy Baja",'Mapa final'!#REF!="Menor"),CONCATENATE("R",'Mapa final'!#REF!),"")</f>
        <v>#REF!</v>
      </c>
      <c r="AE78" s="806"/>
      <c r="AF78" s="806" t="e">
        <f>IF(AND('Mapa final'!#REF!="Muy Baja",'Mapa final'!#REF!="Menor"),CONCATENATE("R",'Mapa final'!#REF!),"")</f>
        <v>#REF!</v>
      </c>
      <c r="AG78" s="806"/>
      <c r="AH78" s="806" t="e">
        <f>IF(AND('Mapa final'!#REF!="Muy Baja",'Mapa final'!#REF!="Menor"),CONCATENATE("R",'Mapa final'!#REF!),"")</f>
        <v>#REF!</v>
      </c>
      <c r="AI78" s="806"/>
      <c r="AJ78" s="806" t="e">
        <f>IF(AND('Mapa final'!#REF!="Muy Baja",'Mapa final'!#REF!="Menor"),CONCATENATE("R",'Mapa final'!#REF!),"")</f>
        <v>#REF!</v>
      </c>
      <c r="AK78" s="806"/>
      <c r="AL78" s="806" t="e">
        <f>IF(AND('Mapa final'!#REF!="Muy Baja",'Mapa final'!#REF!="Menor"),CONCATENATE("R",'Mapa final'!#REF!),"")</f>
        <v>#REF!</v>
      </c>
      <c r="AM78" s="806"/>
      <c r="AN78" s="806" t="e">
        <f>IF(AND('Mapa final'!#REF!="Muy Baja",'Mapa final'!#REF!="Menor"),CONCATENATE("R",'Mapa final'!#REF!),"")</f>
        <v>#REF!</v>
      </c>
      <c r="AO78" s="806"/>
      <c r="AP78" s="812" t="e">
        <f>IF(AND('Mapa final'!#REF!="Muy Baja",'Mapa final'!#REF!="Moderado"),CONCATENATE("R",'Mapa final'!#REF!),"")</f>
        <v>#REF!</v>
      </c>
      <c r="AQ78" s="808"/>
      <c r="AR78" s="808" t="e">
        <f>IF(AND('Mapa final'!#REF!="Muy Baja",'Mapa final'!#REF!="Moderado"),CONCATENATE("R",'Mapa final'!#REF!),"")</f>
        <v>#REF!</v>
      </c>
      <c r="AS78" s="808"/>
      <c r="AT78" s="808" t="e">
        <f>IF(AND('Mapa final'!#REF!="Muy Baja",'Mapa final'!#REF!="Moderado"),CONCATENATE("R",'Mapa final'!#REF!),"")</f>
        <v>#REF!</v>
      </c>
      <c r="AU78" s="808"/>
      <c r="AV78" s="808" t="e">
        <f>IF(AND('Mapa final'!#REF!="Muy Baja",'Mapa final'!#REF!="Moderado"),CONCATENATE("R",'Mapa final'!#REF!),"")</f>
        <v>#REF!</v>
      </c>
      <c r="AW78" s="808"/>
      <c r="AX78" s="808" t="e">
        <f>IF(AND('Mapa final'!#REF!="Muy Baja",'Mapa final'!#REF!="Moderado"),CONCATENATE("R",'Mapa final'!#REF!),"")</f>
        <v>#REF!</v>
      </c>
      <c r="AY78" s="808"/>
      <c r="AZ78" s="808" t="e">
        <f>IF(AND('Mapa final'!#REF!="Muy Baja",'Mapa final'!#REF!="Moderado"),CONCATENATE("R",'Mapa final'!#REF!),"")</f>
        <v>#REF!</v>
      </c>
      <c r="BA78" s="808"/>
      <c r="BB78" s="808" t="e">
        <f>IF(AND('Mapa final'!#REF!="Muy Baja",'Mapa final'!#REF!="Moderado"),CONCATENATE("R",'Mapa final'!#REF!),"")</f>
        <v>#REF!</v>
      </c>
      <c r="BC78" s="808"/>
      <c r="BD78" s="808" t="e">
        <f>IF(AND('Mapa final'!#REF!="Muy Baja",'Mapa final'!#REF!="Moderado"),CONCATENATE("R",'Mapa final'!#REF!),"")</f>
        <v>#REF!</v>
      </c>
      <c r="BE78" s="809"/>
      <c r="BF78" s="822" t="e">
        <f>IF(AND('Mapa final'!#REF!="Muy Baja",'Mapa final'!#REF!="Mayor"),CONCATENATE("R",'Mapa final'!#REF!),"")</f>
        <v>#REF!</v>
      </c>
      <c r="BG78" s="823"/>
      <c r="BH78" s="823" t="e">
        <f>IF(AND('Mapa final'!#REF!="Muy Baja",'Mapa final'!#REF!="Mayor"),CONCATENATE("R",'Mapa final'!#REF!),"")</f>
        <v>#REF!</v>
      </c>
      <c r="BI78" s="823"/>
      <c r="BJ78" s="823" t="e">
        <f>IF(AND('Mapa final'!#REF!="Muy Baja",'Mapa final'!#REF!="Mayor"),CONCATENATE("R",'Mapa final'!#REF!),"")</f>
        <v>#REF!</v>
      </c>
      <c r="BK78" s="823"/>
      <c r="BL78" s="823" t="e">
        <f>IF(AND('Mapa final'!#REF!="Muy Baja",'Mapa final'!#REF!="Mayor"),CONCATENATE("R",'Mapa final'!#REF!),"")</f>
        <v>#REF!</v>
      </c>
      <c r="BM78" s="823"/>
      <c r="BN78" s="823" t="e">
        <f>IF(AND('Mapa final'!#REF!="Muy Baja",'Mapa final'!#REF!="Mayor"),CONCATENATE("R",'Mapa final'!#REF!),"")</f>
        <v>#REF!</v>
      </c>
      <c r="BO78" s="823"/>
      <c r="BP78" s="823" t="e">
        <f>IF(AND('Mapa final'!#REF!="Muy Baja",'Mapa final'!#REF!="Mayor"),CONCATENATE("R",'Mapa final'!#REF!),"")</f>
        <v>#REF!</v>
      </c>
      <c r="BQ78" s="823"/>
      <c r="BR78" s="823" t="e">
        <f>IF(AND('Mapa final'!#REF!="Muy Baja",'Mapa final'!#REF!="Mayor"),CONCATENATE("R",'Mapa final'!#REF!),"")</f>
        <v>#REF!</v>
      </c>
      <c r="BS78" s="823"/>
      <c r="BT78" s="823" t="e">
        <f>IF(AND('Mapa final'!#REF!="Muy Baja",'Mapa final'!#REF!="Mayor"),CONCATENATE("R",'Mapa final'!#REF!),"")</f>
        <v>#REF!</v>
      </c>
      <c r="BU78" s="824"/>
      <c r="BV78" s="817" t="e">
        <f>IF(AND('Mapa final'!#REF!="Muy Baja",'Mapa final'!#REF!="Catastrófico"),CONCATENATE("R",'Mapa final'!#REF!),"")</f>
        <v>#REF!</v>
      </c>
      <c r="BW78" s="818"/>
      <c r="BX78" s="818" t="e">
        <f>IF(AND('Mapa final'!#REF!="Muy Baja",'Mapa final'!#REF!="Catastrófico"),CONCATENATE("R",'Mapa final'!#REF!),"")</f>
        <v>#REF!</v>
      </c>
      <c r="BY78" s="818"/>
      <c r="BZ78" s="818" t="e">
        <f>IF(AND('Mapa final'!#REF!="Muy Baja",'Mapa final'!#REF!="Catastrófico"),CONCATENATE("R",'Mapa final'!#REF!),"")</f>
        <v>#REF!</v>
      </c>
      <c r="CA78" s="818"/>
      <c r="CB78" s="818" t="e">
        <f>IF(AND('Mapa final'!#REF!="Muy Baja",'Mapa final'!#REF!="Catastrófico"),CONCATENATE("R",'Mapa final'!#REF!),"")</f>
        <v>#REF!</v>
      </c>
      <c r="CC78" s="818"/>
      <c r="CD78" s="818" t="e">
        <f>IF(AND('Mapa final'!#REF!="Muy Baja",'Mapa final'!#REF!="Catastrófico"),CONCATENATE("R",'Mapa final'!#REF!),"")</f>
        <v>#REF!</v>
      </c>
      <c r="CE78" s="818"/>
      <c r="CF78" s="818" t="e">
        <f>IF(AND('Mapa final'!#REF!="Muy Baja",'Mapa final'!#REF!="Catastrófico"),CONCATENATE("R",'Mapa final'!#REF!),"")</f>
        <v>#REF!</v>
      </c>
      <c r="CG78" s="818"/>
      <c r="CH78" s="818" t="e">
        <f>IF(AND('Mapa final'!#REF!="Muy Baja",'Mapa final'!#REF!="Catastrófico"),CONCATENATE("R",'Mapa final'!#REF!),"")</f>
        <v>#REF!</v>
      </c>
      <c r="CI78" s="818"/>
      <c r="CJ78" s="818" t="e">
        <f>IF(AND('Mapa final'!#REF!="Muy Baja",'Mapa final'!#REF!="Catastrófico"),CONCATENATE("R",'Mapa final'!#REF!),"")</f>
        <v>#REF!</v>
      </c>
      <c r="CK78" s="825"/>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row>
    <row r="79" spans="1:130" ht="14.45" customHeight="1" x14ac:dyDescent="0.25">
      <c r="A79" s="22"/>
      <c r="B79" s="803"/>
      <c r="C79" s="803"/>
      <c r="D79" s="804"/>
      <c r="E79" s="841"/>
      <c r="F79" s="842"/>
      <c r="G79" s="842"/>
      <c r="H79" s="842"/>
      <c r="I79" s="842"/>
      <c r="J79" s="835"/>
      <c r="K79" s="806"/>
      <c r="L79" s="806"/>
      <c r="M79" s="806"/>
      <c r="N79" s="806"/>
      <c r="O79" s="806"/>
      <c r="P79" s="806"/>
      <c r="Q79" s="806"/>
      <c r="R79" s="806"/>
      <c r="S79" s="806"/>
      <c r="T79" s="806"/>
      <c r="U79" s="806"/>
      <c r="V79" s="806"/>
      <c r="W79" s="806"/>
      <c r="X79" s="806"/>
      <c r="Y79" s="806"/>
      <c r="Z79" s="835"/>
      <c r="AA79" s="806"/>
      <c r="AB79" s="806"/>
      <c r="AC79" s="806"/>
      <c r="AD79" s="806"/>
      <c r="AE79" s="806"/>
      <c r="AF79" s="806"/>
      <c r="AG79" s="806"/>
      <c r="AH79" s="806"/>
      <c r="AI79" s="806"/>
      <c r="AJ79" s="806"/>
      <c r="AK79" s="806"/>
      <c r="AL79" s="806"/>
      <c r="AM79" s="806"/>
      <c r="AN79" s="806"/>
      <c r="AO79" s="806"/>
      <c r="AP79" s="812"/>
      <c r="AQ79" s="808"/>
      <c r="AR79" s="808"/>
      <c r="AS79" s="808"/>
      <c r="AT79" s="808"/>
      <c r="AU79" s="808"/>
      <c r="AV79" s="808"/>
      <c r="AW79" s="808"/>
      <c r="AX79" s="808"/>
      <c r="AY79" s="808"/>
      <c r="AZ79" s="808"/>
      <c r="BA79" s="808"/>
      <c r="BB79" s="808"/>
      <c r="BC79" s="808"/>
      <c r="BD79" s="808"/>
      <c r="BE79" s="809"/>
      <c r="BF79" s="822"/>
      <c r="BG79" s="823"/>
      <c r="BH79" s="823"/>
      <c r="BI79" s="823"/>
      <c r="BJ79" s="823"/>
      <c r="BK79" s="823"/>
      <c r="BL79" s="823"/>
      <c r="BM79" s="823"/>
      <c r="BN79" s="823"/>
      <c r="BO79" s="823"/>
      <c r="BP79" s="823"/>
      <c r="BQ79" s="823"/>
      <c r="BR79" s="823"/>
      <c r="BS79" s="823"/>
      <c r="BT79" s="823"/>
      <c r="BU79" s="824"/>
      <c r="BV79" s="817"/>
      <c r="BW79" s="818"/>
      <c r="BX79" s="818"/>
      <c r="BY79" s="818"/>
      <c r="BZ79" s="818"/>
      <c r="CA79" s="818"/>
      <c r="CB79" s="818"/>
      <c r="CC79" s="818"/>
      <c r="CD79" s="818"/>
      <c r="CE79" s="818"/>
      <c r="CF79" s="818"/>
      <c r="CG79" s="818"/>
      <c r="CH79" s="818"/>
      <c r="CI79" s="818"/>
      <c r="CJ79" s="818"/>
      <c r="CK79" s="825"/>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row>
    <row r="80" spans="1:130" ht="14.45" customHeight="1" x14ac:dyDescent="0.25">
      <c r="A80" s="22"/>
      <c r="B80" s="803"/>
      <c r="C80" s="803"/>
      <c r="D80" s="804"/>
      <c r="E80" s="841"/>
      <c r="F80" s="842"/>
      <c r="G80" s="842"/>
      <c r="H80" s="842"/>
      <c r="I80" s="842"/>
      <c r="J80" s="835" t="e">
        <f>IF(AND('Mapa final'!#REF!="Muy Baja",'Mapa final'!#REF!="Leve"),CONCATENATE("R",'Mapa final'!#REF!),"")</f>
        <v>#REF!</v>
      </c>
      <c r="K80" s="806"/>
      <c r="L80" s="806" t="e">
        <f>IF(AND('Mapa final'!#REF!="Muy Baja",'Mapa final'!#REF!="Leve"),CONCATENATE("R",'Mapa final'!#REF!),"")</f>
        <v>#REF!</v>
      </c>
      <c r="M80" s="806"/>
      <c r="N80" s="806" t="e">
        <f>IF(AND('Mapa final'!#REF!="Muy Baja",'Mapa final'!#REF!="Leve"),CONCATENATE("R",'Mapa final'!#REF!),"")</f>
        <v>#REF!</v>
      </c>
      <c r="O80" s="806"/>
      <c r="P80" s="806" t="e">
        <f>IF(AND('Mapa final'!#REF!="Muy Baja",'Mapa final'!#REF!="Leve"),CONCATENATE("R",'Mapa final'!#REF!),"")</f>
        <v>#REF!</v>
      </c>
      <c r="Q80" s="806"/>
      <c r="R80" s="806" t="e">
        <f>IF(AND('Mapa final'!#REF!="Muy Baja",'Mapa final'!#REF!="Leve"),CONCATENATE("R",'Mapa final'!#REF!),"")</f>
        <v>#REF!</v>
      </c>
      <c r="S80" s="806"/>
      <c r="T80" s="806" t="e">
        <f>IF(AND('Mapa final'!#REF!="Muy Baja",'Mapa final'!#REF!="Leve"),CONCATENATE("R",'Mapa final'!#REF!),"")</f>
        <v>#REF!</v>
      </c>
      <c r="U80" s="806"/>
      <c r="V80" s="806" t="e">
        <f>IF(AND('Mapa final'!#REF!="Muy Baja",'Mapa final'!#REF!="Leve"),CONCATENATE("R",'Mapa final'!#REF!),"")</f>
        <v>#REF!</v>
      </c>
      <c r="W80" s="806"/>
      <c r="X80" s="806" t="e">
        <f>IF(AND('Mapa final'!#REF!="Muy Baja",'Mapa final'!#REF!="Leve"),CONCATENATE("R",'Mapa final'!#REF!),"")</f>
        <v>#REF!</v>
      </c>
      <c r="Y80" s="806"/>
      <c r="Z80" s="835" t="e">
        <f>IF(AND('Mapa final'!#REF!="Muy Baja",'Mapa final'!#REF!="Menor"),CONCATENATE("R",'Mapa final'!#REF!),"")</f>
        <v>#REF!</v>
      </c>
      <c r="AA80" s="806"/>
      <c r="AB80" s="806" t="e">
        <f>IF(AND('Mapa final'!#REF!="Muy Baja",'Mapa final'!#REF!="Menor"),CONCATENATE("R",'Mapa final'!#REF!),"")</f>
        <v>#REF!</v>
      </c>
      <c r="AC80" s="806"/>
      <c r="AD80" s="806" t="e">
        <f>IF(AND('Mapa final'!#REF!="Muy Baja",'Mapa final'!#REF!="Menor"),CONCATENATE("R",'Mapa final'!#REF!),"")</f>
        <v>#REF!</v>
      </c>
      <c r="AE80" s="806"/>
      <c r="AF80" s="806" t="e">
        <f>IF(AND('Mapa final'!#REF!="Muy Baja",'Mapa final'!#REF!="Menor"),CONCATENATE("R",'Mapa final'!#REF!),"")</f>
        <v>#REF!</v>
      </c>
      <c r="AG80" s="806"/>
      <c r="AH80" s="806" t="e">
        <f>IF(AND('Mapa final'!#REF!="Muy Baja",'Mapa final'!#REF!="Menor"),CONCATENATE("R",'Mapa final'!#REF!),"")</f>
        <v>#REF!</v>
      </c>
      <c r="AI80" s="806"/>
      <c r="AJ80" s="806" t="e">
        <f>IF(AND('Mapa final'!#REF!="Muy Baja",'Mapa final'!#REF!="Menor"),CONCATENATE("R",'Mapa final'!#REF!),"")</f>
        <v>#REF!</v>
      </c>
      <c r="AK80" s="806"/>
      <c r="AL80" s="806" t="e">
        <f>IF(AND('Mapa final'!#REF!="Muy Baja",'Mapa final'!#REF!="Menor"),CONCATENATE("R",'Mapa final'!#REF!),"")</f>
        <v>#REF!</v>
      </c>
      <c r="AM80" s="806"/>
      <c r="AN80" s="806" t="e">
        <f>IF(AND('Mapa final'!#REF!="Muy Baja",'Mapa final'!#REF!="Menor"),CONCATENATE("R",'Mapa final'!#REF!),"")</f>
        <v>#REF!</v>
      </c>
      <c r="AO80" s="806"/>
      <c r="AP80" s="812" t="e">
        <f>IF(AND('Mapa final'!#REF!="Muy Baja",'Mapa final'!#REF!="Moderado"),CONCATENATE("R",'Mapa final'!#REF!),"")</f>
        <v>#REF!</v>
      </c>
      <c r="AQ80" s="808"/>
      <c r="AR80" s="808" t="e">
        <f>IF(AND('Mapa final'!#REF!="Muy Baja",'Mapa final'!#REF!="Moderado"),CONCATENATE("R",'Mapa final'!#REF!),"")</f>
        <v>#REF!</v>
      </c>
      <c r="AS80" s="808"/>
      <c r="AT80" s="808" t="e">
        <f>IF(AND('Mapa final'!#REF!="Muy Baja",'Mapa final'!#REF!="Moderado"),CONCATENATE("R",'Mapa final'!#REF!),"")</f>
        <v>#REF!</v>
      </c>
      <c r="AU80" s="808"/>
      <c r="AV80" s="808" t="e">
        <f>IF(AND('Mapa final'!#REF!="Muy Baja",'Mapa final'!#REF!="Moderado"),CONCATENATE("R",'Mapa final'!#REF!),"")</f>
        <v>#REF!</v>
      </c>
      <c r="AW80" s="808"/>
      <c r="AX80" s="808" t="e">
        <f>IF(AND('Mapa final'!#REF!="Muy Baja",'Mapa final'!#REF!="Moderado"),CONCATENATE("R",'Mapa final'!#REF!),"")</f>
        <v>#REF!</v>
      </c>
      <c r="AY80" s="808"/>
      <c r="AZ80" s="808" t="e">
        <f>IF(AND('Mapa final'!#REF!="Muy Baja",'Mapa final'!#REF!="Moderado"),CONCATENATE("R",'Mapa final'!#REF!),"")</f>
        <v>#REF!</v>
      </c>
      <c r="BA80" s="808"/>
      <c r="BB80" s="808" t="e">
        <f>IF(AND('Mapa final'!#REF!="Muy Baja",'Mapa final'!#REF!="Moderado"),CONCATENATE("R",'Mapa final'!#REF!),"")</f>
        <v>#REF!</v>
      </c>
      <c r="BC80" s="808"/>
      <c r="BD80" s="808" t="e">
        <f>IF(AND('Mapa final'!#REF!="Muy Baja",'Mapa final'!#REF!="Moderado"),CONCATENATE("R",'Mapa final'!#REF!),"")</f>
        <v>#REF!</v>
      </c>
      <c r="BE80" s="809"/>
      <c r="BF80" s="822" t="e">
        <f>IF(AND('Mapa final'!#REF!="Muy Baja",'Mapa final'!#REF!="Mayor"),CONCATENATE("R",'Mapa final'!#REF!),"")</f>
        <v>#REF!</v>
      </c>
      <c r="BG80" s="823"/>
      <c r="BH80" s="823" t="e">
        <f>IF(AND('Mapa final'!#REF!="Muy Baja",'Mapa final'!#REF!="Mayor"),CONCATENATE("R",'Mapa final'!#REF!),"")</f>
        <v>#REF!</v>
      </c>
      <c r="BI80" s="823"/>
      <c r="BJ80" s="823" t="e">
        <f>IF(AND('Mapa final'!#REF!="Muy Baja",'Mapa final'!#REF!="Mayor"),CONCATENATE("R",'Mapa final'!#REF!),"")</f>
        <v>#REF!</v>
      </c>
      <c r="BK80" s="823"/>
      <c r="BL80" s="823" t="e">
        <f>IF(AND('Mapa final'!#REF!="Muy Baja",'Mapa final'!#REF!="Mayor"),CONCATENATE("R",'Mapa final'!#REF!),"")</f>
        <v>#REF!</v>
      </c>
      <c r="BM80" s="823"/>
      <c r="BN80" s="823" t="e">
        <f>IF(AND('Mapa final'!#REF!="Muy Baja",'Mapa final'!#REF!="Mayor"),CONCATENATE("R",'Mapa final'!#REF!),"")</f>
        <v>#REF!</v>
      </c>
      <c r="BO80" s="823"/>
      <c r="BP80" s="823" t="e">
        <f>IF(AND('Mapa final'!#REF!="Muy Baja",'Mapa final'!#REF!="Mayor"),CONCATENATE("R",'Mapa final'!#REF!),"")</f>
        <v>#REF!</v>
      </c>
      <c r="BQ80" s="823"/>
      <c r="BR80" s="823" t="e">
        <f>IF(AND('Mapa final'!#REF!="Muy Baja",'Mapa final'!#REF!="Mayor"),CONCATENATE("R",'Mapa final'!#REF!),"")</f>
        <v>#REF!</v>
      </c>
      <c r="BS80" s="823"/>
      <c r="BT80" s="823" t="e">
        <f>IF(AND('Mapa final'!#REF!="Muy Baja",'Mapa final'!#REF!="Mayor"),CONCATENATE("R",'Mapa final'!#REF!),"")</f>
        <v>#REF!</v>
      </c>
      <c r="BU80" s="824"/>
      <c r="BV80" s="817" t="e">
        <f>IF(AND('Mapa final'!#REF!="Muy Baja",'Mapa final'!#REF!="Catastrófico"),CONCATENATE("R",'Mapa final'!#REF!),"")</f>
        <v>#REF!</v>
      </c>
      <c r="BW80" s="818"/>
      <c r="BX80" s="818" t="e">
        <f>IF(AND('Mapa final'!#REF!="Muy Baja",'Mapa final'!#REF!="Catastrófico"),CONCATENATE("R",'Mapa final'!#REF!),"")</f>
        <v>#REF!</v>
      </c>
      <c r="BY80" s="818"/>
      <c r="BZ80" s="818" t="e">
        <f>IF(AND('Mapa final'!#REF!="Muy Baja",'Mapa final'!#REF!="Catastrófico"),CONCATENATE("R",'Mapa final'!#REF!),"")</f>
        <v>#REF!</v>
      </c>
      <c r="CA80" s="818"/>
      <c r="CB80" s="818" t="e">
        <f>IF(AND('Mapa final'!#REF!="Muy Baja",'Mapa final'!#REF!="Catastrófico"),CONCATENATE("R",'Mapa final'!#REF!),"")</f>
        <v>#REF!</v>
      </c>
      <c r="CC80" s="818"/>
      <c r="CD80" s="818" t="e">
        <f>IF(AND('Mapa final'!#REF!="Muy Baja",'Mapa final'!#REF!="Catastrófico"),CONCATENATE("R",'Mapa final'!#REF!),"")</f>
        <v>#REF!</v>
      </c>
      <c r="CE80" s="818"/>
      <c r="CF80" s="818" t="e">
        <f>IF(AND('Mapa final'!#REF!="Muy Baja",'Mapa final'!#REF!="Catastrófico"),CONCATENATE("R",'Mapa final'!#REF!),"")</f>
        <v>#REF!</v>
      </c>
      <c r="CG80" s="818"/>
      <c r="CH80" s="818" t="e">
        <f>IF(AND('Mapa final'!#REF!="Muy Baja",'Mapa final'!#REF!="Catastrófico"),CONCATENATE("R",'Mapa final'!#REF!),"")</f>
        <v>#REF!</v>
      </c>
      <c r="CI80" s="818"/>
      <c r="CJ80" s="818" t="e">
        <f>IF(AND('Mapa final'!#REF!="Muy Baja",'Mapa final'!#REF!="Catastrófico"),CONCATENATE("R",'Mapa final'!#REF!),"")</f>
        <v>#REF!</v>
      </c>
      <c r="CK80" s="825"/>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row>
    <row r="81" spans="1:130" ht="14.45" customHeight="1" x14ac:dyDescent="0.25">
      <c r="A81" s="22"/>
      <c r="B81" s="803"/>
      <c r="C81" s="803"/>
      <c r="D81" s="804"/>
      <c r="E81" s="841"/>
      <c r="F81" s="842"/>
      <c r="G81" s="842"/>
      <c r="H81" s="842"/>
      <c r="I81" s="842"/>
      <c r="J81" s="835"/>
      <c r="K81" s="806"/>
      <c r="L81" s="806"/>
      <c r="M81" s="806"/>
      <c r="N81" s="806"/>
      <c r="O81" s="806"/>
      <c r="P81" s="806"/>
      <c r="Q81" s="806"/>
      <c r="R81" s="806"/>
      <c r="S81" s="806"/>
      <c r="T81" s="806"/>
      <c r="U81" s="806"/>
      <c r="V81" s="806"/>
      <c r="W81" s="806"/>
      <c r="X81" s="806"/>
      <c r="Y81" s="806"/>
      <c r="Z81" s="835"/>
      <c r="AA81" s="806"/>
      <c r="AB81" s="806"/>
      <c r="AC81" s="806"/>
      <c r="AD81" s="806"/>
      <c r="AE81" s="806"/>
      <c r="AF81" s="806"/>
      <c r="AG81" s="806"/>
      <c r="AH81" s="806"/>
      <c r="AI81" s="806"/>
      <c r="AJ81" s="806"/>
      <c r="AK81" s="806"/>
      <c r="AL81" s="806"/>
      <c r="AM81" s="806"/>
      <c r="AN81" s="806"/>
      <c r="AO81" s="806"/>
      <c r="AP81" s="812"/>
      <c r="AQ81" s="808"/>
      <c r="AR81" s="808"/>
      <c r="AS81" s="808"/>
      <c r="AT81" s="808"/>
      <c r="AU81" s="808"/>
      <c r="AV81" s="808"/>
      <c r="AW81" s="808"/>
      <c r="AX81" s="808"/>
      <c r="AY81" s="808"/>
      <c r="AZ81" s="808"/>
      <c r="BA81" s="808"/>
      <c r="BB81" s="808"/>
      <c r="BC81" s="808"/>
      <c r="BD81" s="808"/>
      <c r="BE81" s="809"/>
      <c r="BF81" s="822"/>
      <c r="BG81" s="823"/>
      <c r="BH81" s="823"/>
      <c r="BI81" s="823"/>
      <c r="BJ81" s="823"/>
      <c r="BK81" s="823"/>
      <c r="BL81" s="823"/>
      <c r="BM81" s="823"/>
      <c r="BN81" s="823"/>
      <c r="BO81" s="823"/>
      <c r="BP81" s="823"/>
      <c r="BQ81" s="823"/>
      <c r="BR81" s="823"/>
      <c r="BS81" s="823"/>
      <c r="BT81" s="823"/>
      <c r="BU81" s="824"/>
      <c r="BV81" s="817"/>
      <c r="BW81" s="818"/>
      <c r="BX81" s="818"/>
      <c r="BY81" s="818"/>
      <c r="BZ81" s="818"/>
      <c r="CA81" s="818"/>
      <c r="CB81" s="818"/>
      <c r="CC81" s="818"/>
      <c r="CD81" s="818"/>
      <c r="CE81" s="818"/>
      <c r="CF81" s="818"/>
      <c r="CG81" s="818"/>
      <c r="CH81" s="818"/>
      <c r="CI81" s="818"/>
      <c r="CJ81" s="818"/>
      <c r="CK81" s="825"/>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row>
    <row r="82" spans="1:130" ht="14.45" customHeight="1" x14ac:dyDescent="0.25">
      <c r="A82" s="22"/>
      <c r="B82" s="803"/>
      <c r="C82" s="803"/>
      <c r="D82" s="804"/>
      <c r="E82" s="841"/>
      <c r="F82" s="842"/>
      <c r="G82" s="842"/>
      <c r="H82" s="842"/>
      <c r="I82" s="842"/>
      <c r="J82" s="835" t="e">
        <f>IF(AND('Mapa final'!#REF!="Muy Baja",'Mapa final'!#REF!="Leve"),CONCATENATE("R",'Mapa final'!#REF!),"")</f>
        <v>#REF!</v>
      </c>
      <c r="K82" s="806"/>
      <c r="L82" s="806" t="e">
        <f>IF(AND('Mapa final'!#REF!="Muy Baja",'Mapa final'!#REF!="Leve"),CONCATENATE("R",'Mapa final'!#REF!),"")</f>
        <v>#REF!</v>
      </c>
      <c r="M82" s="806"/>
      <c r="N82" s="806" t="e">
        <f>IF(AND('Mapa final'!#REF!="Muy Baja",'Mapa final'!#REF!="Leve"),CONCATENATE("R",'Mapa final'!#REF!),"")</f>
        <v>#REF!</v>
      </c>
      <c r="O82" s="806"/>
      <c r="P82" s="806" t="e">
        <f>IF(AND('Mapa final'!#REF!="Muy Baja",'Mapa final'!#REF!="Leve"),CONCATENATE("R",'Mapa final'!#REF!),"")</f>
        <v>#REF!</v>
      </c>
      <c r="Q82" s="806"/>
      <c r="R82" s="806" t="e">
        <f>IF(AND('Mapa final'!#REF!="Muy Baja",'Mapa final'!#REF!="Leve"),CONCATENATE("R",'Mapa final'!#REF!),"")</f>
        <v>#REF!</v>
      </c>
      <c r="S82" s="806"/>
      <c r="T82" s="806" t="e">
        <f>IF(AND('Mapa final'!#REF!="Muy Baja",'Mapa final'!#REF!="Leve"),CONCATENATE("R",'Mapa final'!#REF!),"")</f>
        <v>#REF!</v>
      </c>
      <c r="U82" s="806"/>
      <c r="V82" s="806" t="e">
        <f>IF(AND('Mapa final'!#REF!="Muy Baja",'Mapa final'!#REF!="Leve"),CONCATENATE("R",'Mapa final'!#REF!),"")</f>
        <v>#REF!</v>
      </c>
      <c r="W82" s="806"/>
      <c r="X82" s="806" t="e">
        <f>IF(AND('Mapa final'!#REF!="Muy Baja",'Mapa final'!#REF!="Leve"),CONCATENATE("R",'Mapa final'!#REF!),"")</f>
        <v>#REF!</v>
      </c>
      <c r="Y82" s="806"/>
      <c r="Z82" s="835" t="e">
        <f>IF(AND('Mapa final'!#REF!="Muy Baja",'Mapa final'!#REF!="Menor"),CONCATENATE("R",'Mapa final'!#REF!),"")</f>
        <v>#REF!</v>
      </c>
      <c r="AA82" s="806"/>
      <c r="AB82" s="806" t="e">
        <f>IF(AND('Mapa final'!#REF!="Muy Baja",'Mapa final'!#REF!="Menor"),CONCATENATE("R",'Mapa final'!#REF!),"")</f>
        <v>#REF!</v>
      </c>
      <c r="AC82" s="806"/>
      <c r="AD82" s="806" t="e">
        <f>IF(AND('Mapa final'!#REF!="Muy Baja",'Mapa final'!#REF!="Menor"),CONCATENATE("R",'Mapa final'!#REF!),"")</f>
        <v>#REF!</v>
      </c>
      <c r="AE82" s="806"/>
      <c r="AF82" s="806" t="e">
        <f>IF(AND('Mapa final'!#REF!="Muy Baja",'Mapa final'!#REF!="Menor"),CONCATENATE("R",'Mapa final'!#REF!),"")</f>
        <v>#REF!</v>
      </c>
      <c r="AG82" s="806"/>
      <c r="AH82" s="806" t="e">
        <f>IF(AND('Mapa final'!#REF!="Muy Baja",'Mapa final'!#REF!="Menor"),CONCATENATE("R",'Mapa final'!#REF!),"")</f>
        <v>#REF!</v>
      </c>
      <c r="AI82" s="806"/>
      <c r="AJ82" s="806" t="e">
        <f>IF(AND('Mapa final'!#REF!="Muy Baja",'Mapa final'!#REF!="Menor"),CONCATENATE("R",'Mapa final'!#REF!),"")</f>
        <v>#REF!</v>
      </c>
      <c r="AK82" s="806"/>
      <c r="AL82" s="806" t="e">
        <f>IF(AND('Mapa final'!#REF!="Muy Baja",'Mapa final'!#REF!="Menor"),CONCATENATE("R",'Mapa final'!#REF!),"")</f>
        <v>#REF!</v>
      </c>
      <c r="AM82" s="806"/>
      <c r="AN82" s="806" t="e">
        <f>IF(AND('Mapa final'!#REF!="Muy Baja",'Mapa final'!#REF!="Menor"),CONCATENATE("R",'Mapa final'!#REF!),"")</f>
        <v>#REF!</v>
      </c>
      <c r="AO82" s="806"/>
      <c r="AP82" s="812" t="e">
        <f>IF(AND('Mapa final'!#REF!="Muy Baja",'Mapa final'!#REF!="Moderado"),CONCATENATE("R",'Mapa final'!#REF!),"")</f>
        <v>#REF!</v>
      </c>
      <c r="AQ82" s="808"/>
      <c r="AR82" s="808" t="e">
        <f>IF(AND('Mapa final'!#REF!="Muy Baja",'Mapa final'!#REF!="Moderado"),CONCATENATE("R",'Mapa final'!#REF!),"")</f>
        <v>#REF!</v>
      </c>
      <c r="AS82" s="808"/>
      <c r="AT82" s="808" t="e">
        <f>IF(AND('Mapa final'!#REF!="Muy Baja",'Mapa final'!#REF!="Moderado"),CONCATENATE("R",'Mapa final'!#REF!),"")</f>
        <v>#REF!</v>
      </c>
      <c r="AU82" s="808"/>
      <c r="AV82" s="808" t="e">
        <f>IF(AND('Mapa final'!#REF!="Muy Baja",'Mapa final'!#REF!="Moderado"),CONCATENATE("R",'Mapa final'!#REF!),"")</f>
        <v>#REF!</v>
      </c>
      <c r="AW82" s="808"/>
      <c r="AX82" s="808" t="e">
        <f>IF(AND('Mapa final'!#REF!="Muy Baja",'Mapa final'!#REF!="Moderado"),CONCATENATE("R",'Mapa final'!#REF!),"")</f>
        <v>#REF!</v>
      </c>
      <c r="AY82" s="808"/>
      <c r="AZ82" s="808" t="e">
        <f>IF(AND('Mapa final'!#REF!="Muy Baja",'Mapa final'!#REF!="Moderado"),CONCATENATE("R",'Mapa final'!#REF!),"")</f>
        <v>#REF!</v>
      </c>
      <c r="BA82" s="808"/>
      <c r="BB82" s="808" t="e">
        <f>IF(AND('Mapa final'!#REF!="Muy Baja",'Mapa final'!#REF!="Moderado"),CONCATENATE("R",'Mapa final'!#REF!),"")</f>
        <v>#REF!</v>
      </c>
      <c r="BC82" s="808"/>
      <c r="BD82" s="808" t="e">
        <f>IF(AND('Mapa final'!#REF!="Muy Baja",'Mapa final'!#REF!="Moderado"),CONCATENATE("R",'Mapa final'!#REF!),"")</f>
        <v>#REF!</v>
      </c>
      <c r="BE82" s="809"/>
      <c r="BF82" s="822" t="e">
        <f>IF(AND('Mapa final'!#REF!="Muy Baja",'Mapa final'!#REF!="Mayor"),CONCATENATE("R",'Mapa final'!#REF!),"")</f>
        <v>#REF!</v>
      </c>
      <c r="BG82" s="823"/>
      <c r="BH82" s="823" t="e">
        <f>IF(AND('Mapa final'!#REF!="Muy Baja",'Mapa final'!#REF!="Mayor"),CONCATENATE("R",'Mapa final'!#REF!),"")</f>
        <v>#REF!</v>
      </c>
      <c r="BI82" s="823"/>
      <c r="BJ82" s="823" t="e">
        <f>IF(AND('Mapa final'!#REF!="Muy Baja",'Mapa final'!#REF!="Mayor"),CONCATENATE("R",'Mapa final'!#REF!),"")</f>
        <v>#REF!</v>
      </c>
      <c r="BK82" s="823"/>
      <c r="BL82" s="823" t="e">
        <f>IF(AND('Mapa final'!#REF!="Muy Baja",'Mapa final'!#REF!="Mayor"),CONCATENATE("R",'Mapa final'!#REF!),"")</f>
        <v>#REF!</v>
      </c>
      <c r="BM82" s="823"/>
      <c r="BN82" s="823" t="e">
        <f>IF(AND('Mapa final'!#REF!="Muy Baja",'Mapa final'!#REF!="Mayor"),CONCATENATE("R",'Mapa final'!#REF!),"")</f>
        <v>#REF!</v>
      </c>
      <c r="BO82" s="823"/>
      <c r="BP82" s="823" t="e">
        <f>IF(AND('Mapa final'!#REF!="Muy Baja",'Mapa final'!#REF!="Mayor"),CONCATENATE("R",'Mapa final'!#REF!),"")</f>
        <v>#REF!</v>
      </c>
      <c r="BQ82" s="823"/>
      <c r="BR82" s="823" t="e">
        <f>IF(AND('Mapa final'!#REF!="Muy Baja",'Mapa final'!#REF!="Mayor"),CONCATENATE("R",'Mapa final'!#REF!),"")</f>
        <v>#REF!</v>
      </c>
      <c r="BS82" s="823"/>
      <c r="BT82" s="823" t="e">
        <f>IF(AND('Mapa final'!#REF!="Muy Baja",'Mapa final'!#REF!="Mayor"),CONCATENATE("R",'Mapa final'!#REF!),"")</f>
        <v>#REF!</v>
      </c>
      <c r="BU82" s="824"/>
      <c r="BV82" s="817" t="e">
        <f>IF(AND('Mapa final'!#REF!="Muy Baja",'Mapa final'!#REF!="Catastrófico"),CONCATENATE("R",'Mapa final'!#REF!),"")</f>
        <v>#REF!</v>
      </c>
      <c r="BW82" s="818"/>
      <c r="BX82" s="818" t="e">
        <f>IF(AND('Mapa final'!#REF!="Muy Baja",'Mapa final'!#REF!="Catastrófico"),CONCATENATE("R",'Mapa final'!#REF!),"")</f>
        <v>#REF!</v>
      </c>
      <c r="BY82" s="818"/>
      <c r="BZ82" s="818" t="e">
        <f>IF(AND('Mapa final'!#REF!="Muy Baja",'Mapa final'!#REF!="Catastrófico"),CONCATENATE("R",'Mapa final'!#REF!),"")</f>
        <v>#REF!</v>
      </c>
      <c r="CA82" s="818"/>
      <c r="CB82" s="818" t="e">
        <f>IF(AND('Mapa final'!#REF!="Muy Baja",'Mapa final'!#REF!="Catastrófico"),CONCATENATE("R",'Mapa final'!#REF!),"")</f>
        <v>#REF!</v>
      </c>
      <c r="CC82" s="818"/>
      <c r="CD82" s="818" t="e">
        <f>IF(AND('Mapa final'!#REF!="Muy Baja",'Mapa final'!#REF!="Catastrófico"),CONCATENATE("R",'Mapa final'!#REF!),"")</f>
        <v>#REF!</v>
      </c>
      <c r="CE82" s="818"/>
      <c r="CF82" s="818" t="e">
        <f>IF(AND('Mapa final'!#REF!="Muy Baja",'Mapa final'!#REF!="Catastrófico"),CONCATENATE("R",'Mapa final'!#REF!),"")</f>
        <v>#REF!</v>
      </c>
      <c r="CG82" s="818"/>
      <c r="CH82" s="818" t="e">
        <f>IF(AND('Mapa final'!#REF!="Muy Baja",'Mapa final'!#REF!="Catastrófico"),CONCATENATE("R",'Mapa final'!#REF!),"")</f>
        <v>#REF!</v>
      </c>
      <c r="CI82" s="818"/>
      <c r="CJ82" s="818" t="e">
        <f>IF(AND('Mapa final'!#REF!="Muy Baja",'Mapa final'!#REF!="Catastrófico"),CONCATENATE("R",'Mapa final'!#REF!),"")</f>
        <v>#REF!</v>
      </c>
      <c r="CK82" s="825"/>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row>
    <row r="83" spans="1:130" ht="14.45" customHeight="1" x14ac:dyDescent="0.25">
      <c r="A83" s="22"/>
      <c r="B83" s="803"/>
      <c r="C83" s="803"/>
      <c r="D83" s="804"/>
      <c r="E83" s="841"/>
      <c r="F83" s="842"/>
      <c r="G83" s="842"/>
      <c r="H83" s="842"/>
      <c r="I83" s="842"/>
      <c r="J83" s="835"/>
      <c r="K83" s="806"/>
      <c r="L83" s="806"/>
      <c r="M83" s="806"/>
      <c r="N83" s="806"/>
      <c r="O83" s="806"/>
      <c r="P83" s="806"/>
      <c r="Q83" s="806"/>
      <c r="R83" s="806"/>
      <c r="S83" s="806"/>
      <c r="T83" s="806"/>
      <c r="U83" s="806"/>
      <c r="V83" s="806"/>
      <c r="W83" s="806"/>
      <c r="X83" s="806"/>
      <c r="Y83" s="806"/>
      <c r="Z83" s="835"/>
      <c r="AA83" s="806"/>
      <c r="AB83" s="806"/>
      <c r="AC83" s="806"/>
      <c r="AD83" s="806"/>
      <c r="AE83" s="806"/>
      <c r="AF83" s="806"/>
      <c r="AG83" s="806"/>
      <c r="AH83" s="806"/>
      <c r="AI83" s="806"/>
      <c r="AJ83" s="806"/>
      <c r="AK83" s="806"/>
      <c r="AL83" s="806"/>
      <c r="AM83" s="806"/>
      <c r="AN83" s="806"/>
      <c r="AO83" s="806"/>
      <c r="AP83" s="812"/>
      <c r="AQ83" s="808"/>
      <c r="AR83" s="808"/>
      <c r="AS83" s="808"/>
      <c r="AT83" s="808"/>
      <c r="AU83" s="808"/>
      <c r="AV83" s="808"/>
      <c r="AW83" s="808"/>
      <c r="AX83" s="808"/>
      <c r="AY83" s="808"/>
      <c r="AZ83" s="808"/>
      <c r="BA83" s="808"/>
      <c r="BB83" s="808"/>
      <c r="BC83" s="808"/>
      <c r="BD83" s="808"/>
      <c r="BE83" s="809"/>
      <c r="BF83" s="822"/>
      <c r="BG83" s="823"/>
      <c r="BH83" s="823"/>
      <c r="BI83" s="823"/>
      <c r="BJ83" s="823"/>
      <c r="BK83" s="823"/>
      <c r="BL83" s="823"/>
      <c r="BM83" s="823"/>
      <c r="BN83" s="823"/>
      <c r="BO83" s="823"/>
      <c r="BP83" s="823"/>
      <c r="BQ83" s="823"/>
      <c r="BR83" s="823"/>
      <c r="BS83" s="823"/>
      <c r="BT83" s="823"/>
      <c r="BU83" s="824"/>
      <c r="BV83" s="817"/>
      <c r="BW83" s="818"/>
      <c r="BX83" s="818"/>
      <c r="BY83" s="818"/>
      <c r="BZ83" s="818"/>
      <c r="CA83" s="818"/>
      <c r="CB83" s="818"/>
      <c r="CC83" s="818"/>
      <c r="CD83" s="818"/>
      <c r="CE83" s="818"/>
      <c r="CF83" s="818"/>
      <c r="CG83" s="818"/>
      <c r="CH83" s="818"/>
      <c r="CI83" s="818"/>
      <c r="CJ83" s="818"/>
      <c r="CK83" s="825"/>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row>
    <row r="84" spans="1:130" ht="14.45" customHeight="1" x14ac:dyDescent="0.25">
      <c r="A84" s="22"/>
      <c r="B84" s="803"/>
      <c r="C84" s="803"/>
      <c r="D84" s="804"/>
      <c r="E84" s="841"/>
      <c r="F84" s="842"/>
      <c r="G84" s="842"/>
      <c r="H84" s="842"/>
      <c r="I84" s="842"/>
      <c r="J84" s="835" t="e">
        <f>IF(AND('Mapa final'!#REF!="Muy Baja",'Mapa final'!#REF!="Leve"),CONCATENATE("R",'Mapa final'!#REF!),"")</f>
        <v>#REF!</v>
      </c>
      <c r="K84" s="806"/>
      <c r="L84" s="806" t="e">
        <f>IF(AND('Mapa final'!#REF!="Muy Baja",'Mapa final'!#REF!="Leve"),CONCATENATE("R",'Mapa final'!#REF!),"")</f>
        <v>#REF!</v>
      </c>
      <c r="M84" s="806"/>
      <c r="N84" s="806" t="e">
        <f>IF(AND('Mapa final'!#REF!="Muy Baja",'Mapa final'!#REF!="Leve"),CONCATENATE("R",'Mapa final'!#REF!),"")</f>
        <v>#REF!</v>
      </c>
      <c r="O84" s="806"/>
      <c r="P84" s="806" t="e">
        <f>IF(AND('Mapa final'!#REF!="Muy Baja",'Mapa final'!#REF!="Leve"),CONCATENATE("R",'Mapa final'!#REF!),"")</f>
        <v>#REF!</v>
      </c>
      <c r="Q84" s="806"/>
      <c r="R84" s="806" t="e">
        <f>IF(AND('Mapa final'!#REF!="Muy Baja",'Mapa final'!#REF!="Leve"),CONCATENATE("R",'Mapa final'!#REF!),"")</f>
        <v>#REF!</v>
      </c>
      <c r="S84" s="806"/>
      <c r="T84" s="806" t="e">
        <f>IF(AND('Mapa final'!#REF!="Muy Baja",'Mapa final'!#REF!="Leve"),CONCATENATE("R",'Mapa final'!#REF!),"")</f>
        <v>#REF!</v>
      </c>
      <c r="U84" s="806"/>
      <c r="V84" s="806" t="e">
        <f>IF(AND('Mapa final'!#REF!="Muy Baja",'Mapa final'!#REF!="Leve"),CONCATENATE("R",'Mapa final'!#REF!),"")</f>
        <v>#REF!</v>
      </c>
      <c r="W84" s="806"/>
      <c r="X84" s="806" t="e">
        <f>IF(AND('Mapa final'!#REF!="Muy Baja",'Mapa final'!#REF!="Leve"),CONCATENATE("R",'Mapa final'!#REF!),"")</f>
        <v>#REF!</v>
      </c>
      <c r="Y84" s="806"/>
      <c r="Z84" s="835" t="e">
        <f>IF(AND('Mapa final'!#REF!="Muy Baja",'Mapa final'!#REF!="Menor"),CONCATENATE("R",'Mapa final'!#REF!),"")</f>
        <v>#REF!</v>
      </c>
      <c r="AA84" s="806"/>
      <c r="AB84" s="806" t="e">
        <f>IF(AND('Mapa final'!#REF!="Muy Baja",'Mapa final'!#REF!="Menor"),CONCATENATE("R",'Mapa final'!#REF!),"")</f>
        <v>#REF!</v>
      </c>
      <c r="AC84" s="806"/>
      <c r="AD84" s="806" t="e">
        <f>IF(AND('Mapa final'!#REF!="Muy Baja",'Mapa final'!#REF!="Menor"),CONCATENATE("R",'Mapa final'!#REF!),"")</f>
        <v>#REF!</v>
      </c>
      <c r="AE84" s="806"/>
      <c r="AF84" s="806" t="e">
        <f>IF(AND('Mapa final'!#REF!="Muy Baja",'Mapa final'!#REF!="Menor"),CONCATENATE("R",'Mapa final'!#REF!),"")</f>
        <v>#REF!</v>
      </c>
      <c r="AG84" s="806"/>
      <c r="AH84" s="806" t="e">
        <f>IF(AND('Mapa final'!#REF!="Muy Baja",'Mapa final'!#REF!="Menor"),CONCATENATE("R",'Mapa final'!#REF!),"")</f>
        <v>#REF!</v>
      </c>
      <c r="AI84" s="806"/>
      <c r="AJ84" s="806" t="e">
        <f>IF(AND('Mapa final'!#REF!="Muy Baja",'Mapa final'!#REF!="Menor"),CONCATENATE("R",'Mapa final'!#REF!),"")</f>
        <v>#REF!</v>
      </c>
      <c r="AK84" s="806"/>
      <c r="AL84" s="806" t="e">
        <f>IF(AND('Mapa final'!#REF!="Muy Baja",'Mapa final'!#REF!="Menor"),CONCATENATE("R",'Mapa final'!#REF!),"")</f>
        <v>#REF!</v>
      </c>
      <c r="AM84" s="806"/>
      <c r="AN84" s="806" t="e">
        <f>IF(AND('Mapa final'!#REF!="Muy Baja",'Mapa final'!#REF!="Menor"),CONCATENATE("R",'Mapa final'!#REF!),"")</f>
        <v>#REF!</v>
      </c>
      <c r="AO84" s="806"/>
      <c r="AP84" s="812" t="e">
        <f>IF(AND('Mapa final'!#REF!="Muy Baja",'Mapa final'!#REF!="Moderado"),CONCATENATE("R",'Mapa final'!#REF!),"")</f>
        <v>#REF!</v>
      </c>
      <c r="AQ84" s="808"/>
      <c r="AR84" s="808" t="e">
        <f>IF(AND('Mapa final'!#REF!="Muy Baja",'Mapa final'!#REF!="Moderado"),CONCATENATE("R",'Mapa final'!#REF!),"")</f>
        <v>#REF!</v>
      </c>
      <c r="AS84" s="808"/>
      <c r="AT84" s="808" t="e">
        <f>IF(AND('Mapa final'!#REF!="Muy Baja",'Mapa final'!#REF!="Moderado"),CONCATENATE("R",'Mapa final'!#REF!),"")</f>
        <v>#REF!</v>
      </c>
      <c r="AU84" s="808"/>
      <c r="AV84" s="808" t="e">
        <f>IF(AND('Mapa final'!#REF!="Muy Baja",'Mapa final'!#REF!="Moderado"),CONCATENATE("R",'Mapa final'!#REF!),"")</f>
        <v>#REF!</v>
      </c>
      <c r="AW84" s="808"/>
      <c r="AX84" s="808" t="e">
        <f>IF(AND('Mapa final'!#REF!="Muy Baja",'Mapa final'!#REF!="Moderado"),CONCATENATE("R",'Mapa final'!#REF!),"")</f>
        <v>#REF!</v>
      </c>
      <c r="AY84" s="808"/>
      <c r="AZ84" s="808" t="e">
        <f>IF(AND('Mapa final'!#REF!="Muy Baja",'Mapa final'!#REF!="Moderado"),CONCATENATE("R",'Mapa final'!#REF!),"")</f>
        <v>#REF!</v>
      </c>
      <c r="BA84" s="808"/>
      <c r="BB84" s="808" t="e">
        <f>IF(AND('Mapa final'!#REF!="Muy Baja",'Mapa final'!#REF!="Moderado"),CONCATENATE("R",'Mapa final'!#REF!),"")</f>
        <v>#REF!</v>
      </c>
      <c r="BC84" s="808"/>
      <c r="BD84" s="808" t="e">
        <f>IF(AND('Mapa final'!#REF!="Muy Baja",'Mapa final'!#REF!="Moderado"),CONCATENATE("R",'Mapa final'!#REF!),"")</f>
        <v>#REF!</v>
      </c>
      <c r="BE84" s="809"/>
      <c r="BF84" s="822" t="e">
        <f>IF(AND('Mapa final'!#REF!="Muy Baja",'Mapa final'!#REF!="Mayor"),CONCATENATE("R",'Mapa final'!#REF!),"")</f>
        <v>#REF!</v>
      </c>
      <c r="BG84" s="823"/>
      <c r="BH84" s="823" t="e">
        <f>IF(AND('Mapa final'!#REF!="Muy Baja",'Mapa final'!#REF!="Mayor"),CONCATENATE("R",'Mapa final'!#REF!),"")</f>
        <v>#REF!</v>
      </c>
      <c r="BI84" s="823"/>
      <c r="BJ84" s="823" t="e">
        <f>IF(AND('Mapa final'!#REF!="Muy Baja",'Mapa final'!#REF!="Mayor"),CONCATENATE("R",'Mapa final'!#REF!),"")</f>
        <v>#REF!</v>
      </c>
      <c r="BK84" s="823"/>
      <c r="BL84" s="823" t="e">
        <f>IF(AND('Mapa final'!#REF!="Muy Baja",'Mapa final'!#REF!="Mayor"),CONCATENATE("R",'Mapa final'!#REF!),"")</f>
        <v>#REF!</v>
      </c>
      <c r="BM84" s="823"/>
      <c r="BN84" s="823" t="e">
        <f>IF(AND('Mapa final'!#REF!="Muy Baja",'Mapa final'!#REF!="Mayor"),CONCATENATE("R",'Mapa final'!#REF!),"")</f>
        <v>#REF!</v>
      </c>
      <c r="BO84" s="823"/>
      <c r="BP84" s="823" t="e">
        <f>IF(AND('Mapa final'!#REF!="Muy Baja",'Mapa final'!#REF!="Mayor"),CONCATENATE("R",'Mapa final'!#REF!),"")</f>
        <v>#REF!</v>
      </c>
      <c r="BQ84" s="823"/>
      <c r="BR84" s="823" t="e">
        <f>IF(AND('Mapa final'!#REF!="Muy Baja",'Mapa final'!#REF!="Mayor"),CONCATENATE("R",'Mapa final'!#REF!),"")</f>
        <v>#REF!</v>
      </c>
      <c r="BS84" s="823"/>
      <c r="BT84" s="823" t="e">
        <f>IF(AND('Mapa final'!#REF!="Muy Baja",'Mapa final'!#REF!="Mayor"),CONCATENATE("R",'Mapa final'!#REF!),"")</f>
        <v>#REF!</v>
      </c>
      <c r="BU84" s="824"/>
      <c r="BV84" s="817" t="e">
        <f>IF(AND('Mapa final'!#REF!="Muy Baja",'Mapa final'!#REF!="Catastrófico"),CONCATENATE("R",'Mapa final'!#REF!),"")</f>
        <v>#REF!</v>
      </c>
      <c r="BW84" s="818"/>
      <c r="BX84" s="818" t="e">
        <f>IF(AND('Mapa final'!#REF!="Muy Baja",'Mapa final'!#REF!="Catastrófico"),CONCATENATE("R",'Mapa final'!#REF!),"")</f>
        <v>#REF!</v>
      </c>
      <c r="BY84" s="818"/>
      <c r="BZ84" s="818" t="e">
        <f>IF(AND('Mapa final'!#REF!="Muy Baja",'Mapa final'!#REF!="Catastrófico"),CONCATENATE("R",'Mapa final'!#REF!),"")</f>
        <v>#REF!</v>
      </c>
      <c r="CA84" s="818"/>
      <c r="CB84" s="818" t="e">
        <f>IF(AND('Mapa final'!#REF!="Muy Baja",'Mapa final'!#REF!="Catastrófico"),CONCATENATE("R",'Mapa final'!#REF!),"")</f>
        <v>#REF!</v>
      </c>
      <c r="CC84" s="818"/>
      <c r="CD84" s="818" t="e">
        <f>IF(AND('Mapa final'!#REF!="Muy Baja",'Mapa final'!#REF!="Catastrófico"),CONCATENATE("R",'Mapa final'!#REF!),"")</f>
        <v>#REF!</v>
      </c>
      <c r="CE84" s="818"/>
      <c r="CF84" s="818" t="e">
        <f>IF(AND('Mapa final'!#REF!="Muy Baja",'Mapa final'!#REF!="Catastrófico"),CONCATENATE("R",'Mapa final'!#REF!),"")</f>
        <v>#REF!</v>
      </c>
      <c r="CG84" s="818"/>
      <c r="CH84" s="818" t="e">
        <f>IF(AND('Mapa final'!#REF!="Muy Baja",'Mapa final'!#REF!="Catastrófico"),CONCATENATE("R",'Mapa final'!#REF!),"")</f>
        <v>#REF!</v>
      </c>
      <c r="CI84" s="818"/>
      <c r="CJ84" s="818" t="e">
        <f>IF(AND('Mapa final'!#REF!="Muy Baja",'Mapa final'!#REF!="Catastrófico"),CONCATENATE("R",'Mapa final'!#REF!),"")</f>
        <v>#REF!</v>
      </c>
      <c r="CK84" s="825"/>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row>
    <row r="85" spans="1:130" ht="15" customHeight="1" thickBot="1" x14ac:dyDescent="0.3">
      <c r="A85" s="22"/>
      <c r="B85" s="803"/>
      <c r="C85" s="803"/>
      <c r="D85" s="804"/>
      <c r="E85" s="843"/>
      <c r="F85" s="844"/>
      <c r="G85" s="844"/>
      <c r="H85" s="844"/>
      <c r="I85" s="844"/>
      <c r="J85" s="837"/>
      <c r="K85" s="807"/>
      <c r="L85" s="807"/>
      <c r="M85" s="807"/>
      <c r="N85" s="807"/>
      <c r="O85" s="807"/>
      <c r="P85" s="807"/>
      <c r="Q85" s="807"/>
      <c r="R85" s="807"/>
      <c r="S85" s="807"/>
      <c r="T85" s="807"/>
      <c r="U85" s="807"/>
      <c r="V85" s="807"/>
      <c r="W85" s="807"/>
      <c r="X85" s="807"/>
      <c r="Y85" s="807"/>
      <c r="Z85" s="837"/>
      <c r="AA85" s="807"/>
      <c r="AB85" s="807"/>
      <c r="AC85" s="807"/>
      <c r="AD85" s="807"/>
      <c r="AE85" s="807"/>
      <c r="AF85" s="807"/>
      <c r="AG85" s="807"/>
      <c r="AH85" s="807"/>
      <c r="AI85" s="807"/>
      <c r="AJ85" s="807"/>
      <c r="AK85" s="807"/>
      <c r="AL85" s="807"/>
      <c r="AM85" s="807"/>
      <c r="AN85" s="807"/>
      <c r="AO85" s="807"/>
      <c r="AP85" s="813"/>
      <c r="AQ85" s="810"/>
      <c r="AR85" s="810"/>
      <c r="AS85" s="810"/>
      <c r="AT85" s="810"/>
      <c r="AU85" s="810"/>
      <c r="AV85" s="810"/>
      <c r="AW85" s="810"/>
      <c r="AX85" s="810"/>
      <c r="AY85" s="810"/>
      <c r="AZ85" s="810"/>
      <c r="BA85" s="810"/>
      <c r="BB85" s="810"/>
      <c r="BC85" s="810"/>
      <c r="BD85" s="810"/>
      <c r="BE85" s="819"/>
      <c r="BF85" s="831"/>
      <c r="BG85" s="830"/>
      <c r="BH85" s="830"/>
      <c r="BI85" s="830"/>
      <c r="BJ85" s="830"/>
      <c r="BK85" s="830"/>
      <c r="BL85" s="830"/>
      <c r="BM85" s="830"/>
      <c r="BN85" s="830"/>
      <c r="BO85" s="830"/>
      <c r="BP85" s="830"/>
      <c r="BQ85" s="830"/>
      <c r="BR85" s="830"/>
      <c r="BS85" s="830"/>
      <c r="BT85" s="830"/>
      <c r="BU85" s="832"/>
      <c r="BV85" s="820"/>
      <c r="BW85" s="821"/>
      <c r="BX85" s="821"/>
      <c r="BY85" s="821"/>
      <c r="BZ85" s="821"/>
      <c r="CA85" s="821"/>
      <c r="CB85" s="821"/>
      <c r="CC85" s="821"/>
      <c r="CD85" s="821"/>
      <c r="CE85" s="821"/>
      <c r="CF85" s="821"/>
      <c r="CG85" s="821"/>
      <c r="CH85" s="821"/>
      <c r="CI85" s="821"/>
      <c r="CJ85" s="821"/>
      <c r="CK85" s="826"/>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row>
    <row r="86" spans="1:130" ht="18" customHeight="1" x14ac:dyDescent="0.25">
      <c r="A86" s="22"/>
      <c r="B86" s="22"/>
      <c r="C86" s="22"/>
      <c r="D86" s="22"/>
      <c r="E86" s="22"/>
      <c r="F86" s="22"/>
      <c r="G86" s="22"/>
      <c r="H86" s="22"/>
      <c r="I86" s="22"/>
      <c r="J86" s="841" t="s">
        <v>656</v>
      </c>
      <c r="K86" s="842"/>
      <c r="L86" s="842"/>
      <c r="M86" s="842"/>
      <c r="N86" s="842"/>
      <c r="O86" s="842"/>
      <c r="P86" s="842"/>
      <c r="Q86" s="842"/>
      <c r="R86" s="842"/>
      <c r="S86" s="842"/>
      <c r="T86" s="842"/>
      <c r="U86" s="842"/>
      <c r="V86" s="842"/>
      <c r="W86" s="842"/>
      <c r="X86" s="842"/>
      <c r="Y86" s="845"/>
      <c r="Z86" s="841" t="s">
        <v>657</v>
      </c>
      <c r="AA86" s="842"/>
      <c r="AB86" s="842"/>
      <c r="AC86" s="842"/>
      <c r="AD86" s="842"/>
      <c r="AE86" s="842"/>
      <c r="AF86" s="842"/>
      <c r="AG86" s="842"/>
      <c r="AH86" s="842"/>
      <c r="AI86" s="842"/>
      <c r="AJ86" s="842"/>
      <c r="AK86" s="842"/>
      <c r="AL86" s="842"/>
      <c r="AM86" s="842"/>
      <c r="AN86" s="842"/>
      <c r="AO86" s="845"/>
      <c r="AP86" s="839" t="s">
        <v>658</v>
      </c>
      <c r="AQ86" s="840"/>
      <c r="AR86" s="840"/>
      <c r="AS86" s="840"/>
      <c r="AT86" s="840"/>
      <c r="AU86" s="840"/>
      <c r="AV86" s="840"/>
      <c r="AW86" s="840"/>
      <c r="AX86" s="840"/>
      <c r="AY86" s="840"/>
      <c r="AZ86" s="840"/>
      <c r="BA86" s="840"/>
      <c r="BB86" s="840"/>
      <c r="BC86" s="840"/>
      <c r="BD86" s="840"/>
      <c r="BE86" s="840"/>
      <c r="BF86" s="840" t="s">
        <v>659</v>
      </c>
      <c r="BG86" s="840"/>
      <c r="BH86" s="840"/>
      <c r="BI86" s="840"/>
      <c r="BJ86" s="840"/>
      <c r="BK86" s="840"/>
      <c r="BL86" s="840"/>
      <c r="BM86" s="840"/>
      <c r="BN86" s="840"/>
      <c r="BO86" s="840"/>
      <c r="BP86" s="840"/>
      <c r="BQ86" s="840"/>
      <c r="BR86" s="840"/>
      <c r="BS86" s="840"/>
      <c r="BT86" s="840"/>
      <c r="BU86" s="884"/>
      <c r="BV86" s="839" t="s">
        <v>660</v>
      </c>
      <c r="BW86" s="840"/>
      <c r="BX86" s="840"/>
      <c r="BY86" s="840"/>
      <c r="BZ86" s="840"/>
      <c r="CA86" s="840"/>
      <c r="CB86" s="840"/>
      <c r="CC86" s="840"/>
      <c r="CD86" s="840"/>
      <c r="CE86" s="840"/>
      <c r="CF86" s="840"/>
      <c r="CG86" s="840"/>
      <c r="CH86" s="840"/>
      <c r="CI86" s="840"/>
      <c r="CJ86" s="840"/>
      <c r="CK86" s="884"/>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row>
    <row r="87" spans="1:130" ht="18" customHeight="1" x14ac:dyDescent="0.25">
      <c r="A87" s="22"/>
      <c r="B87" s="22"/>
      <c r="C87" s="22"/>
      <c r="D87" s="22"/>
      <c r="E87" s="22"/>
      <c r="F87" s="22"/>
      <c r="G87" s="22"/>
      <c r="H87" s="22"/>
      <c r="I87" s="22"/>
      <c r="J87" s="841"/>
      <c r="K87" s="842"/>
      <c r="L87" s="842"/>
      <c r="M87" s="842"/>
      <c r="N87" s="842"/>
      <c r="O87" s="842"/>
      <c r="P87" s="842"/>
      <c r="Q87" s="842"/>
      <c r="R87" s="842"/>
      <c r="S87" s="842"/>
      <c r="T87" s="842"/>
      <c r="U87" s="842"/>
      <c r="V87" s="842"/>
      <c r="W87" s="842"/>
      <c r="X87" s="842"/>
      <c r="Y87" s="845"/>
      <c r="Z87" s="841"/>
      <c r="AA87" s="842"/>
      <c r="AB87" s="842"/>
      <c r="AC87" s="842"/>
      <c r="AD87" s="842"/>
      <c r="AE87" s="842"/>
      <c r="AF87" s="842"/>
      <c r="AG87" s="842"/>
      <c r="AH87" s="842"/>
      <c r="AI87" s="842"/>
      <c r="AJ87" s="842"/>
      <c r="AK87" s="842"/>
      <c r="AL87" s="842"/>
      <c r="AM87" s="842"/>
      <c r="AN87" s="842"/>
      <c r="AO87" s="845"/>
      <c r="AP87" s="841"/>
      <c r="AQ87" s="842"/>
      <c r="AR87" s="842"/>
      <c r="AS87" s="842"/>
      <c r="AT87" s="842"/>
      <c r="AU87" s="842"/>
      <c r="AV87" s="842"/>
      <c r="AW87" s="842"/>
      <c r="AX87" s="842"/>
      <c r="AY87" s="842"/>
      <c r="AZ87" s="842"/>
      <c r="BA87" s="842"/>
      <c r="BB87" s="842"/>
      <c r="BC87" s="842"/>
      <c r="BD87" s="842"/>
      <c r="BE87" s="842"/>
      <c r="BF87" s="842"/>
      <c r="BG87" s="842"/>
      <c r="BH87" s="842"/>
      <c r="BI87" s="842"/>
      <c r="BJ87" s="842"/>
      <c r="BK87" s="842"/>
      <c r="BL87" s="842"/>
      <c r="BM87" s="842"/>
      <c r="BN87" s="842"/>
      <c r="BO87" s="842"/>
      <c r="BP87" s="842"/>
      <c r="BQ87" s="842"/>
      <c r="BR87" s="842"/>
      <c r="BS87" s="842"/>
      <c r="BT87" s="842"/>
      <c r="BU87" s="845"/>
      <c r="BV87" s="841"/>
      <c r="BW87" s="842"/>
      <c r="BX87" s="842"/>
      <c r="BY87" s="842"/>
      <c r="BZ87" s="842"/>
      <c r="CA87" s="842"/>
      <c r="CB87" s="842"/>
      <c r="CC87" s="842"/>
      <c r="CD87" s="842"/>
      <c r="CE87" s="842"/>
      <c r="CF87" s="842"/>
      <c r="CG87" s="842"/>
      <c r="CH87" s="842"/>
      <c r="CI87" s="842"/>
      <c r="CJ87" s="842"/>
      <c r="CK87" s="845"/>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row>
    <row r="88" spans="1:130" ht="18" customHeight="1" x14ac:dyDescent="0.25">
      <c r="A88" s="22"/>
      <c r="B88" s="22"/>
      <c r="C88" s="22"/>
      <c r="D88" s="22"/>
      <c r="E88" s="22"/>
      <c r="F88" s="22"/>
      <c r="G88" s="22"/>
      <c r="H88" s="22"/>
      <c r="I88" s="22"/>
      <c r="J88" s="841"/>
      <c r="K88" s="842"/>
      <c r="L88" s="842"/>
      <c r="M88" s="842"/>
      <c r="N88" s="842"/>
      <c r="O88" s="842"/>
      <c r="P88" s="842"/>
      <c r="Q88" s="842"/>
      <c r="R88" s="842"/>
      <c r="S88" s="842"/>
      <c r="T88" s="842"/>
      <c r="U88" s="842"/>
      <c r="V88" s="842"/>
      <c r="W88" s="842"/>
      <c r="X88" s="842"/>
      <c r="Y88" s="845"/>
      <c r="Z88" s="841"/>
      <c r="AA88" s="842"/>
      <c r="AB88" s="842"/>
      <c r="AC88" s="842"/>
      <c r="AD88" s="842"/>
      <c r="AE88" s="842"/>
      <c r="AF88" s="842"/>
      <c r="AG88" s="842"/>
      <c r="AH88" s="842"/>
      <c r="AI88" s="842"/>
      <c r="AJ88" s="842"/>
      <c r="AK88" s="842"/>
      <c r="AL88" s="842"/>
      <c r="AM88" s="842"/>
      <c r="AN88" s="842"/>
      <c r="AO88" s="845"/>
      <c r="AP88" s="841"/>
      <c r="AQ88" s="842"/>
      <c r="AR88" s="842"/>
      <c r="AS88" s="842"/>
      <c r="AT88" s="842"/>
      <c r="AU88" s="842"/>
      <c r="AV88" s="842"/>
      <c r="AW88" s="842"/>
      <c r="AX88" s="842"/>
      <c r="AY88" s="842"/>
      <c r="AZ88" s="842"/>
      <c r="BA88" s="842"/>
      <c r="BB88" s="842"/>
      <c r="BC88" s="842"/>
      <c r="BD88" s="842"/>
      <c r="BE88" s="842"/>
      <c r="BF88" s="842"/>
      <c r="BG88" s="842"/>
      <c r="BH88" s="842"/>
      <c r="BI88" s="842"/>
      <c r="BJ88" s="842"/>
      <c r="BK88" s="842"/>
      <c r="BL88" s="842"/>
      <c r="BM88" s="842"/>
      <c r="BN88" s="842"/>
      <c r="BO88" s="842"/>
      <c r="BP88" s="842"/>
      <c r="BQ88" s="842"/>
      <c r="BR88" s="842"/>
      <c r="BS88" s="842"/>
      <c r="BT88" s="842"/>
      <c r="BU88" s="845"/>
      <c r="BV88" s="841"/>
      <c r="BW88" s="842"/>
      <c r="BX88" s="842"/>
      <c r="BY88" s="842"/>
      <c r="BZ88" s="842"/>
      <c r="CA88" s="842"/>
      <c r="CB88" s="842"/>
      <c r="CC88" s="842"/>
      <c r="CD88" s="842"/>
      <c r="CE88" s="842"/>
      <c r="CF88" s="842"/>
      <c r="CG88" s="842"/>
      <c r="CH88" s="842"/>
      <c r="CI88" s="842"/>
      <c r="CJ88" s="842"/>
      <c r="CK88" s="845"/>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row>
    <row r="89" spans="1:130" ht="18" customHeight="1" x14ac:dyDescent="0.25">
      <c r="A89" s="22"/>
      <c r="B89" s="22"/>
      <c r="C89" s="22"/>
      <c r="D89" s="22"/>
      <c r="E89" s="22"/>
      <c r="F89" s="22"/>
      <c r="G89" s="22"/>
      <c r="H89" s="22"/>
      <c r="I89" s="22"/>
      <c r="J89" s="841"/>
      <c r="K89" s="842"/>
      <c r="L89" s="842"/>
      <c r="M89" s="842"/>
      <c r="N89" s="842"/>
      <c r="O89" s="842"/>
      <c r="P89" s="842"/>
      <c r="Q89" s="842"/>
      <c r="R89" s="842"/>
      <c r="S89" s="842"/>
      <c r="T89" s="842"/>
      <c r="U89" s="842"/>
      <c r="V89" s="842"/>
      <c r="W89" s="842"/>
      <c r="X89" s="842"/>
      <c r="Y89" s="845"/>
      <c r="Z89" s="841"/>
      <c r="AA89" s="842"/>
      <c r="AB89" s="842"/>
      <c r="AC89" s="842"/>
      <c r="AD89" s="842"/>
      <c r="AE89" s="842"/>
      <c r="AF89" s="842"/>
      <c r="AG89" s="842"/>
      <c r="AH89" s="842"/>
      <c r="AI89" s="842"/>
      <c r="AJ89" s="842"/>
      <c r="AK89" s="842"/>
      <c r="AL89" s="842"/>
      <c r="AM89" s="842"/>
      <c r="AN89" s="842"/>
      <c r="AO89" s="845"/>
      <c r="AP89" s="841"/>
      <c r="AQ89" s="842"/>
      <c r="AR89" s="842"/>
      <c r="AS89" s="842"/>
      <c r="AT89" s="842"/>
      <c r="AU89" s="842"/>
      <c r="AV89" s="842"/>
      <c r="AW89" s="842"/>
      <c r="AX89" s="842"/>
      <c r="AY89" s="842"/>
      <c r="AZ89" s="842"/>
      <c r="BA89" s="842"/>
      <c r="BB89" s="842"/>
      <c r="BC89" s="842"/>
      <c r="BD89" s="842"/>
      <c r="BE89" s="842"/>
      <c r="BF89" s="842"/>
      <c r="BG89" s="842"/>
      <c r="BH89" s="842"/>
      <c r="BI89" s="842"/>
      <c r="BJ89" s="842"/>
      <c r="BK89" s="842"/>
      <c r="BL89" s="842"/>
      <c r="BM89" s="842"/>
      <c r="BN89" s="842"/>
      <c r="BO89" s="842"/>
      <c r="BP89" s="842"/>
      <c r="BQ89" s="842"/>
      <c r="BR89" s="842"/>
      <c r="BS89" s="842"/>
      <c r="BT89" s="842"/>
      <c r="BU89" s="845"/>
      <c r="BV89" s="841"/>
      <c r="BW89" s="842"/>
      <c r="BX89" s="842"/>
      <c r="BY89" s="842"/>
      <c r="BZ89" s="842"/>
      <c r="CA89" s="842"/>
      <c r="CB89" s="842"/>
      <c r="CC89" s="842"/>
      <c r="CD89" s="842"/>
      <c r="CE89" s="842"/>
      <c r="CF89" s="842"/>
      <c r="CG89" s="842"/>
      <c r="CH89" s="842"/>
      <c r="CI89" s="842"/>
      <c r="CJ89" s="842"/>
      <c r="CK89" s="845"/>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row>
    <row r="90" spans="1:130" ht="18" customHeight="1" x14ac:dyDescent="0.25">
      <c r="A90" s="22"/>
      <c r="B90" s="22"/>
      <c r="C90" s="22"/>
      <c r="D90" s="22"/>
      <c r="E90" s="22"/>
      <c r="F90" s="22"/>
      <c r="G90" s="22"/>
      <c r="H90" s="22"/>
      <c r="I90" s="22"/>
      <c r="J90" s="841"/>
      <c r="K90" s="842"/>
      <c r="L90" s="842"/>
      <c r="M90" s="842"/>
      <c r="N90" s="842"/>
      <c r="O90" s="842"/>
      <c r="P90" s="842"/>
      <c r="Q90" s="842"/>
      <c r="R90" s="842"/>
      <c r="S90" s="842"/>
      <c r="T90" s="842"/>
      <c r="U90" s="842"/>
      <c r="V90" s="842"/>
      <c r="W90" s="842"/>
      <c r="X90" s="842"/>
      <c r="Y90" s="845"/>
      <c r="Z90" s="841"/>
      <c r="AA90" s="842"/>
      <c r="AB90" s="842"/>
      <c r="AC90" s="842"/>
      <c r="AD90" s="842"/>
      <c r="AE90" s="842"/>
      <c r="AF90" s="842"/>
      <c r="AG90" s="842"/>
      <c r="AH90" s="842"/>
      <c r="AI90" s="842"/>
      <c r="AJ90" s="842"/>
      <c r="AK90" s="842"/>
      <c r="AL90" s="842"/>
      <c r="AM90" s="842"/>
      <c r="AN90" s="842"/>
      <c r="AO90" s="845"/>
      <c r="AP90" s="841"/>
      <c r="AQ90" s="842"/>
      <c r="AR90" s="842"/>
      <c r="AS90" s="842"/>
      <c r="AT90" s="842"/>
      <c r="AU90" s="842"/>
      <c r="AV90" s="842"/>
      <c r="AW90" s="842"/>
      <c r="AX90" s="842"/>
      <c r="AY90" s="842"/>
      <c r="AZ90" s="842"/>
      <c r="BA90" s="842"/>
      <c r="BB90" s="842"/>
      <c r="BC90" s="842"/>
      <c r="BD90" s="842"/>
      <c r="BE90" s="842"/>
      <c r="BF90" s="842"/>
      <c r="BG90" s="842"/>
      <c r="BH90" s="842"/>
      <c r="BI90" s="842"/>
      <c r="BJ90" s="842"/>
      <c r="BK90" s="842"/>
      <c r="BL90" s="842"/>
      <c r="BM90" s="842"/>
      <c r="BN90" s="842"/>
      <c r="BO90" s="842"/>
      <c r="BP90" s="842"/>
      <c r="BQ90" s="842"/>
      <c r="BR90" s="842"/>
      <c r="BS90" s="842"/>
      <c r="BT90" s="842"/>
      <c r="BU90" s="845"/>
      <c r="BV90" s="841"/>
      <c r="BW90" s="842"/>
      <c r="BX90" s="842"/>
      <c r="BY90" s="842"/>
      <c r="BZ90" s="842"/>
      <c r="CA90" s="842"/>
      <c r="CB90" s="842"/>
      <c r="CC90" s="842"/>
      <c r="CD90" s="842"/>
      <c r="CE90" s="842"/>
      <c r="CF90" s="842"/>
      <c r="CG90" s="842"/>
      <c r="CH90" s="842"/>
      <c r="CI90" s="842"/>
      <c r="CJ90" s="842"/>
      <c r="CK90" s="845"/>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row>
    <row r="91" spans="1:130" ht="18" customHeight="1" thickBot="1" x14ac:dyDescent="0.3">
      <c r="A91" s="22"/>
      <c r="B91" s="22"/>
      <c r="C91" s="22"/>
      <c r="D91" s="22"/>
      <c r="E91" s="22"/>
      <c r="F91" s="22"/>
      <c r="G91" s="22"/>
      <c r="H91" s="22"/>
      <c r="I91" s="22"/>
      <c r="J91" s="843"/>
      <c r="K91" s="844"/>
      <c r="L91" s="844"/>
      <c r="M91" s="844"/>
      <c r="N91" s="844"/>
      <c r="O91" s="844"/>
      <c r="P91" s="844"/>
      <c r="Q91" s="844"/>
      <c r="R91" s="844"/>
      <c r="S91" s="844"/>
      <c r="T91" s="844"/>
      <c r="U91" s="844"/>
      <c r="V91" s="844"/>
      <c r="W91" s="844"/>
      <c r="X91" s="844"/>
      <c r="Y91" s="846"/>
      <c r="Z91" s="843"/>
      <c r="AA91" s="844"/>
      <c r="AB91" s="844"/>
      <c r="AC91" s="844"/>
      <c r="AD91" s="844"/>
      <c r="AE91" s="844"/>
      <c r="AF91" s="844"/>
      <c r="AG91" s="844"/>
      <c r="AH91" s="844"/>
      <c r="AI91" s="844"/>
      <c r="AJ91" s="844"/>
      <c r="AK91" s="844"/>
      <c r="AL91" s="844"/>
      <c r="AM91" s="844"/>
      <c r="AN91" s="844"/>
      <c r="AO91" s="846"/>
      <c r="AP91" s="843"/>
      <c r="AQ91" s="844"/>
      <c r="AR91" s="844"/>
      <c r="AS91" s="844"/>
      <c r="AT91" s="844"/>
      <c r="AU91" s="844"/>
      <c r="AV91" s="844"/>
      <c r="AW91" s="844"/>
      <c r="AX91" s="844"/>
      <c r="AY91" s="844"/>
      <c r="AZ91" s="844"/>
      <c r="BA91" s="844"/>
      <c r="BB91" s="844"/>
      <c r="BC91" s="844"/>
      <c r="BD91" s="844"/>
      <c r="BE91" s="844"/>
      <c r="BF91" s="844"/>
      <c r="BG91" s="844"/>
      <c r="BH91" s="844"/>
      <c r="BI91" s="844"/>
      <c r="BJ91" s="844"/>
      <c r="BK91" s="844"/>
      <c r="BL91" s="844"/>
      <c r="BM91" s="844"/>
      <c r="BN91" s="844"/>
      <c r="BO91" s="844"/>
      <c r="BP91" s="844"/>
      <c r="BQ91" s="844"/>
      <c r="BR91" s="844"/>
      <c r="BS91" s="844"/>
      <c r="BT91" s="844"/>
      <c r="BU91" s="846"/>
      <c r="BV91" s="843"/>
      <c r="BW91" s="844"/>
      <c r="BX91" s="844"/>
      <c r="BY91" s="844"/>
      <c r="BZ91" s="844"/>
      <c r="CA91" s="844"/>
      <c r="CB91" s="844"/>
      <c r="CC91" s="844"/>
      <c r="CD91" s="844"/>
      <c r="CE91" s="844"/>
      <c r="CF91" s="844"/>
      <c r="CG91" s="844"/>
      <c r="CH91" s="844"/>
      <c r="CI91" s="844"/>
      <c r="CJ91" s="844"/>
      <c r="CK91" s="846"/>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row>
    <row r="92" spans="1:130" x14ac:dyDescent="0.2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row>
    <row r="93" spans="1:130" ht="15" customHeight="1" x14ac:dyDescent="0.25">
      <c r="A93" s="22"/>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row>
    <row r="94" spans="1:130" ht="15" customHeight="1" x14ac:dyDescent="0.25">
      <c r="A94" s="22"/>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row>
    <row r="95" spans="1:130" x14ac:dyDescent="0.2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row>
    <row r="96" spans="1:130" x14ac:dyDescent="0.2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row>
    <row r="97" spans="1:130" x14ac:dyDescent="0.2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row>
    <row r="98" spans="1:130" x14ac:dyDescent="0.2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row>
    <row r="99" spans="1:130" x14ac:dyDescent="0.2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row>
    <row r="100" spans="1:130" x14ac:dyDescent="0.2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row>
    <row r="101" spans="1:130" x14ac:dyDescent="0.2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row>
    <row r="102" spans="1:130" x14ac:dyDescent="0.2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row>
    <row r="103" spans="1:130" x14ac:dyDescent="0.2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row>
    <row r="104" spans="1:130" x14ac:dyDescent="0.2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row>
    <row r="105" spans="1:130" x14ac:dyDescent="0.2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row>
    <row r="106" spans="1:130" x14ac:dyDescent="0.2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row>
    <row r="107" spans="1:130" x14ac:dyDescent="0.2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row>
    <row r="108" spans="1:130" x14ac:dyDescent="0.2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row>
    <row r="109" spans="1:130" x14ac:dyDescent="0.2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row>
    <row r="110" spans="1:130" x14ac:dyDescent="0.2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row>
    <row r="111" spans="1:130" x14ac:dyDescent="0.2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row>
    <row r="112" spans="1:130" x14ac:dyDescent="0.25">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row>
    <row r="113" spans="1:130" x14ac:dyDescent="0.2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row>
    <row r="114" spans="1:130" x14ac:dyDescent="0.2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row>
    <row r="115" spans="1:130" x14ac:dyDescent="0.25">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row>
    <row r="116" spans="1:130" x14ac:dyDescent="0.25">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row>
    <row r="117" spans="1:130" x14ac:dyDescent="0.25">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c r="DN117" s="22"/>
      <c r="DO117" s="22"/>
      <c r="DP117" s="22"/>
      <c r="DQ117" s="22"/>
      <c r="DR117" s="22"/>
      <c r="DS117" s="22"/>
      <c r="DT117" s="22"/>
      <c r="DU117" s="22"/>
      <c r="DV117" s="22"/>
      <c r="DW117" s="22"/>
      <c r="DX117" s="22"/>
      <c r="DY117" s="22"/>
      <c r="DZ117" s="22"/>
    </row>
    <row r="118" spans="1:130" x14ac:dyDescent="0.25">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row>
    <row r="119" spans="1:130" x14ac:dyDescent="0.25">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row>
    <row r="120" spans="1:130" x14ac:dyDescent="0.25">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row>
    <row r="121" spans="1:130" x14ac:dyDescent="0.25">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row>
    <row r="122" spans="1:130" x14ac:dyDescent="0.25">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row>
    <row r="123" spans="1:130" x14ac:dyDescent="0.25">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row>
    <row r="124" spans="1:130" x14ac:dyDescent="0.25">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row>
    <row r="125" spans="1:130" x14ac:dyDescent="0.25">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row>
    <row r="126" spans="1:130" x14ac:dyDescent="0.25">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row>
    <row r="127" spans="1:130" x14ac:dyDescent="0.25">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row>
    <row r="128" spans="1:130" x14ac:dyDescent="0.25">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row>
    <row r="129" spans="1:113" x14ac:dyDescent="0.25">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row>
    <row r="130" spans="1:113" x14ac:dyDescent="0.25">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row>
    <row r="131" spans="1:113" x14ac:dyDescent="0.25">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row>
    <row r="132" spans="1:113" x14ac:dyDescent="0.25">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row>
    <row r="133" spans="1:113" x14ac:dyDescent="0.25">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row>
    <row r="134" spans="1:113" x14ac:dyDescent="0.25">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row>
    <row r="135" spans="1:113" x14ac:dyDescent="0.2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row>
    <row r="136" spans="1:113" x14ac:dyDescent="0.25">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row>
    <row r="137" spans="1:113" x14ac:dyDescent="0.25">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row>
    <row r="138" spans="1:113" x14ac:dyDescent="0.25">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row>
    <row r="139" spans="1:113" x14ac:dyDescent="0.25">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row>
    <row r="140" spans="1:113" x14ac:dyDescent="0.25">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row>
    <row r="141" spans="1:113" x14ac:dyDescent="0.25">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row>
    <row r="142" spans="1:113" x14ac:dyDescent="0.25">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row>
    <row r="143" spans="1:113" x14ac:dyDescent="0.25">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row>
    <row r="144" spans="1:113" x14ac:dyDescent="0.25">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row>
    <row r="145" spans="1:113" x14ac:dyDescent="0.2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row>
    <row r="146" spans="1:113" x14ac:dyDescent="0.25">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row>
    <row r="147" spans="1:113" x14ac:dyDescent="0.2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row>
    <row r="148" spans="1:113" x14ac:dyDescent="0.2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row>
    <row r="149" spans="1:113" x14ac:dyDescent="0.25">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row>
    <row r="150" spans="1:113" x14ac:dyDescent="0.25">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row>
    <row r="151" spans="1:113" x14ac:dyDescent="0.25">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row>
    <row r="152" spans="1:113" x14ac:dyDescent="0.25">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row>
    <row r="153" spans="1:113" x14ac:dyDescent="0.25">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row>
    <row r="154" spans="1:113" x14ac:dyDescent="0.25">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row>
    <row r="155" spans="1:113" x14ac:dyDescent="0.2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row>
    <row r="156" spans="1:113" x14ac:dyDescent="0.25">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row>
    <row r="157" spans="1:113" x14ac:dyDescent="0.25">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row>
    <row r="158" spans="1:113" x14ac:dyDescent="0.25">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row>
    <row r="159" spans="1:113" x14ac:dyDescent="0.25">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row>
    <row r="160" spans="1:113" x14ac:dyDescent="0.25">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row>
    <row r="161" spans="1:113" x14ac:dyDescent="0.25">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row>
    <row r="162" spans="1:113" x14ac:dyDescent="0.25">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row>
    <row r="163" spans="1:113" x14ac:dyDescent="0.25">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row>
    <row r="164" spans="1:113" x14ac:dyDescent="0.25">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row>
    <row r="165" spans="1:113" x14ac:dyDescent="0.25">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row>
    <row r="166" spans="1:113" x14ac:dyDescent="0.25">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row>
    <row r="167" spans="1:113" x14ac:dyDescent="0.25">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row>
    <row r="168" spans="1:113" x14ac:dyDescent="0.25">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row>
    <row r="169" spans="1:113" x14ac:dyDescent="0.25">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row>
    <row r="170" spans="1:113" x14ac:dyDescent="0.25">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row>
    <row r="171" spans="1:113" x14ac:dyDescent="0.25">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row>
    <row r="172" spans="1:113" x14ac:dyDescent="0.25">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row>
    <row r="173" spans="1:113" x14ac:dyDescent="0.25">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row>
    <row r="174" spans="1:113" x14ac:dyDescent="0.25">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row>
    <row r="175" spans="1:113" x14ac:dyDescent="0.25">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row>
    <row r="176" spans="1:113" x14ac:dyDescent="0.25">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row>
    <row r="177" spans="2:9" x14ac:dyDescent="0.25">
      <c r="B177" s="22"/>
      <c r="C177" s="22"/>
      <c r="D177" s="22"/>
      <c r="E177" s="22"/>
      <c r="F177" s="22"/>
      <c r="G177" s="22"/>
      <c r="H177" s="22"/>
      <c r="I177" s="22"/>
    </row>
    <row r="178" spans="2:9" x14ac:dyDescent="0.25">
      <c r="B178" s="22"/>
      <c r="C178" s="22"/>
      <c r="D178" s="22"/>
      <c r="E178" s="22"/>
      <c r="F178" s="22"/>
      <c r="G178" s="22"/>
      <c r="H178" s="22"/>
      <c r="I178" s="22"/>
    </row>
    <row r="179" spans="2:9" x14ac:dyDescent="0.25">
      <c r="B179" s="22"/>
      <c r="C179" s="22"/>
      <c r="D179" s="22"/>
      <c r="E179" s="22"/>
      <c r="F179" s="22"/>
      <c r="G179" s="22"/>
      <c r="H179" s="22"/>
      <c r="I179" s="22"/>
    </row>
    <row r="180" spans="2:9" x14ac:dyDescent="0.25">
      <c r="B180" s="22"/>
      <c r="C180" s="22"/>
      <c r="D180" s="22"/>
      <c r="E180" s="22"/>
      <c r="F180" s="22"/>
      <c r="G180" s="22"/>
      <c r="H180" s="22"/>
      <c r="I180" s="22"/>
    </row>
  </sheetData>
  <mergeCells count="1617">
    <mergeCell ref="BV86:CK91"/>
    <mergeCell ref="BN82:BO83"/>
    <mergeCell ref="BP82:BQ83"/>
    <mergeCell ref="BR82:BS83"/>
    <mergeCell ref="BT82:BU83"/>
    <mergeCell ref="BF84:BG85"/>
    <mergeCell ref="BH84:BI85"/>
    <mergeCell ref="BJ84:BK85"/>
    <mergeCell ref="BL84:BM85"/>
    <mergeCell ref="BN84:BO85"/>
    <mergeCell ref="BP84:BQ85"/>
    <mergeCell ref="BR84:BS85"/>
    <mergeCell ref="BT84:BU85"/>
    <mergeCell ref="BF76:BG77"/>
    <mergeCell ref="BH76:BI77"/>
    <mergeCell ref="BJ76:BK77"/>
    <mergeCell ref="BL76:BM77"/>
    <mergeCell ref="BN76:BO77"/>
    <mergeCell ref="BP76:BQ77"/>
    <mergeCell ref="BR76:BS77"/>
    <mergeCell ref="BT76:BU77"/>
    <mergeCell ref="BF78:BG79"/>
    <mergeCell ref="BH78:BI79"/>
    <mergeCell ref="BJ78:BK79"/>
    <mergeCell ref="BL78:BM79"/>
    <mergeCell ref="BN78:BO79"/>
    <mergeCell ref="BP78:BQ79"/>
    <mergeCell ref="BR78:BS79"/>
    <mergeCell ref="BT78:BU79"/>
    <mergeCell ref="CJ76:CK77"/>
    <mergeCell ref="CF82:CG83"/>
    <mergeCell ref="CH82:CI83"/>
    <mergeCell ref="BF68:BG69"/>
    <mergeCell ref="BH68:BI69"/>
    <mergeCell ref="BJ68:BK69"/>
    <mergeCell ref="BL68:BM69"/>
    <mergeCell ref="BN68:BO69"/>
    <mergeCell ref="BP68:BQ69"/>
    <mergeCell ref="BR68:BS69"/>
    <mergeCell ref="BT68:BU69"/>
    <mergeCell ref="BF70:BG71"/>
    <mergeCell ref="BH70:BI71"/>
    <mergeCell ref="BJ70:BK71"/>
    <mergeCell ref="BL70:BM71"/>
    <mergeCell ref="BN70:BO71"/>
    <mergeCell ref="BP70:BQ71"/>
    <mergeCell ref="BR70:BS71"/>
    <mergeCell ref="BT70:BU71"/>
    <mergeCell ref="BF86:BU91"/>
    <mergeCell ref="BL82:BM83"/>
    <mergeCell ref="BP50:BQ51"/>
    <mergeCell ref="BR50:BS51"/>
    <mergeCell ref="BT50:BU51"/>
    <mergeCell ref="BR66:BS67"/>
    <mergeCell ref="BT66:BU67"/>
    <mergeCell ref="BF56:BG57"/>
    <mergeCell ref="BH56:BI57"/>
    <mergeCell ref="BJ56:BK57"/>
    <mergeCell ref="BL56:BM57"/>
    <mergeCell ref="BN56:BO57"/>
    <mergeCell ref="BP56:BQ57"/>
    <mergeCell ref="BR56:BS57"/>
    <mergeCell ref="BT56:BU57"/>
    <mergeCell ref="BF58:BG59"/>
    <mergeCell ref="BH58:BI59"/>
    <mergeCell ref="BJ58:BK59"/>
    <mergeCell ref="BL58:BM59"/>
    <mergeCell ref="BN58:BO59"/>
    <mergeCell ref="BP58:BQ59"/>
    <mergeCell ref="BR58:BS59"/>
    <mergeCell ref="BT58:BU59"/>
    <mergeCell ref="BL64:BM65"/>
    <mergeCell ref="BL36:BM37"/>
    <mergeCell ref="BN36:BO37"/>
    <mergeCell ref="BP36:BQ37"/>
    <mergeCell ref="BR36:BS37"/>
    <mergeCell ref="BT36:BU37"/>
    <mergeCell ref="BF38:BG39"/>
    <mergeCell ref="BH38:BI39"/>
    <mergeCell ref="BJ38:BK39"/>
    <mergeCell ref="BL38:BM39"/>
    <mergeCell ref="BN38:BO39"/>
    <mergeCell ref="BP38:BQ39"/>
    <mergeCell ref="BR38:BS39"/>
    <mergeCell ref="BT38:BU39"/>
    <mergeCell ref="BJ52:BK53"/>
    <mergeCell ref="BL52:BM53"/>
    <mergeCell ref="BN52:BO53"/>
    <mergeCell ref="BP52:BQ53"/>
    <mergeCell ref="BR52:BS53"/>
    <mergeCell ref="BT52:BU53"/>
    <mergeCell ref="BF40:BG41"/>
    <mergeCell ref="BH40:BI41"/>
    <mergeCell ref="BT46:BU47"/>
    <mergeCell ref="BL48:BM49"/>
    <mergeCell ref="BN48:BO49"/>
    <mergeCell ref="BP48:BQ49"/>
    <mergeCell ref="BR48:BS49"/>
    <mergeCell ref="BT48:BU49"/>
    <mergeCell ref="BF50:BG51"/>
    <mergeCell ref="BH50:BI51"/>
    <mergeCell ref="BJ50:BK51"/>
    <mergeCell ref="BL50:BM51"/>
    <mergeCell ref="BN50:BO51"/>
    <mergeCell ref="BN34:BO35"/>
    <mergeCell ref="BP34:BQ35"/>
    <mergeCell ref="BR34:BS35"/>
    <mergeCell ref="BT34:BU35"/>
    <mergeCell ref="BF28:BG29"/>
    <mergeCell ref="BH28:BI29"/>
    <mergeCell ref="BJ28:BK29"/>
    <mergeCell ref="BL28:BM29"/>
    <mergeCell ref="BN28:BO29"/>
    <mergeCell ref="BP28:BQ29"/>
    <mergeCell ref="BR28:BS29"/>
    <mergeCell ref="BT28:BU29"/>
    <mergeCell ref="BF30:BG31"/>
    <mergeCell ref="BH30:BI31"/>
    <mergeCell ref="BJ30:BK31"/>
    <mergeCell ref="BL30:BM31"/>
    <mergeCell ref="BN30:BO31"/>
    <mergeCell ref="BP30:BQ31"/>
    <mergeCell ref="BR30:BS31"/>
    <mergeCell ref="BT30:BU31"/>
    <mergeCell ref="BF24:BG25"/>
    <mergeCell ref="BH24:BI25"/>
    <mergeCell ref="BJ24:BK25"/>
    <mergeCell ref="BL24:BM25"/>
    <mergeCell ref="BN24:BO25"/>
    <mergeCell ref="BP24:BQ25"/>
    <mergeCell ref="BR24:BS25"/>
    <mergeCell ref="BT24:BU25"/>
    <mergeCell ref="BF26:BG27"/>
    <mergeCell ref="BH26:BI27"/>
    <mergeCell ref="BJ26:BK27"/>
    <mergeCell ref="BL26:BM27"/>
    <mergeCell ref="BN26:BO27"/>
    <mergeCell ref="BP26:BQ27"/>
    <mergeCell ref="BR26:BS27"/>
    <mergeCell ref="BT26:BU27"/>
    <mergeCell ref="BF20:BG21"/>
    <mergeCell ref="BH20:BI21"/>
    <mergeCell ref="BJ20:BK21"/>
    <mergeCell ref="BL20:BM21"/>
    <mergeCell ref="BN20:BO21"/>
    <mergeCell ref="BP20:BQ21"/>
    <mergeCell ref="BR20:BS21"/>
    <mergeCell ref="BT20:BU21"/>
    <mergeCell ref="BF22:BG23"/>
    <mergeCell ref="BH22:BI23"/>
    <mergeCell ref="BJ22:BK23"/>
    <mergeCell ref="BL22:BM23"/>
    <mergeCell ref="BN22:BO23"/>
    <mergeCell ref="BP22:BQ23"/>
    <mergeCell ref="BR22:BS23"/>
    <mergeCell ref="BT22:BU23"/>
    <mergeCell ref="BL18:BM19"/>
    <mergeCell ref="BN18:BO19"/>
    <mergeCell ref="BP18:BQ19"/>
    <mergeCell ref="BR18:BS19"/>
    <mergeCell ref="BT18:BU19"/>
    <mergeCell ref="BF8:BG9"/>
    <mergeCell ref="BH8:BI9"/>
    <mergeCell ref="BJ8:BK9"/>
    <mergeCell ref="BL8:BM9"/>
    <mergeCell ref="BN8:BO9"/>
    <mergeCell ref="BP8:BQ9"/>
    <mergeCell ref="BR8:BS9"/>
    <mergeCell ref="BT8:BU9"/>
    <mergeCell ref="BF10:BG11"/>
    <mergeCell ref="BH10:BI11"/>
    <mergeCell ref="BJ10:BK11"/>
    <mergeCell ref="BL10:BM11"/>
    <mergeCell ref="BN10:BO11"/>
    <mergeCell ref="BP10:BQ11"/>
    <mergeCell ref="BR10:BS11"/>
    <mergeCell ref="BT10:BU11"/>
    <mergeCell ref="BF12:BG13"/>
    <mergeCell ref="BH12:BI13"/>
    <mergeCell ref="BJ12:BK13"/>
    <mergeCell ref="BL12:BM13"/>
    <mergeCell ref="BN12:BO13"/>
    <mergeCell ref="BP12:BQ13"/>
    <mergeCell ref="BR12:BS13"/>
    <mergeCell ref="BT12:BU13"/>
    <mergeCell ref="AV76:AW77"/>
    <mergeCell ref="AX76:AY77"/>
    <mergeCell ref="AR84:AS85"/>
    <mergeCell ref="AT84:AU85"/>
    <mergeCell ref="AV84:AW85"/>
    <mergeCell ref="AX84:AY85"/>
    <mergeCell ref="AZ84:BA85"/>
    <mergeCell ref="BB84:BC85"/>
    <mergeCell ref="AP86:BE91"/>
    <mergeCell ref="AP80:AQ81"/>
    <mergeCell ref="AR80:AS81"/>
    <mergeCell ref="AT80:AU81"/>
    <mergeCell ref="AV80:AW81"/>
    <mergeCell ref="AX80:AY81"/>
    <mergeCell ref="AZ80:BA81"/>
    <mergeCell ref="BB80:BC81"/>
    <mergeCell ref="AP82:AQ83"/>
    <mergeCell ref="AR82:AS83"/>
    <mergeCell ref="AT82:AU83"/>
    <mergeCell ref="AV82:AW83"/>
    <mergeCell ref="AX82:AY83"/>
    <mergeCell ref="AZ82:BA83"/>
    <mergeCell ref="BB82:BC83"/>
    <mergeCell ref="AP62:AQ63"/>
    <mergeCell ref="AR62:AS63"/>
    <mergeCell ref="AT62:AU63"/>
    <mergeCell ref="AV62:AW63"/>
    <mergeCell ref="AX62:AY63"/>
    <mergeCell ref="AZ62:BA63"/>
    <mergeCell ref="BB62:BC63"/>
    <mergeCell ref="AP64:AQ65"/>
    <mergeCell ref="AR64:AS65"/>
    <mergeCell ref="AT64:AU65"/>
    <mergeCell ref="AV64:AW65"/>
    <mergeCell ref="AX64:AY65"/>
    <mergeCell ref="AZ64:BA65"/>
    <mergeCell ref="BB64:BC65"/>
    <mergeCell ref="AZ76:BA77"/>
    <mergeCell ref="BB76:BC77"/>
    <mergeCell ref="AP78:AQ79"/>
    <mergeCell ref="AR78:AS79"/>
    <mergeCell ref="AT78:AU79"/>
    <mergeCell ref="AV78:AW79"/>
    <mergeCell ref="AX78:AY79"/>
    <mergeCell ref="AZ78:BA79"/>
    <mergeCell ref="BB78:BC79"/>
    <mergeCell ref="AP72:AQ73"/>
    <mergeCell ref="AR72:AS73"/>
    <mergeCell ref="AT72:AU73"/>
    <mergeCell ref="AV72:AW73"/>
    <mergeCell ref="AX72:AY73"/>
    <mergeCell ref="AZ72:BA73"/>
    <mergeCell ref="BB72:BC73"/>
    <mergeCell ref="AP74:AQ75"/>
    <mergeCell ref="AR74:AS75"/>
    <mergeCell ref="AX60:AY61"/>
    <mergeCell ref="AZ60:BA61"/>
    <mergeCell ref="BB60:BC61"/>
    <mergeCell ref="AP54:AQ55"/>
    <mergeCell ref="AR54:AS55"/>
    <mergeCell ref="AT54:AU55"/>
    <mergeCell ref="AV54:AW55"/>
    <mergeCell ref="AX54:AY55"/>
    <mergeCell ref="AZ54:BA55"/>
    <mergeCell ref="BB54:BC55"/>
    <mergeCell ref="AP56:AQ57"/>
    <mergeCell ref="AR56:AS57"/>
    <mergeCell ref="AT56:AU57"/>
    <mergeCell ref="AV56:AW57"/>
    <mergeCell ref="AX56:AY57"/>
    <mergeCell ref="AZ56:BA57"/>
    <mergeCell ref="BB56:BC57"/>
    <mergeCell ref="AP58:AQ59"/>
    <mergeCell ref="AR58:AS59"/>
    <mergeCell ref="AT58:AU59"/>
    <mergeCell ref="AV58:AW59"/>
    <mergeCell ref="AX58:AY59"/>
    <mergeCell ref="BB40:BC41"/>
    <mergeCell ref="AP50:AQ51"/>
    <mergeCell ref="AR50:AS51"/>
    <mergeCell ref="AT50:AU51"/>
    <mergeCell ref="AV50:AW51"/>
    <mergeCell ref="AX50:AY51"/>
    <mergeCell ref="AZ50:BA51"/>
    <mergeCell ref="BB50:BC51"/>
    <mergeCell ref="AP42:AQ43"/>
    <mergeCell ref="AR42:AS43"/>
    <mergeCell ref="AT42:AU43"/>
    <mergeCell ref="AV42:AW43"/>
    <mergeCell ref="AX42:AY43"/>
    <mergeCell ref="AZ42:BA43"/>
    <mergeCell ref="BB42:BC43"/>
    <mergeCell ref="AR52:AS53"/>
    <mergeCell ref="AT52:AU53"/>
    <mergeCell ref="AV52:AW53"/>
    <mergeCell ref="AX52:AY53"/>
    <mergeCell ref="AZ52:BA53"/>
    <mergeCell ref="BB52:BC53"/>
    <mergeCell ref="AP46:AQ47"/>
    <mergeCell ref="AR46:AS47"/>
    <mergeCell ref="AT46:AU47"/>
    <mergeCell ref="AV46:AW47"/>
    <mergeCell ref="AX46:AY47"/>
    <mergeCell ref="AZ46:BA47"/>
    <mergeCell ref="BB46:BC47"/>
    <mergeCell ref="AP48:AQ49"/>
    <mergeCell ref="AR48:AS49"/>
    <mergeCell ref="AT48:AU49"/>
    <mergeCell ref="AV48:AW49"/>
    <mergeCell ref="AV28:AW29"/>
    <mergeCell ref="AX28:AY29"/>
    <mergeCell ref="AZ28:BA29"/>
    <mergeCell ref="BB28:BC29"/>
    <mergeCell ref="AP30:AQ31"/>
    <mergeCell ref="AR30:AS31"/>
    <mergeCell ref="AT30:AU31"/>
    <mergeCell ref="AV30:AW31"/>
    <mergeCell ref="AX30:AY31"/>
    <mergeCell ref="AZ30:BA31"/>
    <mergeCell ref="BB30:BC31"/>
    <mergeCell ref="AP38:AQ39"/>
    <mergeCell ref="AR38:AS39"/>
    <mergeCell ref="AT38:AU39"/>
    <mergeCell ref="AV38:AW39"/>
    <mergeCell ref="AX38:AY39"/>
    <mergeCell ref="AZ38:BA39"/>
    <mergeCell ref="BB38:BC39"/>
    <mergeCell ref="AR6:AS7"/>
    <mergeCell ref="AT6:AU7"/>
    <mergeCell ref="AV6:AW7"/>
    <mergeCell ref="AX6:AY7"/>
    <mergeCell ref="AZ6:BA7"/>
    <mergeCell ref="BB6:BC7"/>
    <mergeCell ref="AP8:AQ9"/>
    <mergeCell ref="AR8:AS9"/>
    <mergeCell ref="AT8:AU9"/>
    <mergeCell ref="AV8:AW9"/>
    <mergeCell ref="AX8:AY9"/>
    <mergeCell ref="AZ8:BA9"/>
    <mergeCell ref="BB8:BC9"/>
    <mergeCell ref="AP10:AQ11"/>
    <mergeCell ref="AR10:AS11"/>
    <mergeCell ref="AT10:AU11"/>
    <mergeCell ref="AP22:AQ23"/>
    <mergeCell ref="AR22:AS23"/>
    <mergeCell ref="AT22:AU23"/>
    <mergeCell ref="AV22:AW23"/>
    <mergeCell ref="AX22:AY23"/>
    <mergeCell ref="AZ22:BA23"/>
    <mergeCell ref="BB22:BC23"/>
    <mergeCell ref="AZ20:BA21"/>
    <mergeCell ref="BB20:BC21"/>
    <mergeCell ref="BB16:BC17"/>
    <mergeCell ref="AR18:AS19"/>
    <mergeCell ref="AT18:AU19"/>
    <mergeCell ref="AV18:AW19"/>
    <mergeCell ref="AX18:AY19"/>
    <mergeCell ref="AZ18:BA19"/>
    <mergeCell ref="BB18:BC19"/>
    <mergeCell ref="Z84:AA85"/>
    <mergeCell ref="AB84:AC85"/>
    <mergeCell ref="AD84:AE85"/>
    <mergeCell ref="AF84:AG85"/>
    <mergeCell ref="AH84:AI85"/>
    <mergeCell ref="Z78:AA79"/>
    <mergeCell ref="AB78:AC79"/>
    <mergeCell ref="AD78:AE79"/>
    <mergeCell ref="AF78:AG79"/>
    <mergeCell ref="AH78:AI79"/>
    <mergeCell ref="Z80:AA81"/>
    <mergeCell ref="AB80:AC81"/>
    <mergeCell ref="AD80:AE81"/>
    <mergeCell ref="AF80:AG81"/>
    <mergeCell ref="AH80:AI81"/>
    <mergeCell ref="Z86:AO91"/>
    <mergeCell ref="AP6:AQ7"/>
    <mergeCell ref="AP24:AQ25"/>
    <mergeCell ref="AP26:AQ27"/>
    <mergeCell ref="AP28:AQ29"/>
    <mergeCell ref="AP40:AQ41"/>
    <mergeCell ref="AP52:AQ53"/>
    <mergeCell ref="AP84:AQ85"/>
    <mergeCell ref="AP18:AQ19"/>
    <mergeCell ref="AP20:AQ21"/>
    <mergeCell ref="AH60:AI61"/>
    <mergeCell ref="AD52:AE53"/>
    <mergeCell ref="AF52:AG53"/>
    <mergeCell ref="AH52:AI53"/>
    <mergeCell ref="Z16:AA17"/>
    <mergeCell ref="Z28:AA29"/>
    <mergeCell ref="Z30:AA31"/>
    <mergeCell ref="AR20:AS21"/>
    <mergeCell ref="AT20:AU21"/>
    <mergeCell ref="AV20:AW21"/>
    <mergeCell ref="AX20:AY21"/>
    <mergeCell ref="Z82:AA83"/>
    <mergeCell ref="AB82:AC83"/>
    <mergeCell ref="AD82:AE83"/>
    <mergeCell ref="AF82:AG83"/>
    <mergeCell ref="AH82:AI83"/>
    <mergeCell ref="AR24:AS25"/>
    <mergeCell ref="AT24:AU25"/>
    <mergeCell ref="AV24:AW25"/>
    <mergeCell ref="AX24:AY25"/>
    <mergeCell ref="AZ24:BA25"/>
    <mergeCell ref="BB24:BC25"/>
    <mergeCell ref="AR26:AS27"/>
    <mergeCell ref="AT26:AU27"/>
    <mergeCell ref="AV26:AW27"/>
    <mergeCell ref="AX26:AY27"/>
    <mergeCell ref="AZ26:BA27"/>
    <mergeCell ref="BB26:BC27"/>
    <mergeCell ref="AR28:AS29"/>
    <mergeCell ref="AT28:AU29"/>
    <mergeCell ref="Z58:AA59"/>
    <mergeCell ref="AB58:AC59"/>
    <mergeCell ref="AD58:AE59"/>
    <mergeCell ref="AF58:AG59"/>
    <mergeCell ref="AH58:AI59"/>
    <mergeCell ref="Z60:AA61"/>
    <mergeCell ref="AB60:AC61"/>
    <mergeCell ref="AD60:AE61"/>
    <mergeCell ref="AF60:AG61"/>
    <mergeCell ref="BB10:BC11"/>
    <mergeCell ref="AP12:AQ13"/>
    <mergeCell ref="AB74:AC75"/>
    <mergeCell ref="AD74:AE75"/>
    <mergeCell ref="AF74:AG75"/>
    <mergeCell ref="AH74:AI75"/>
    <mergeCell ref="AP14:AQ15"/>
    <mergeCell ref="AR14:AS15"/>
    <mergeCell ref="AT14:AU15"/>
    <mergeCell ref="AV14:AW15"/>
    <mergeCell ref="AX14:AY15"/>
    <mergeCell ref="AZ14:BA15"/>
    <mergeCell ref="BB14:BC15"/>
    <mergeCell ref="AP16:AQ17"/>
    <mergeCell ref="AR16:AS17"/>
    <mergeCell ref="AT16:AU17"/>
    <mergeCell ref="AV16:AW17"/>
    <mergeCell ref="AX16:AY17"/>
    <mergeCell ref="AZ16:BA17"/>
    <mergeCell ref="AH14:AI15"/>
    <mergeCell ref="AB16:AC17"/>
    <mergeCell ref="AD16:AE17"/>
    <mergeCell ref="AF16:AG17"/>
    <mergeCell ref="AH16:AI17"/>
    <mergeCell ref="AF26:AG27"/>
    <mergeCell ref="AH26:AI27"/>
    <mergeCell ref="AB28:AC29"/>
    <mergeCell ref="AD28:AE29"/>
    <mergeCell ref="AF28:AG29"/>
    <mergeCell ref="AH28:AI29"/>
    <mergeCell ref="AB30:AC31"/>
    <mergeCell ref="AD30:AE31"/>
    <mergeCell ref="AF30:AG31"/>
    <mergeCell ref="AH30:AI31"/>
    <mergeCell ref="CF74:CG75"/>
    <mergeCell ref="CH74:CI75"/>
    <mergeCell ref="CJ74:CK75"/>
    <mergeCell ref="J76:K77"/>
    <mergeCell ref="L76:M77"/>
    <mergeCell ref="N76:O77"/>
    <mergeCell ref="P76:Q77"/>
    <mergeCell ref="R76:S77"/>
    <mergeCell ref="T76:U77"/>
    <mergeCell ref="V76:W77"/>
    <mergeCell ref="X76:Y77"/>
    <mergeCell ref="AJ76:AK77"/>
    <mergeCell ref="AL76:AM77"/>
    <mergeCell ref="AN76:AO77"/>
    <mergeCell ref="BD76:BE77"/>
    <mergeCell ref="BV76:BW77"/>
    <mergeCell ref="BX76:BY77"/>
    <mergeCell ref="BZ76:CA77"/>
    <mergeCell ref="CB76:CC77"/>
    <mergeCell ref="CD76:CE77"/>
    <mergeCell ref="CF76:CG77"/>
    <mergeCell ref="CH76:CI77"/>
    <mergeCell ref="AF76:AG77"/>
    <mergeCell ref="AH76:AI77"/>
    <mergeCell ref="Z76:AA77"/>
    <mergeCell ref="AB76:AC77"/>
    <mergeCell ref="AD76:AE77"/>
    <mergeCell ref="AP76:AQ77"/>
    <mergeCell ref="AR76:AS77"/>
    <mergeCell ref="AT76:AU77"/>
    <mergeCell ref="CF70:CG71"/>
    <mergeCell ref="CH70:CI71"/>
    <mergeCell ref="CJ70:CK71"/>
    <mergeCell ref="J72:K73"/>
    <mergeCell ref="L72:M73"/>
    <mergeCell ref="N72:O73"/>
    <mergeCell ref="P72:Q73"/>
    <mergeCell ref="R72:S73"/>
    <mergeCell ref="T72:U73"/>
    <mergeCell ref="V72:W73"/>
    <mergeCell ref="X72:Y73"/>
    <mergeCell ref="AJ72:AK73"/>
    <mergeCell ref="AL72:AM73"/>
    <mergeCell ref="AN72:AO73"/>
    <mergeCell ref="BD72:BE73"/>
    <mergeCell ref="BV72:BW73"/>
    <mergeCell ref="BX72:BY73"/>
    <mergeCell ref="BZ72:CA73"/>
    <mergeCell ref="CB72:CC73"/>
    <mergeCell ref="CD72:CE73"/>
    <mergeCell ref="CF72:CG73"/>
    <mergeCell ref="CH72:CI73"/>
    <mergeCell ref="CJ72:CK73"/>
    <mergeCell ref="BF72:BG73"/>
    <mergeCell ref="BH72:BI73"/>
    <mergeCell ref="BJ72:BK73"/>
    <mergeCell ref="BL72:BM73"/>
    <mergeCell ref="BN72:BO73"/>
    <mergeCell ref="BP72:BQ73"/>
    <mergeCell ref="BR72:BS73"/>
    <mergeCell ref="BT72:BU73"/>
    <mergeCell ref="Z70:AA71"/>
    <mergeCell ref="AV68:AW69"/>
    <mergeCell ref="AN68:AO69"/>
    <mergeCell ref="AL66:AM67"/>
    <mergeCell ref="AX68:AY69"/>
    <mergeCell ref="BV74:BW75"/>
    <mergeCell ref="BX74:BY75"/>
    <mergeCell ref="BZ74:CA75"/>
    <mergeCell ref="BF74:BG75"/>
    <mergeCell ref="BH74:BI75"/>
    <mergeCell ref="BJ74:BK75"/>
    <mergeCell ref="BL74:BM75"/>
    <mergeCell ref="BN74:BO75"/>
    <mergeCell ref="BP74:BQ75"/>
    <mergeCell ref="BR74:BS75"/>
    <mergeCell ref="BT74:BU75"/>
    <mergeCell ref="AJ70:AK71"/>
    <mergeCell ref="AL70:AM71"/>
    <mergeCell ref="AN70:AO71"/>
    <mergeCell ref="BD70:BE71"/>
    <mergeCell ref="BV70:BW71"/>
    <mergeCell ref="BX70:BY71"/>
    <mergeCell ref="BZ70:CA71"/>
    <mergeCell ref="AJ74:AK75"/>
    <mergeCell ref="AL74:AM75"/>
    <mergeCell ref="AN74:AO75"/>
    <mergeCell ref="AZ68:BA69"/>
    <mergeCell ref="BB68:BC69"/>
    <mergeCell ref="AT74:AU75"/>
    <mergeCell ref="AV74:AW75"/>
    <mergeCell ref="AX74:AY75"/>
    <mergeCell ref="AZ74:BA75"/>
    <mergeCell ref="BB74:BC75"/>
    <mergeCell ref="T64:U65"/>
    <mergeCell ref="V64:W65"/>
    <mergeCell ref="X64:Y65"/>
    <mergeCell ref="AJ66:AK67"/>
    <mergeCell ref="X74:Y75"/>
    <mergeCell ref="AB70:AC71"/>
    <mergeCell ref="AD70:AE71"/>
    <mergeCell ref="AF70:AG71"/>
    <mergeCell ref="AH70:AI71"/>
    <mergeCell ref="Z72:AA73"/>
    <mergeCell ref="AB72:AC73"/>
    <mergeCell ref="AD72:AE73"/>
    <mergeCell ref="AF72:AG73"/>
    <mergeCell ref="AH72:AI73"/>
    <mergeCell ref="BD74:BE75"/>
    <mergeCell ref="AH66:AI67"/>
    <mergeCell ref="Z68:AA69"/>
    <mergeCell ref="AB68:AC69"/>
    <mergeCell ref="AD68:AE69"/>
    <mergeCell ref="AF68:AG69"/>
    <mergeCell ref="AH68:AI69"/>
    <mergeCell ref="Z74:AA75"/>
    <mergeCell ref="AP66:AQ67"/>
    <mergeCell ref="AR66:AS67"/>
    <mergeCell ref="AT66:AU67"/>
    <mergeCell ref="AV66:AW67"/>
    <mergeCell ref="AX66:AY67"/>
    <mergeCell ref="AZ66:BA67"/>
    <mergeCell ref="BB66:BC67"/>
    <mergeCell ref="AP68:AQ69"/>
    <mergeCell ref="AR68:AS69"/>
    <mergeCell ref="AT68:AU69"/>
    <mergeCell ref="AZ70:BA71"/>
    <mergeCell ref="BB70:BC71"/>
    <mergeCell ref="J70:K71"/>
    <mergeCell ref="L70:M71"/>
    <mergeCell ref="T70:U71"/>
    <mergeCell ref="V70:W71"/>
    <mergeCell ref="X70:Y71"/>
    <mergeCell ref="Z64:AA65"/>
    <mergeCell ref="AB64:AC65"/>
    <mergeCell ref="AD64:AE65"/>
    <mergeCell ref="AF64:AG65"/>
    <mergeCell ref="AH64:AI65"/>
    <mergeCell ref="Z66:AA67"/>
    <mergeCell ref="AB66:AC67"/>
    <mergeCell ref="AD66:AE67"/>
    <mergeCell ref="AF66:AG67"/>
    <mergeCell ref="R60:S61"/>
    <mergeCell ref="T60:U61"/>
    <mergeCell ref="V60:W61"/>
    <mergeCell ref="X60:Y61"/>
    <mergeCell ref="AJ60:AK61"/>
    <mergeCell ref="Z62:AA63"/>
    <mergeCell ref="AB62:AC63"/>
    <mergeCell ref="AD62:AE63"/>
    <mergeCell ref="AF62:AG63"/>
    <mergeCell ref="AH62:AI63"/>
    <mergeCell ref="AJ62:AK63"/>
    <mergeCell ref="V68:W69"/>
    <mergeCell ref="X68:Y69"/>
    <mergeCell ref="T62:U63"/>
    <mergeCell ref="V62:W63"/>
    <mergeCell ref="X62:Y63"/>
    <mergeCell ref="AR40:AS41"/>
    <mergeCell ref="AT40:AU41"/>
    <mergeCell ref="AV40:AW41"/>
    <mergeCell ref="AX40:AY41"/>
    <mergeCell ref="AZ40:BA41"/>
    <mergeCell ref="E70:I85"/>
    <mergeCell ref="E54:I69"/>
    <mergeCell ref="BT60:BU61"/>
    <mergeCell ref="J58:K59"/>
    <mergeCell ref="L58:M59"/>
    <mergeCell ref="N58:O59"/>
    <mergeCell ref="P58:Q59"/>
    <mergeCell ref="R58:S59"/>
    <mergeCell ref="T58:U59"/>
    <mergeCell ref="V58:W59"/>
    <mergeCell ref="X58:Y59"/>
    <mergeCell ref="AJ58:AK59"/>
    <mergeCell ref="AL58:AM59"/>
    <mergeCell ref="AN58:AO59"/>
    <mergeCell ref="BD58:BE59"/>
    <mergeCell ref="N82:O83"/>
    <mergeCell ref="L84:M85"/>
    <mergeCell ref="N84:O85"/>
    <mergeCell ref="J84:K85"/>
    <mergeCell ref="P84:Q85"/>
    <mergeCell ref="R84:S85"/>
    <mergeCell ref="R78:S79"/>
    <mergeCell ref="AP70:AQ71"/>
    <mergeCell ref="AR70:AS71"/>
    <mergeCell ref="AT70:AU71"/>
    <mergeCell ref="AV70:AW71"/>
    <mergeCell ref="AX70:AY71"/>
    <mergeCell ref="BD60:BE61"/>
    <mergeCell ref="BV60:BW61"/>
    <mergeCell ref="BF60:BG61"/>
    <mergeCell ref="BH60:BI61"/>
    <mergeCell ref="BJ60:BK61"/>
    <mergeCell ref="BL60:BM61"/>
    <mergeCell ref="BN60:BO61"/>
    <mergeCell ref="BP60:BQ61"/>
    <mergeCell ref="BR60:BS61"/>
    <mergeCell ref="BZ58:CA59"/>
    <mergeCell ref="AL60:AM61"/>
    <mergeCell ref="AN60:AO61"/>
    <mergeCell ref="Z48:AA49"/>
    <mergeCell ref="AB48:AC49"/>
    <mergeCell ref="AD48:AE49"/>
    <mergeCell ref="AF48:AG49"/>
    <mergeCell ref="AH48:AI49"/>
    <mergeCell ref="Z50:AA51"/>
    <mergeCell ref="AB50:AC51"/>
    <mergeCell ref="AD50:AE51"/>
    <mergeCell ref="AF50:AG51"/>
    <mergeCell ref="AH50:AI51"/>
    <mergeCell ref="BV58:BW59"/>
    <mergeCell ref="AX48:AY49"/>
    <mergeCell ref="AZ48:BA49"/>
    <mergeCell ref="BB48:BC49"/>
    <mergeCell ref="AZ58:BA59"/>
    <mergeCell ref="BB58:BC59"/>
    <mergeCell ref="AP60:AQ61"/>
    <mergeCell ref="AR60:AS61"/>
    <mergeCell ref="AT60:AU61"/>
    <mergeCell ref="AV60:AW61"/>
    <mergeCell ref="CM22:CR37"/>
    <mergeCell ref="CM38:CR53"/>
    <mergeCell ref="CM54:CR69"/>
    <mergeCell ref="Z22:AA23"/>
    <mergeCell ref="AB22:AC23"/>
    <mergeCell ref="AD22:AE23"/>
    <mergeCell ref="AF22:AG23"/>
    <mergeCell ref="AH22:AI23"/>
    <mergeCell ref="Z24:AA25"/>
    <mergeCell ref="AB24:AC25"/>
    <mergeCell ref="AD24:AE25"/>
    <mergeCell ref="AF24:AG25"/>
    <mergeCell ref="AH24:AI25"/>
    <mergeCell ref="Z26:AA27"/>
    <mergeCell ref="AB26:AC27"/>
    <mergeCell ref="AD26:AE27"/>
    <mergeCell ref="BX60:BY61"/>
    <mergeCell ref="BZ60:CA61"/>
    <mergeCell ref="CB60:CC61"/>
    <mergeCell ref="CD60:CE61"/>
    <mergeCell ref="CF60:CG61"/>
    <mergeCell ref="Z56:AA57"/>
    <mergeCell ref="Z38:AA39"/>
    <mergeCell ref="AB38:AC39"/>
    <mergeCell ref="AD38:AE39"/>
    <mergeCell ref="AF38:AG39"/>
    <mergeCell ref="CB58:CC59"/>
    <mergeCell ref="CD54:CE55"/>
    <mergeCell ref="CF54:CG55"/>
    <mergeCell ref="CH54:CI55"/>
    <mergeCell ref="CJ54:CK55"/>
    <mergeCell ref="CD58:CE59"/>
    <mergeCell ref="AN56:AO57"/>
    <mergeCell ref="BD56:BE57"/>
    <mergeCell ref="BV56:BW57"/>
    <mergeCell ref="BX56:BY57"/>
    <mergeCell ref="BZ56:CA57"/>
    <mergeCell ref="CB56:CC57"/>
    <mergeCell ref="CD56:CE57"/>
    <mergeCell ref="CF56:CG57"/>
    <mergeCell ref="CJ56:CK57"/>
    <mergeCell ref="AF56:AG57"/>
    <mergeCell ref="AH56:AI57"/>
    <mergeCell ref="BF54:BG55"/>
    <mergeCell ref="BH54:BI55"/>
    <mergeCell ref="BJ54:BK55"/>
    <mergeCell ref="BL54:BM55"/>
    <mergeCell ref="BN54:BO55"/>
    <mergeCell ref="BP54:BQ55"/>
    <mergeCell ref="BR54:BS55"/>
    <mergeCell ref="BT54:BU55"/>
    <mergeCell ref="AF54:AG55"/>
    <mergeCell ref="AH54:AI55"/>
    <mergeCell ref="CH44:CI45"/>
    <mergeCell ref="CJ44:CK45"/>
    <mergeCell ref="E38:I53"/>
    <mergeCell ref="J54:K55"/>
    <mergeCell ref="L54:M55"/>
    <mergeCell ref="N54:O55"/>
    <mergeCell ref="P54:Q55"/>
    <mergeCell ref="R54:S55"/>
    <mergeCell ref="T54:U55"/>
    <mergeCell ref="V54:W55"/>
    <mergeCell ref="X54:Y55"/>
    <mergeCell ref="AJ54:AK55"/>
    <mergeCell ref="AL54:AM55"/>
    <mergeCell ref="AN54:AO55"/>
    <mergeCell ref="BD54:BE55"/>
    <mergeCell ref="BV54:BW55"/>
    <mergeCell ref="BX54:BY55"/>
    <mergeCell ref="BZ54:CA55"/>
    <mergeCell ref="CB54:CC55"/>
    <mergeCell ref="T44:U45"/>
    <mergeCell ref="V44:W45"/>
    <mergeCell ref="X44:Y45"/>
    <mergeCell ref="AJ44:AK45"/>
    <mergeCell ref="AP44:AQ45"/>
    <mergeCell ref="AR44:AS45"/>
    <mergeCell ref="AT44:AU45"/>
    <mergeCell ref="AV44:AW45"/>
    <mergeCell ref="AX44:AY45"/>
    <mergeCell ref="AZ44:BA45"/>
    <mergeCell ref="BB44:BC45"/>
    <mergeCell ref="BJ40:BK41"/>
    <mergeCell ref="BL40:BM41"/>
    <mergeCell ref="CH40:CI41"/>
    <mergeCell ref="CJ40:CK41"/>
    <mergeCell ref="J42:K43"/>
    <mergeCell ref="L42:M43"/>
    <mergeCell ref="N42:O43"/>
    <mergeCell ref="P42:Q43"/>
    <mergeCell ref="R42:S43"/>
    <mergeCell ref="T42:U43"/>
    <mergeCell ref="V42:W43"/>
    <mergeCell ref="X42:Y43"/>
    <mergeCell ref="AJ42:AK43"/>
    <mergeCell ref="AL42:AM43"/>
    <mergeCell ref="AN42:AO43"/>
    <mergeCell ref="BD42:BE43"/>
    <mergeCell ref="BV42:BW43"/>
    <mergeCell ref="BX42:BY43"/>
    <mergeCell ref="BZ42:CA43"/>
    <mergeCell ref="CB42:CC43"/>
    <mergeCell ref="CD42:CE43"/>
    <mergeCell ref="CF42:CG43"/>
    <mergeCell ref="CH42:CI43"/>
    <mergeCell ref="CJ42:CK43"/>
    <mergeCell ref="Z42:AA43"/>
    <mergeCell ref="BX40:BY41"/>
    <mergeCell ref="BZ40:CA41"/>
    <mergeCell ref="CB40:CC41"/>
    <mergeCell ref="CD40:CE41"/>
    <mergeCell ref="CF40:CG41"/>
    <mergeCell ref="AD40:AE41"/>
    <mergeCell ref="AF40:AG41"/>
    <mergeCell ref="AH40:AI41"/>
    <mergeCell ref="AB42:AC43"/>
    <mergeCell ref="BX44:BY45"/>
    <mergeCell ref="BF44:BG45"/>
    <mergeCell ref="BH44:BI45"/>
    <mergeCell ref="BJ44:BK45"/>
    <mergeCell ref="BL44:BM45"/>
    <mergeCell ref="BN44:BO45"/>
    <mergeCell ref="BP44:BQ45"/>
    <mergeCell ref="BR44:BS45"/>
    <mergeCell ref="BT44:BU45"/>
    <mergeCell ref="BZ44:CA45"/>
    <mergeCell ref="CB44:CC45"/>
    <mergeCell ref="CD44:CE45"/>
    <mergeCell ref="CF44:CG45"/>
    <mergeCell ref="BN40:BO41"/>
    <mergeCell ref="BP40:BQ41"/>
    <mergeCell ref="BR40:BS41"/>
    <mergeCell ref="BT40:BU41"/>
    <mergeCell ref="BF42:BG43"/>
    <mergeCell ref="BH42:BI43"/>
    <mergeCell ref="BJ42:BK43"/>
    <mergeCell ref="BL42:BM43"/>
    <mergeCell ref="BN42:BO43"/>
    <mergeCell ref="BP42:BQ43"/>
    <mergeCell ref="BR42:BS43"/>
    <mergeCell ref="BT42:BU43"/>
    <mergeCell ref="BV40:BW41"/>
    <mergeCell ref="BV44:BW45"/>
    <mergeCell ref="CJ36:CK37"/>
    <mergeCell ref="CM6:CR21"/>
    <mergeCell ref="E22:I37"/>
    <mergeCell ref="J38:K39"/>
    <mergeCell ref="L38:M39"/>
    <mergeCell ref="N38:O39"/>
    <mergeCell ref="P38:Q39"/>
    <mergeCell ref="R38:S39"/>
    <mergeCell ref="T38:U39"/>
    <mergeCell ref="V38:W39"/>
    <mergeCell ref="X38:Y39"/>
    <mergeCell ref="AJ38:AK39"/>
    <mergeCell ref="AL38:AM39"/>
    <mergeCell ref="AN38:AO39"/>
    <mergeCell ref="BD38:BE39"/>
    <mergeCell ref="BV38:BW39"/>
    <mergeCell ref="BX38:BY39"/>
    <mergeCell ref="BZ38:CA39"/>
    <mergeCell ref="T36:U37"/>
    <mergeCell ref="V36:W37"/>
    <mergeCell ref="X36:Y37"/>
    <mergeCell ref="AJ36:AK37"/>
    <mergeCell ref="AL36:AM37"/>
    <mergeCell ref="AN36:AO37"/>
    <mergeCell ref="BD36:BE37"/>
    <mergeCell ref="BV36:BW37"/>
    <mergeCell ref="BX36:BY37"/>
    <mergeCell ref="CB38:CC39"/>
    <mergeCell ref="CD38:CE39"/>
    <mergeCell ref="CF38:CG39"/>
    <mergeCell ref="CH38:CI39"/>
    <mergeCell ref="CJ38:CK39"/>
    <mergeCell ref="CF32:CG33"/>
    <mergeCell ref="CH32:CI33"/>
    <mergeCell ref="BZ36:CA37"/>
    <mergeCell ref="CB36:CC37"/>
    <mergeCell ref="CD36:CE37"/>
    <mergeCell ref="CF36:CG37"/>
    <mergeCell ref="CH36:CI37"/>
    <mergeCell ref="AP32:AQ33"/>
    <mergeCell ref="AR32:AS33"/>
    <mergeCell ref="AT32:AU33"/>
    <mergeCell ref="AV32:AW33"/>
    <mergeCell ref="AX32:AY33"/>
    <mergeCell ref="AZ32:BA33"/>
    <mergeCell ref="BB32:BC33"/>
    <mergeCell ref="AP34:AQ35"/>
    <mergeCell ref="AR34:AS35"/>
    <mergeCell ref="AT34:AU35"/>
    <mergeCell ref="AV34:AW35"/>
    <mergeCell ref="AX34:AY35"/>
    <mergeCell ref="AZ34:BA35"/>
    <mergeCell ref="BB34:BC35"/>
    <mergeCell ref="BF32:BG33"/>
    <mergeCell ref="BJ32:BK33"/>
    <mergeCell ref="BL32:BM33"/>
    <mergeCell ref="BN32:BO33"/>
    <mergeCell ref="BP32:BQ33"/>
    <mergeCell ref="BR32:BS33"/>
    <mergeCell ref="BT32:BU33"/>
    <mergeCell ref="BF34:BG35"/>
    <mergeCell ref="BH34:BI35"/>
    <mergeCell ref="BJ34:BK35"/>
    <mergeCell ref="BL34:BM35"/>
    <mergeCell ref="CJ32:CK33"/>
    <mergeCell ref="J34:K35"/>
    <mergeCell ref="L34:M35"/>
    <mergeCell ref="N34:O35"/>
    <mergeCell ref="P34:Q35"/>
    <mergeCell ref="R34:S35"/>
    <mergeCell ref="T34:U35"/>
    <mergeCell ref="V34:W35"/>
    <mergeCell ref="X34:Y35"/>
    <mergeCell ref="AJ34:AK35"/>
    <mergeCell ref="AL34:AM35"/>
    <mergeCell ref="AN34:AO35"/>
    <mergeCell ref="BD34:BE35"/>
    <mergeCell ref="BV34:BW35"/>
    <mergeCell ref="BX34:BY35"/>
    <mergeCell ref="BZ34:CA35"/>
    <mergeCell ref="CB34:CC35"/>
    <mergeCell ref="CD34:CE35"/>
    <mergeCell ref="CF34:CG35"/>
    <mergeCell ref="CH34:CI35"/>
    <mergeCell ref="CJ34:CK35"/>
    <mergeCell ref="Z32:AA33"/>
    <mergeCell ref="AB32:AC33"/>
    <mergeCell ref="AD32:AE33"/>
    <mergeCell ref="AF32:AG33"/>
    <mergeCell ref="AH32:AI33"/>
    <mergeCell ref="Z34:AA35"/>
    <mergeCell ref="AB34:AC35"/>
    <mergeCell ref="AD34:AE35"/>
    <mergeCell ref="AF34:AG35"/>
    <mergeCell ref="AH34:AI35"/>
    <mergeCell ref="BH32:BI33"/>
    <mergeCell ref="BZ30:CA31"/>
    <mergeCell ref="CB30:CC31"/>
    <mergeCell ref="CD30:CE31"/>
    <mergeCell ref="CF30:CG31"/>
    <mergeCell ref="CH30:CI31"/>
    <mergeCell ref="CJ30:CK31"/>
    <mergeCell ref="J32:K33"/>
    <mergeCell ref="L32:M33"/>
    <mergeCell ref="N32:O33"/>
    <mergeCell ref="P32:Q33"/>
    <mergeCell ref="R32:S33"/>
    <mergeCell ref="T32:U33"/>
    <mergeCell ref="V32:W33"/>
    <mergeCell ref="X32:Y33"/>
    <mergeCell ref="AJ32:AK33"/>
    <mergeCell ref="AL32:AM33"/>
    <mergeCell ref="AN32:AO33"/>
    <mergeCell ref="BD32:BE33"/>
    <mergeCell ref="BV32:BW33"/>
    <mergeCell ref="BX32:BY33"/>
    <mergeCell ref="BZ32:CA33"/>
    <mergeCell ref="CB32:CC33"/>
    <mergeCell ref="CD32:CE33"/>
    <mergeCell ref="T30:U31"/>
    <mergeCell ref="V30:W31"/>
    <mergeCell ref="X30:Y31"/>
    <mergeCell ref="AJ30:AK31"/>
    <mergeCell ref="AL30:AM31"/>
    <mergeCell ref="AN30:AO31"/>
    <mergeCell ref="BD30:BE31"/>
    <mergeCell ref="BV30:BW31"/>
    <mergeCell ref="BX30:BY31"/>
    <mergeCell ref="J30:K31"/>
    <mergeCell ref="L30:M31"/>
    <mergeCell ref="N30:O31"/>
    <mergeCell ref="P30:Q31"/>
    <mergeCell ref="J36:K37"/>
    <mergeCell ref="L36:M37"/>
    <mergeCell ref="N36:O37"/>
    <mergeCell ref="P36:Q37"/>
    <mergeCell ref="J44:K45"/>
    <mergeCell ref="L44:M45"/>
    <mergeCell ref="N44:O45"/>
    <mergeCell ref="P44:Q45"/>
    <mergeCell ref="J60:K61"/>
    <mergeCell ref="L60:M61"/>
    <mergeCell ref="N60:O61"/>
    <mergeCell ref="P60:Q61"/>
    <mergeCell ref="J82:K83"/>
    <mergeCell ref="P82:Q83"/>
    <mergeCell ref="J80:K81"/>
    <mergeCell ref="P80:Q81"/>
    <mergeCell ref="J56:K57"/>
    <mergeCell ref="L56:M57"/>
    <mergeCell ref="N56:O57"/>
    <mergeCell ref="P56:Q57"/>
    <mergeCell ref="P40:Q41"/>
    <mergeCell ref="L68:M69"/>
    <mergeCell ref="N68:O69"/>
    <mergeCell ref="J78:K79"/>
    <mergeCell ref="P78:Q79"/>
    <mergeCell ref="L78:M79"/>
    <mergeCell ref="N78:O79"/>
    <mergeCell ref="L80:M81"/>
    <mergeCell ref="BZ12:CA13"/>
    <mergeCell ref="CB12:CC13"/>
    <mergeCell ref="CD12:CE13"/>
    <mergeCell ref="CF12:CG13"/>
    <mergeCell ref="CH12:CI13"/>
    <mergeCell ref="CJ12:CK13"/>
    <mergeCell ref="E6:I21"/>
    <mergeCell ref="J86:Y91"/>
    <mergeCell ref="L6:M7"/>
    <mergeCell ref="N6:O7"/>
    <mergeCell ref="L8:M9"/>
    <mergeCell ref="N8:O9"/>
    <mergeCell ref="L10:M11"/>
    <mergeCell ref="N10:O11"/>
    <mergeCell ref="L12:M13"/>
    <mergeCell ref="N12:O13"/>
    <mergeCell ref="L14:M15"/>
    <mergeCell ref="N14:O15"/>
    <mergeCell ref="L16:M17"/>
    <mergeCell ref="N16:O17"/>
    <mergeCell ref="L18:M19"/>
    <mergeCell ref="N18:O19"/>
    <mergeCell ref="L20:M21"/>
    <mergeCell ref="N20:O21"/>
    <mergeCell ref="T12:U13"/>
    <mergeCell ref="L82:M83"/>
    <mergeCell ref="BV12:BW13"/>
    <mergeCell ref="BX12:BY13"/>
    <mergeCell ref="AV12:AW13"/>
    <mergeCell ref="AX12:AY13"/>
    <mergeCell ref="AZ12:BA13"/>
    <mergeCell ref="BB12:BC13"/>
    <mergeCell ref="R82:S83"/>
    <mergeCell ref="AP36:AQ37"/>
    <mergeCell ref="AR36:AS37"/>
    <mergeCell ref="AT36:AU37"/>
    <mergeCell ref="AV36:AW37"/>
    <mergeCell ref="AX36:AY37"/>
    <mergeCell ref="AZ36:BA37"/>
    <mergeCell ref="BB36:BC37"/>
    <mergeCell ref="BF36:BG37"/>
    <mergeCell ref="BH36:BI37"/>
    <mergeCell ref="BJ36:BK37"/>
    <mergeCell ref="AJ40:AK41"/>
    <mergeCell ref="AL40:AM41"/>
    <mergeCell ref="AN40:AO41"/>
    <mergeCell ref="BD40:BE41"/>
    <mergeCell ref="R40:S41"/>
    <mergeCell ref="R80:S81"/>
    <mergeCell ref="R56:S57"/>
    <mergeCell ref="AN44:AO45"/>
    <mergeCell ref="BD44:BE45"/>
    <mergeCell ref="BF52:BG53"/>
    <mergeCell ref="BH52:BI53"/>
    <mergeCell ref="BH82:BI83"/>
    <mergeCell ref="BJ82:BK83"/>
    <mergeCell ref="BD82:BE83"/>
    <mergeCell ref="BF48:BG49"/>
    <mergeCell ref="BH48:BI49"/>
    <mergeCell ref="BJ48:BK49"/>
    <mergeCell ref="BD66:BE67"/>
    <mergeCell ref="AN66:AO67"/>
    <mergeCell ref="AJ68:AK69"/>
    <mergeCell ref="AL68:AM69"/>
    <mergeCell ref="CJ8:CK9"/>
    <mergeCell ref="J10:K11"/>
    <mergeCell ref="P10:Q11"/>
    <mergeCell ref="R10:S11"/>
    <mergeCell ref="T10:U11"/>
    <mergeCell ref="V10:W11"/>
    <mergeCell ref="X10:Y11"/>
    <mergeCell ref="AJ10:AK11"/>
    <mergeCell ref="AL10:AM11"/>
    <mergeCell ref="AN10:AO11"/>
    <mergeCell ref="BD10:BE11"/>
    <mergeCell ref="BV10:BW11"/>
    <mergeCell ref="BX10:BY11"/>
    <mergeCell ref="BZ10:CA11"/>
    <mergeCell ref="CB10:CC11"/>
    <mergeCell ref="CD10:CE11"/>
    <mergeCell ref="CF10:CG11"/>
    <mergeCell ref="CH10:CI11"/>
    <mergeCell ref="CJ10:CK11"/>
    <mergeCell ref="Z8:AA9"/>
    <mergeCell ref="AB8:AC9"/>
    <mergeCell ref="AD8:AE9"/>
    <mergeCell ref="AF8:AG9"/>
    <mergeCell ref="AH8:AI9"/>
    <mergeCell ref="Z10:AA11"/>
    <mergeCell ref="AB10:AC11"/>
    <mergeCell ref="AD10:AE11"/>
    <mergeCell ref="AF10:AG11"/>
    <mergeCell ref="AH10:AI11"/>
    <mergeCell ref="AV10:AW11"/>
    <mergeCell ref="AX10:AY11"/>
    <mergeCell ref="AZ10:BA11"/>
    <mergeCell ref="BZ6:CA7"/>
    <mergeCell ref="CB6:CC7"/>
    <mergeCell ref="CD6:CE7"/>
    <mergeCell ref="CF6:CG7"/>
    <mergeCell ref="CH6:CI7"/>
    <mergeCell ref="CJ6:CK7"/>
    <mergeCell ref="J8:K9"/>
    <mergeCell ref="P8:Q9"/>
    <mergeCell ref="R8:S9"/>
    <mergeCell ref="T8:U9"/>
    <mergeCell ref="V8:W9"/>
    <mergeCell ref="X8:Y9"/>
    <mergeCell ref="AJ8:AK9"/>
    <mergeCell ref="AL8:AM9"/>
    <mergeCell ref="AN8:AO9"/>
    <mergeCell ref="BD8:BE9"/>
    <mergeCell ref="BV8:BW9"/>
    <mergeCell ref="BX8:BY9"/>
    <mergeCell ref="BZ8:CA9"/>
    <mergeCell ref="CB8:CC9"/>
    <mergeCell ref="CD8:CE9"/>
    <mergeCell ref="CF8:CG9"/>
    <mergeCell ref="CH8:CI9"/>
    <mergeCell ref="T6:U7"/>
    <mergeCell ref="V6:W7"/>
    <mergeCell ref="X6:Y7"/>
    <mergeCell ref="AJ6:AK7"/>
    <mergeCell ref="AL6:AM7"/>
    <mergeCell ref="AN6:AO7"/>
    <mergeCell ref="BD6:BE7"/>
    <mergeCell ref="BV6:BW7"/>
    <mergeCell ref="BX6:BY7"/>
    <mergeCell ref="Z6:AA7"/>
    <mergeCell ref="AB6:AC7"/>
    <mergeCell ref="AD6:AE7"/>
    <mergeCell ref="AF6:AG7"/>
    <mergeCell ref="AH6:AI7"/>
    <mergeCell ref="BF6:BG7"/>
    <mergeCell ref="BH6:BI7"/>
    <mergeCell ref="BJ6:BK7"/>
    <mergeCell ref="BL6:BM7"/>
    <mergeCell ref="BN6:BO7"/>
    <mergeCell ref="BP6:BQ7"/>
    <mergeCell ref="BR6:BS7"/>
    <mergeCell ref="BT6:BU7"/>
    <mergeCell ref="J6:K7"/>
    <mergeCell ref="P6:Q7"/>
    <mergeCell ref="R6:S7"/>
    <mergeCell ref="J12:K13"/>
    <mergeCell ref="P12:Q13"/>
    <mergeCell ref="R12:S13"/>
    <mergeCell ref="V12:W13"/>
    <mergeCell ref="X12:Y13"/>
    <mergeCell ref="AJ12:AK13"/>
    <mergeCell ref="AL12:AM13"/>
    <mergeCell ref="AN12:AO13"/>
    <mergeCell ref="BD12:BE13"/>
    <mergeCell ref="Z12:AA13"/>
    <mergeCell ref="AB12:AC13"/>
    <mergeCell ref="AD12:AE13"/>
    <mergeCell ref="AF12:AG13"/>
    <mergeCell ref="AH12:AI13"/>
    <mergeCell ref="AR12:AS13"/>
    <mergeCell ref="AT12:AU13"/>
    <mergeCell ref="L22:M23"/>
    <mergeCell ref="N22:O23"/>
    <mergeCell ref="L24:M25"/>
    <mergeCell ref="N24:O25"/>
    <mergeCell ref="L26:M27"/>
    <mergeCell ref="N26:O27"/>
    <mergeCell ref="L28:M29"/>
    <mergeCell ref="N28:O29"/>
    <mergeCell ref="L46:M47"/>
    <mergeCell ref="N46:O47"/>
    <mergeCell ref="J68:K69"/>
    <mergeCell ref="P68:Q69"/>
    <mergeCell ref="R68:S69"/>
    <mergeCell ref="J48:K49"/>
    <mergeCell ref="P48:Q49"/>
    <mergeCell ref="R48:S49"/>
    <mergeCell ref="J50:K51"/>
    <mergeCell ref="P50:Q51"/>
    <mergeCell ref="R50:S51"/>
    <mergeCell ref="J52:K53"/>
    <mergeCell ref="P52:Q53"/>
    <mergeCell ref="R52:S53"/>
    <mergeCell ref="L48:M49"/>
    <mergeCell ref="N48:O49"/>
    <mergeCell ref="L50:M51"/>
    <mergeCell ref="N50:O51"/>
    <mergeCell ref="L52:M53"/>
    <mergeCell ref="N52:O53"/>
    <mergeCell ref="J26:K27"/>
    <mergeCell ref="P26:Q27"/>
    <mergeCell ref="R26:S27"/>
    <mergeCell ref="J28:K29"/>
    <mergeCell ref="N80:O81"/>
    <mergeCell ref="J62:K63"/>
    <mergeCell ref="P62:Q63"/>
    <mergeCell ref="R62:S63"/>
    <mergeCell ref="J64:K65"/>
    <mergeCell ref="P64:Q65"/>
    <mergeCell ref="R64:S65"/>
    <mergeCell ref="J66:K67"/>
    <mergeCell ref="P66:Q67"/>
    <mergeCell ref="R66:S67"/>
    <mergeCell ref="L62:M63"/>
    <mergeCell ref="N62:O63"/>
    <mergeCell ref="L64:M65"/>
    <mergeCell ref="N64:O65"/>
    <mergeCell ref="L66:M67"/>
    <mergeCell ref="N66:O67"/>
    <mergeCell ref="J74:K75"/>
    <mergeCell ref="L74:M75"/>
    <mergeCell ref="N74:O75"/>
    <mergeCell ref="P74:Q75"/>
    <mergeCell ref="R74:S75"/>
    <mergeCell ref="N70:O71"/>
    <mergeCell ref="P70:Q71"/>
    <mergeCell ref="R70:S71"/>
    <mergeCell ref="BD18:BE19"/>
    <mergeCell ref="BV18:BW19"/>
    <mergeCell ref="AL14:AM15"/>
    <mergeCell ref="AN14:AO15"/>
    <mergeCell ref="BD28:BE29"/>
    <mergeCell ref="BV28:BW29"/>
    <mergeCell ref="BX28:BY29"/>
    <mergeCell ref="BD22:BE23"/>
    <mergeCell ref="BD24:BE25"/>
    <mergeCell ref="T22:U23"/>
    <mergeCell ref="V22:W23"/>
    <mergeCell ref="X22:Y23"/>
    <mergeCell ref="P28:Q29"/>
    <mergeCell ref="R28:S29"/>
    <mergeCell ref="J46:K47"/>
    <mergeCell ref="P46:Q47"/>
    <mergeCell ref="R46:S47"/>
    <mergeCell ref="R30:S31"/>
    <mergeCell ref="R36:S37"/>
    <mergeCell ref="R44:S45"/>
    <mergeCell ref="J20:K21"/>
    <mergeCell ref="P20:Q21"/>
    <mergeCell ref="R20:S21"/>
    <mergeCell ref="J22:K23"/>
    <mergeCell ref="P22:Q23"/>
    <mergeCell ref="R22:S23"/>
    <mergeCell ref="J24:K25"/>
    <mergeCell ref="P24:Q25"/>
    <mergeCell ref="R24:S25"/>
    <mergeCell ref="J40:K41"/>
    <mergeCell ref="L40:M41"/>
    <mergeCell ref="N40:O41"/>
    <mergeCell ref="CD14:CE15"/>
    <mergeCell ref="BZ16:CA17"/>
    <mergeCell ref="CB16:CC17"/>
    <mergeCell ref="CD16:CE17"/>
    <mergeCell ref="BZ18:CA19"/>
    <mergeCell ref="CB18:CC19"/>
    <mergeCell ref="CD18:CE19"/>
    <mergeCell ref="BX18:BY19"/>
    <mergeCell ref="BD20:BE21"/>
    <mergeCell ref="BV20:BW21"/>
    <mergeCell ref="BX20:BY21"/>
    <mergeCell ref="BZ14:CA15"/>
    <mergeCell ref="CB14:CC15"/>
    <mergeCell ref="J14:K15"/>
    <mergeCell ref="P14:Q15"/>
    <mergeCell ref="R14:S15"/>
    <mergeCell ref="J16:K17"/>
    <mergeCell ref="P16:Q17"/>
    <mergeCell ref="R16:S17"/>
    <mergeCell ref="J18:K19"/>
    <mergeCell ref="P18:Q19"/>
    <mergeCell ref="R18:S19"/>
    <mergeCell ref="X18:Y19"/>
    <mergeCell ref="X20:Y21"/>
    <mergeCell ref="AL20:AM21"/>
    <mergeCell ref="AN20:AO21"/>
    <mergeCell ref="BD14:BE15"/>
    <mergeCell ref="BV14:BW15"/>
    <mergeCell ref="BX14:BY15"/>
    <mergeCell ref="BD16:BE17"/>
    <mergeCell ref="BV16:BW17"/>
    <mergeCell ref="BX16:BY17"/>
    <mergeCell ref="T14:U15"/>
    <mergeCell ref="AJ14:AK15"/>
    <mergeCell ref="AJ20:AK21"/>
    <mergeCell ref="V14:W15"/>
    <mergeCell ref="X14:Y15"/>
    <mergeCell ref="X16:Y17"/>
    <mergeCell ref="V16:W17"/>
    <mergeCell ref="T16:U17"/>
    <mergeCell ref="T18:U19"/>
    <mergeCell ref="AJ16:AK17"/>
    <mergeCell ref="AL16:AM17"/>
    <mergeCell ref="AN16:AO17"/>
    <mergeCell ref="AJ18:AK19"/>
    <mergeCell ref="AL18:AM19"/>
    <mergeCell ref="AN18:AO19"/>
    <mergeCell ref="T20:U21"/>
    <mergeCell ref="V18:W19"/>
    <mergeCell ref="V20:W21"/>
    <mergeCell ref="Z18:AA19"/>
    <mergeCell ref="AB18:AC19"/>
    <mergeCell ref="AD18:AE19"/>
    <mergeCell ref="AF18:AG19"/>
    <mergeCell ref="AH18:AI19"/>
    <mergeCell ref="Z20:AA21"/>
    <mergeCell ref="AB20:AC21"/>
    <mergeCell ref="AD20:AE21"/>
    <mergeCell ref="AF20:AG21"/>
    <mergeCell ref="AH20:AI21"/>
    <mergeCell ref="Z14:AA15"/>
    <mergeCell ref="AB14:AC15"/>
    <mergeCell ref="AD14:AE15"/>
    <mergeCell ref="AF14:AG15"/>
    <mergeCell ref="BZ20:CA21"/>
    <mergeCell ref="CB20:CC21"/>
    <mergeCell ref="CD20:CE21"/>
    <mergeCell ref="BF14:BG15"/>
    <mergeCell ref="BH14:BI15"/>
    <mergeCell ref="BJ14:BK15"/>
    <mergeCell ref="BL14:BM15"/>
    <mergeCell ref="BN14:BO15"/>
    <mergeCell ref="BP14:BQ15"/>
    <mergeCell ref="BR14:BS15"/>
    <mergeCell ref="BT14:BU15"/>
    <mergeCell ref="BZ22:CA23"/>
    <mergeCell ref="CB22:CC23"/>
    <mergeCell ref="CD22:CE23"/>
    <mergeCell ref="BZ24:CA25"/>
    <mergeCell ref="CB24:CC25"/>
    <mergeCell ref="CD24:CE25"/>
    <mergeCell ref="BV22:BW23"/>
    <mergeCell ref="BX22:BY23"/>
    <mergeCell ref="BV24:BW25"/>
    <mergeCell ref="BX24:BY25"/>
    <mergeCell ref="BF16:BG17"/>
    <mergeCell ref="BH16:BI17"/>
    <mergeCell ref="BJ16:BK17"/>
    <mergeCell ref="BL16:BM17"/>
    <mergeCell ref="BN16:BO17"/>
    <mergeCell ref="BP16:BQ17"/>
    <mergeCell ref="BR16:BS17"/>
    <mergeCell ref="BT16:BU17"/>
    <mergeCell ref="BF18:BG19"/>
    <mergeCell ref="BH18:BI19"/>
    <mergeCell ref="BJ18:BK19"/>
    <mergeCell ref="BZ26:CA27"/>
    <mergeCell ref="CB26:CC27"/>
    <mergeCell ref="BD26:BE27"/>
    <mergeCell ref="BV26:BW27"/>
    <mergeCell ref="BX26:BY27"/>
    <mergeCell ref="CD26:CE27"/>
    <mergeCell ref="BZ28:CA29"/>
    <mergeCell ref="CB28:CC29"/>
    <mergeCell ref="CD28:CE29"/>
    <mergeCell ref="BZ50:CA51"/>
    <mergeCell ref="CB50:CC51"/>
    <mergeCell ref="CD50:CE51"/>
    <mergeCell ref="BZ52:CA53"/>
    <mergeCell ref="CB52:CC53"/>
    <mergeCell ref="CD52:CE53"/>
    <mergeCell ref="BZ46:CA47"/>
    <mergeCell ref="CB46:CC47"/>
    <mergeCell ref="CD46:CE47"/>
    <mergeCell ref="BZ48:CA49"/>
    <mergeCell ref="CB48:CC49"/>
    <mergeCell ref="CD48:CE49"/>
    <mergeCell ref="BX46:BY47"/>
    <mergeCell ref="BD48:BE49"/>
    <mergeCell ref="BV48:BW49"/>
    <mergeCell ref="BX48:BY49"/>
    <mergeCell ref="BF46:BG47"/>
    <mergeCell ref="BH46:BI47"/>
    <mergeCell ref="BJ46:BK47"/>
    <mergeCell ref="BL46:BM47"/>
    <mergeCell ref="BN46:BO47"/>
    <mergeCell ref="BP46:BQ47"/>
    <mergeCell ref="BR46:BS47"/>
    <mergeCell ref="BZ66:CA67"/>
    <mergeCell ref="CB66:CC67"/>
    <mergeCell ref="CD66:CE67"/>
    <mergeCell ref="BZ68:CA69"/>
    <mergeCell ref="CB68:CC69"/>
    <mergeCell ref="CD68:CE69"/>
    <mergeCell ref="BZ62:CA63"/>
    <mergeCell ref="CB62:CC63"/>
    <mergeCell ref="CD62:CE63"/>
    <mergeCell ref="BZ64:CA65"/>
    <mergeCell ref="CB64:CC65"/>
    <mergeCell ref="CD64:CE65"/>
    <mergeCell ref="BZ82:CA83"/>
    <mergeCell ref="CB82:CC83"/>
    <mergeCell ref="CD82:CE83"/>
    <mergeCell ref="BZ84:CA85"/>
    <mergeCell ref="CB84:CC85"/>
    <mergeCell ref="CD84:CE85"/>
    <mergeCell ref="BZ78:CA79"/>
    <mergeCell ref="CB78:CC79"/>
    <mergeCell ref="CD78:CE79"/>
    <mergeCell ref="BZ80:CA81"/>
    <mergeCell ref="CB80:CC81"/>
    <mergeCell ref="CD80:CE81"/>
    <mergeCell ref="CB70:CC71"/>
    <mergeCell ref="CD70:CE71"/>
    <mergeCell ref="CB74:CC75"/>
    <mergeCell ref="CD74:CE75"/>
    <mergeCell ref="CF18:CG19"/>
    <mergeCell ref="CH18:CI19"/>
    <mergeCell ref="CJ18:CK19"/>
    <mergeCell ref="CF20:CG21"/>
    <mergeCell ref="CH20:CI21"/>
    <mergeCell ref="CJ20:CK21"/>
    <mergeCell ref="CF14:CG15"/>
    <mergeCell ref="CH14:CI15"/>
    <mergeCell ref="CJ14:CK15"/>
    <mergeCell ref="CF16:CG17"/>
    <mergeCell ref="CH16:CI17"/>
    <mergeCell ref="CJ16:CK17"/>
    <mergeCell ref="CF26:CG27"/>
    <mergeCell ref="CH26:CI27"/>
    <mergeCell ref="CJ26:CK27"/>
    <mergeCell ref="CF28:CG29"/>
    <mergeCell ref="CH28:CI29"/>
    <mergeCell ref="CJ28:CK29"/>
    <mergeCell ref="CF22:CG23"/>
    <mergeCell ref="CH22:CI23"/>
    <mergeCell ref="CJ22:CK23"/>
    <mergeCell ref="CF24:CG25"/>
    <mergeCell ref="CH24:CI25"/>
    <mergeCell ref="CJ24:CK25"/>
    <mergeCell ref="CF50:CG51"/>
    <mergeCell ref="CH50:CI51"/>
    <mergeCell ref="CJ50:CK51"/>
    <mergeCell ref="CF52:CG53"/>
    <mergeCell ref="CH52:CI53"/>
    <mergeCell ref="CJ52:CK53"/>
    <mergeCell ref="CF46:CG47"/>
    <mergeCell ref="CH46:CI47"/>
    <mergeCell ref="CJ46:CK47"/>
    <mergeCell ref="CF48:CG49"/>
    <mergeCell ref="CH48:CI49"/>
    <mergeCell ref="CJ48:CK49"/>
    <mergeCell ref="CF66:CG67"/>
    <mergeCell ref="CH66:CI67"/>
    <mergeCell ref="CJ66:CK67"/>
    <mergeCell ref="CF68:CG69"/>
    <mergeCell ref="CH68:CI69"/>
    <mergeCell ref="CJ68:CK69"/>
    <mergeCell ref="CF62:CG63"/>
    <mergeCell ref="CH62:CI63"/>
    <mergeCell ref="CJ62:CK63"/>
    <mergeCell ref="CF64:CG65"/>
    <mergeCell ref="CH64:CI65"/>
    <mergeCell ref="CJ64:CK65"/>
    <mergeCell ref="CH56:CI57"/>
    <mergeCell ref="CH58:CI59"/>
    <mergeCell ref="CJ58:CK59"/>
    <mergeCell ref="CH60:CI61"/>
    <mergeCell ref="CJ60:CK61"/>
    <mergeCell ref="CF58:CG59"/>
    <mergeCell ref="CJ82:CK83"/>
    <mergeCell ref="CF84:CG85"/>
    <mergeCell ref="CH84:CI85"/>
    <mergeCell ref="CJ84:CK85"/>
    <mergeCell ref="CF78:CG79"/>
    <mergeCell ref="CH78:CI79"/>
    <mergeCell ref="CJ78:CK79"/>
    <mergeCell ref="CF80:CG81"/>
    <mergeCell ref="CH80:CI81"/>
    <mergeCell ref="CJ80:CK81"/>
    <mergeCell ref="T26:U27"/>
    <mergeCell ref="V26:W27"/>
    <mergeCell ref="X26:Y27"/>
    <mergeCell ref="T28:U29"/>
    <mergeCell ref="V28:W29"/>
    <mergeCell ref="X28:Y29"/>
    <mergeCell ref="T52:U53"/>
    <mergeCell ref="V52:W53"/>
    <mergeCell ref="X52:Y53"/>
    <mergeCell ref="AJ52:AK53"/>
    <mergeCell ref="AL52:AM53"/>
    <mergeCell ref="AN52:AO53"/>
    <mergeCell ref="AN48:AO49"/>
    <mergeCell ref="BD50:BE51"/>
    <mergeCell ref="BV50:BW51"/>
    <mergeCell ref="BX50:BY51"/>
    <mergeCell ref="BD52:BE53"/>
    <mergeCell ref="BV52:BW53"/>
    <mergeCell ref="BX52:BY53"/>
    <mergeCell ref="BD46:BE47"/>
    <mergeCell ref="BV46:BW47"/>
    <mergeCell ref="BX58:BY59"/>
    <mergeCell ref="AN28:AO29"/>
    <mergeCell ref="AJ22:AK23"/>
    <mergeCell ref="AL22:AM23"/>
    <mergeCell ref="AN22:AO23"/>
    <mergeCell ref="AJ24:AK25"/>
    <mergeCell ref="AL24:AM25"/>
    <mergeCell ref="AN24:AO25"/>
    <mergeCell ref="T50:U51"/>
    <mergeCell ref="V50:W51"/>
    <mergeCell ref="X50:Y51"/>
    <mergeCell ref="T46:U47"/>
    <mergeCell ref="V46:W47"/>
    <mergeCell ref="X46:Y47"/>
    <mergeCell ref="T48:U49"/>
    <mergeCell ref="V48:W49"/>
    <mergeCell ref="X48:Y49"/>
    <mergeCell ref="AJ50:AK51"/>
    <mergeCell ref="AL50:AM51"/>
    <mergeCell ref="AN50:AO51"/>
    <mergeCell ref="AJ46:AK47"/>
    <mergeCell ref="AL46:AM47"/>
    <mergeCell ref="AN46:AO47"/>
    <mergeCell ref="AJ48:AK49"/>
    <mergeCell ref="AL48:AM49"/>
    <mergeCell ref="Z36:AA37"/>
    <mergeCell ref="AB36:AC37"/>
    <mergeCell ref="AD36:AE37"/>
    <mergeCell ref="AF36:AG37"/>
    <mergeCell ref="AJ28:AK29"/>
    <mergeCell ref="AL28:AM29"/>
    <mergeCell ref="AB46:AC47"/>
    <mergeCell ref="AD46:AE47"/>
    <mergeCell ref="BV66:BW67"/>
    <mergeCell ref="BX66:BY67"/>
    <mergeCell ref="BD68:BE69"/>
    <mergeCell ref="BV68:BW69"/>
    <mergeCell ref="BX68:BY69"/>
    <mergeCell ref="BD62:BE63"/>
    <mergeCell ref="BV62:BW63"/>
    <mergeCell ref="BX62:BY63"/>
    <mergeCell ref="BD64:BE65"/>
    <mergeCell ref="BV64:BW65"/>
    <mergeCell ref="BX64:BY65"/>
    <mergeCell ref="BF62:BG63"/>
    <mergeCell ref="BH62:BI63"/>
    <mergeCell ref="BJ62:BK63"/>
    <mergeCell ref="BL62:BM63"/>
    <mergeCell ref="BN62:BO63"/>
    <mergeCell ref="BP62:BQ63"/>
    <mergeCell ref="BR62:BS63"/>
    <mergeCell ref="BT62:BU63"/>
    <mergeCell ref="BF64:BG65"/>
    <mergeCell ref="BH64:BI65"/>
    <mergeCell ref="BJ64:BK65"/>
    <mergeCell ref="BN64:BO65"/>
    <mergeCell ref="BP64:BQ65"/>
    <mergeCell ref="BR64:BS65"/>
    <mergeCell ref="BT64:BU65"/>
    <mergeCell ref="BF66:BG67"/>
    <mergeCell ref="BH66:BI67"/>
    <mergeCell ref="BJ66:BK67"/>
    <mergeCell ref="BL66:BM67"/>
    <mergeCell ref="BN66:BO67"/>
    <mergeCell ref="BP66:BQ67"/>
    <mergeCell ref="AL62:AM63"/>
    <mergeCell ref="AN62:AO63"/>
    <mergeCell ref="AJ64:AK65"/>
    <mergeCell ref="AL64:AM65"/>
    <mergeCell ref="AN64:AO65"/>
    <mergeCell ref="T74:U75"/>
    <mergeCell ref="V74:W75"/>
    <mergeCell ref="BV82:BW83"/>
    <mergeCell ref="BX82:BY83"/>
    <mergeCell ref="BD84:BE85"/>
    <mergeCell ref="BV84:BW85"/>
    <mergeCell ref="BX84:BY85"/>
    <mergeCell ref="BD78:BE79"/>
    <mergeCell ref="BV78:BW79"/>
    <mergeCell ref="BX78:BY79"/>
    <mergeCell ref="BD80:BE81"/>
    <mergeCell ref="BV80:BW81"/>
    <mergeCell ref="BX80:BY81"/>
    <mergeCell ref="BF80:BG81"/>
    <mergeCell ref="BH80:BI81"/>
    <mergeCell ref="BJ80:BK81"/>
    <mergeCell ref="BL80:BM81"/>
    <mergeCell ref="BN80:BO81"/>
    <mergeCell ref="BP80:BQ81"/>
    <mergeCell ref="BR80:BS81"/>
    <mergeCell ref="BT80:BU81"/>
    <mergeCell ref="BF82:BG83"/>
    <mergeCell ref="X80:Y81"/>
    <mergeCell ref="T66:U67"/>
    <mergeCell ref="V66:W67"/>
    <mergeCell ref="X66:Y67"/>
    <mergeCell ref="T68:U69"/>
    <mergeCell ref="AH36:AI37"/>
    <mergeCell ref="T40:U41"/>
    <mergeCell ref="V40:W41"/>
    <mergeCell ref="X40:Y41"/>
    <mergeCell ref="AL44:AM45"/>
    <mergeCell ref="T56:U57"/>
    <mergeCell ref="V56:W57"/>
    <mergeCell ref="X56:Y57"/>
    <mergeCell ref="AD42:AE43"/>
    <mergeCell ref="AF42:AG43"/>
    <mergeCell ref="AH42:AI43"/>
    <mergeCell ref="AB44:AC45"/>
    <mergeCell ref="AD44:AE45"/>
    <mergeCell ref="AF44:AG45"/>
    <mergeCell ref="AH44:AI45"/>
    <mergeCell ref="Z46:AA47"/>
    <mergeCell ref="AF46:AG47"/>
    <mergeCell ref="AH46:AI47"/>
    <mergeCell ref="Z52:AA53"/>
    <mergeCell ref="AB52:AC53"/>
    <mergeCell ref="AB56:AC57"/>
    <mergeCell ref="AD56:AE57"/>
    <mergeCell ref="Z54:AA55"/>
    <mergeCell ref="AB54:AC55"/>
    <mergeCell ref="AD54:AE55"/>
    <mergeCell ref="AJ56:AK57"/>
    <mergeCell ref="AL56:AM57"/>
    <mergeCell ref="Z44:AA45"/>
    <mergeCell ref="AH38:AI39"/>
    <mergeCell ref="Z40:AA41"/>
    <mergeCell ref="AB40:AC41"/>
    <mergeCell ref="J2:CK4"/>
    <mergeCell ref="B6:D85"/>
    <mergeCell ref="B2:I4"/>
    <mergeCell ref="AJ82:AK83"/>
    <mergeCell ref="AL82:AM83"/>
    <mergeCell ref="AN82:AO83"/>
    <mergeCell ref="AJ84:AK85"/>
    <mergeCell ref="AL84:AM85"/>
    <mergeCell ref="AN84:AO85"/>
    <mergeCell ref="AJ78:AK79"/>
    <mergeCell ref="AL78:AM79"/>
    <mergeCell ref="AN78:AO79"/>
    <mergeCell ref="AJ80:AK81"/>
    <mergeCell ref="AL80:AM81"/>
    <mergeCell ref="AN80:AO81"/>
    <mergeCell ref="T82:U83"/>
    <mergeCell ref="V82:W83"/>
    <mergeCell ref="X82:Y83"/>
    <mergeCell ref="T84:U85"/>
    <mergeCell ref="V84:W85"/>
    <mergeCell ref="X84:Y85"/>
    <mergeCell ref="T78:U79"/>
    <mergeCell ref="V78:W79"/>
    <mergeCell ref="X78:Y79"/>
    <mergeCell ref="T80:U81"/>
    <mergeCell ref="V80:W81"/>
    <mergeCell ref="T24:U25"/>
    <mergeCell ref="V24:W25"/>
    <mergeCell ref="X24:Y25"/>
    <mergeCell ref="AJ26:AK27"/>
    <mergeCell ref="AL26:AM27"/>
    <mergeCell ref="AN26:AO27"/>
  </mergeCells>
  <pageMargins left="0.7" right="0.7" top="0.75" bottom="0.75" header="0.3" footer="0.3"/>
  <pageSetup orientation="portrait" r:id="rId1"/>
  <ignoredErrors>
    <ignoredError sqref="J8:Y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Q248"/>
  <sheetViews>
    <sheetView zoomScale="50" zoomScaleNormal="50" workbookViewId="0">
      <selection activeCell="Y15" sqref="Y15"/>
    </sheetView>
  </sheetViews>
  <sheetFormatPr baseColWidth="10" defaultColWidth="11.42578125" defaultRowHeight="15" x14ac:dyDescent="0.25"/>
  <cols>
    <col min="2" max="9" width="5.7109375" customWidth="1"/>
    <col min="10" max="11" width="11.7109375" bestFit="1" customWidth="1"/>
    <col min="12" max="43" width="6.28515625" customWidth="1"/>
    <col min="45" max="50" width="5.7109375" customWidth="1"/>
  </cols>
  <sheetData>
    <row r="1" spans="1:95" x14ac:dyDescent="0.25">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row>
    <row r="2" spans="1:95" ht="18" customHeight="1" x14ac:dyDescent="0.25">
      <c r="A2" s="22"/>
      <c r="B2" s="914" t="s">
        <v>661</v>
      </c>
      <c r="C2" s="915"/>
      <c r="D2" s="915"/>
      <c r="E2" s="915"/>
      <c r="F2" s="915"/>
      <c r="G2" s="915"/>
      <c r="H2" s="915"/>
      <c r="I2" s="915"/>
      <c r="J2" s="916" t="s">
        <v>19</v>
      </c>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row>
    <row r="3" spans="1:95" ht="18.75" customHeight="1" x14ac:dyDescent="0.25">
      <c r="A3" s="22"/>
      <c r="B3" s="915"/>
      <c r="C3" s="915"/>
      <c r="D3" s="915"/>
      <c r="E3" s="915"/>
      <c r="F3" s="915"/>
      <c r="G3" s="915"/>
      <c r="H3" s="915"/>
      <c r="I3" s="915"/>
      <c r="J3" s="916"/>
      <c r="K3" s="916"/>
      <c r="L3" s="916"/>
      <c r="M3" s="916"/>
      <c r="N3" s="916"/>
      <c r="O3" s="916"/>
      <c r="P3" s="916"/>
      <c r="Q3" s="916"/>
      <c r="R3" s="916"/>
      <c r="S3" s="916"/>
      <c r="T3" s="916"/>
      <c r="U3" s="916"/>
      <c r="V3" s="916"/>
      <c r="W3" s="916"/>
      <c r="X3" s="916"/>
      <c r="Y3" s="916"/>
      <c r="Z3" s="916"/>
      <c r="AA3" s="916"/>
      <c r="AB3" s="916"/>
      <c r="AC3" s="916"/>
      <c r="AD3" s="916"/>
      <c r="AE3" s="916"/>
      <c r="AF3" s="916"/>
      <c r="AG3" s="916"/>
      <c r="AH3" s="916"/>
      <c r="AI3" s="916"/>
      <c r="AJ3" s="916"/>
      <c r="AK3" s="916"/>
      <c r="AL3" s="916"/>
      <c r="AM3" s="916"/>
      <c r="AN3" s="916"/>
      <c r="AO3" s="916"/>
      <c r="AP3" s="916"/>
      <c r="AQ3" s="916"/>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row>
    <row r="4" spans="1:95" ht="15" customHeight="1" x14ac:dyDescent="0.25">
      <c r="A4" s="22"/>
      <c r="B4" s="915"/>
      <c r="C4" s="915"/>
      <c r="D4" s="915"/>
      <c r="E4" s="915"/>
      <c r="F4" s="915"/>
      <c r="G4" s="915"/>
      <c r="H4" s="915"/>
      <c r="I4" s="915"/>
      <c r="J4" s="916"/>
      <c r="K4" s="916"/>
      <c r="L4" s="916"/>
      <c r="M4" s="916"/>
      <c r="N4" s="916"/>
      <c r="O4" s="916"/>
      <c r="P4" s="916"/>
      <c r="Q4" s="916"/>
      <c r="R4" s="916"/>
      <c r="S4" s="916"/>
      <c r="T4" s="916"/>
      <c r="U4" s="916"/>
      <c r="V4" s="916"/>
      <c r="W4" s="916"/>
      <c r="X4" s="916"/>
      <c r="Y4" s="916"/>
      <c r="Z4" s="916"/>
      <c r="AA4" s="916"/>
      <c r="AB4" s="916"/>
      <c r="AC4" s="916"/>
      <c r="AD4" s="916"/>
      <c r="AE4" s="916"/>
      <c r="AF4" s="916"/>
      <c r="AG4" s="916"/>
      <c r="AH4" s="916"/>
      <c r="AI4" s="916"/>
      <c r="AJ4" s="916"/>
      <c r="AK4" s="916"/>
      <c r="AL4" s="916"/>
      <c r="AM4" s="916"/>
      <c r="AN4" s="916"/>
      <c r="AO4" s="916"/>
      <c r="AP4" s="916"/>
      <c r="AQ4" s="916"/>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row>
    <row r="5" spans="1:95" ht="15.75" thickBot="1" x14ac:dyDescent="0.3">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row>
    <row r="6" spans="1:95" ht="18.600000000000001" customHeight="1" x14ac:dyDescent="0.4">
      <c r="A6" s="22"/>
      <c r="B6" s="917" t="s">
        <v>640</v>
      </c>
      <c r="C6" s="917"/>
      <c r="D6" s="918"/>
      <c r="E6" s="885" t="s">
        <v>651</v>
      </c>
      <c r="F6" s="887"/>
      <c r="G6" s="887"/>
      <c r="H6" s="887"/>
      <c r="I6" s="892"/>
      <c r="J6" s="67" t="e">
        <f>IF(AND('Mapa final'!#REF!="Muy Alta",'Mapa final'!#REF!="Leve"),CONCATENATE("R1C",'Mapa final'!#REF!),"")</f>
        <v>#REF!</v>
      </c>
      <c r="K6" s="68" t="e">
        <f>IF(AND('Mapa final'!#REF!="Muy Alta",'Mapa final'!#REF!="Leve"),CONCATENATE("R1C",'Mapa final'!#REF!),"")</f>
        <v>#REF!</v>
      </c>
      <c r="L6" s="68" t="e">
        <f>IF(AND('Mapa final'!#REF!="Muy Alta",'Mapa final'!#REF!="Leve"),CONCATENATE("R1C",'Mapa final'!#REF!),"")</f>
        <v>#REF!</v>
      </c>
      <c r="M6" s="67" t="e">
        <f>IF(AND('Mapa final'!#REF!="Muy Alta",'Mapa final'!#REF!="Leve"),CONCATENATE("R1C",'Mapa final'!#REF!),"")</f>
        <v>#REF!</v>
      </c>
      <c r="N6" s="68" t="e">
        <f>IF(AND('Mapa final'!#REF!="Muy Alta",'Mapa final'!#REF!="Leve"),CONCATENATE("R1C",'Mapa final'!#REF!),"")</f>
        <v>#REF!</v>
      </c>
      <c r="O6" s="68" t="e">
        <f>IF(AND('Mapa final'!#REF!="Muy Alta",'Mapa final'!#REF!="Leve"),CONCATENATE("R1C",'Mapa final'!#REF!),"")</f>
        <v>#REF!</v>
      </c>
      <c r="P6" s="67" t="e">
        <f>IF(AND('Mapa final'!#REF!="Muy Alta",'Mapa final'!#REF!="Leve"),CONCATENATE("R1C",'Mapa final'!#REF!),"")</f>
        <v>#REF!</v>
      </c>
      <c r="Q6" s="68" t="e">
        <f>IF(AND('Mapa final'!#REF!="Muy Alta",'Mapa final'!#REF!="Leve"),CONCATENATE("R1C",'Mapa final'!#REF!),"")</f>
        <v>#REF!</v>
      </c>
      <c r="R6" s="68" t="e">
        <f>IF(AND('Mapa final'!#REF!="Muy Alta",'Mapa final'!#REF!="Leve"),CONCATENATE("R1C",'Mapa final'!#REF!),"")</f>
        <v>#REF!</v>
      </c>
      <c r="S6" s="67" t="e">
        <f>IF(AND('Mapa final'!#REF!="Muy Alta",'Mapa final'!#REF!="Leve"),CONCATENATE("R1C",'Mapa final'!#REF!),"")</f>
        <v>#REF!</v>
      </c>
      <c r="T6" s="67" t="e">
        <f>IF(AND('Mapa final'!#REF!="Muy Alta",'Mapa final'!#REF!="Menor"),CONCATENATE("R1C",'Mapa final'!#REF!),"")</f>
        <v>#REF!</v>
      </c>
      <c r="U6" s="68" t="e">
        <f>IF(AND('Mapa final'!#REF!="Muy Alta",'Mapa final'!#REF!="Menor"),CONCATENATE("R1C",'Mapa final'!#REF!),"")</f>
        <v>#REF!</v>
      </c>
      <c r="V6" s="68" t="e">
        <f>IF(AND('Mapa final'!#REF!="Muy Alta",'Mapa final'!#REF!="Menor"),CONCATENATE("R1C",'Mapa final'!#REF!),"")</f>
        <v>#REF!</v>
      </c>
      <c r="W6" s="68" t="e">
        <f>IF(AND('Mapa final'!#REF!="Muy Alta",'Mapa final'!#REF!="Menor"),CONCATENATE("R1C",'Mapa final'!#REF!),"")</f>
        <v>#REF!</v>
      </c>
      <c r="X6" s="68" t="e">
        <f>IF(AND('Mapa final'!#REF!="Muy Alta",'Mapa final'!#REF!="Menor"),CONCATENATE("R1C",'Mapa final'!#REF!),"")</f>
        <v>#REF!</v>
      </c>
      <c r="Y6" s="69" t="e">
        <f>IF(AND('Mapa final'!#REF!="Muy Alta",'Mapa final'!#REF!="Menor"),CONCATENATE("R1C",'Mapa final'!#REF!),"")</f>
        <v>#REF!</v>
      </c>
      <c r="Z6" s="67" t="e">
        <f>IF(AND('Mapa final'!#REF!="Muy Alta",'Mapa final'!#REF!="Moderado"),CONCATENATE("R1C",'Mapa final'!#REF!),"")</f>
        <v>#REF!</v>
      </c>
      <c r="AA6" s="68" t="e">
        <f>IF(AND('Mapa final'!#REF!="Muy Alta",'Mapa final'!#REF!="Moderado"),CONCATENATE("R1C",'Mapa final'!#REF!),"")</f>
        <v>#REF!</v>
      </c>
      <c r="AB6" s="68" t="e">
        <f>IF(AND('Mapa final'!#REF!="Muy Alta",'Mapa final'!#REF!="Moderado"),CONCATENATE("R1C",'Mapa final'!#REF!),"")</f>
        <v>#REF!</v>
      </c>
      <c r="AC6" s="68" t="e">
        <f>IF(AND('Mapa final'!#REF!="Muy Alta",'Mapa final'!#REF!="Moderado"),CONCATENATE("R1C",'Mapa final'!#REF!),"")</f>
        <v>#REF!</v>
      </c>
      <c r="AD6" s="68" t="e">
        <f>IF(AND('Mapa final'!#REF!="Muy Alta",'Mapa final'!#REF!="Moderado"),CONCATENATE("R1C",'Mapa final'!#REF!),"")</f>
        <v>#REF!</v>
      </c>
      <c r="AE6" s="69" t="e">
        <f>IF(AND('Mapa final'!#REF!="Muy Alta",'Mapa final'!#REF!="Moderado"),CONCATENATE("R1C",'Mapa final'!#REF!),"")</f>
        <v>#REF!</v>
      </c>
      <c r="AF6" s="67" t="e">
        <f>IF(AND('Mapa final'!#REF!="Muy Alta",'Mapa final'!#REF!="Mayor"),CONCATENATE("R1C",'Mapa final'!#REF!),"")</f>
        <v>#REF!</v>
      </c>
      <c r="AG6" s="68" t="e">
        <f>IF(AND('Mapa final'!#REF!="Muy Alta",'Mapa final'!#REF!="Mayor"),CONCATENATE("R1C",'Mapa final'!#REF!),"")</f>
        <v>#REF!</v>
      </c>
      <c r="AH6" s="68" t="e">
        <f>IF(AND('Mapa final'!#REF!="Muy Alta",'Mapa final'!#REF!="Mayor"),CONCATENATE("R1C",'Mapa final'!#REF!),"")</f>
        <v>#REF!</v>
      </c>
      <c r="AI6" s="68" t="e">
        <f>IF(AND('Mapa final'!#REF!="Muy Alta",'Mapa final'!#REF!="Mayor"),CONCATENATE("R1C",'Mapa final'!#REF!),"")</f>
        <v>#REF!</v>
      </c>
      <c r="AJ6" s="68" t="e">
        <f>IF(AND('Mapa final'!#REF!="Muy Alta",'Mapa final'!#REF!="Mayor"),CONCATENATE("R1C",'Mapa final'!#REF!),"")</f>
        <v>#REF!</v>
      </c>
      <c r="AK6" s="69" t="e">
        <f>IF(AND('Mapa final'!#REF!="Muy Alta",'Mapa final'!#REF!="Mayor"),CONCATENATE("R1C",'Mapa final'!#REF!),"")</f>
        <v>#REF!</v>
      </c>
      <c r="AL6" s="70" t="e">
        <f>IF(AND('Mapa final'!#REF!="Muy Alta",'Mapa final'!#REF!="Catastrófico"),CONCATENATE("R1C",'Mapa final'!#REF!),"")</f>
        <v>#REF!</v>
      </c>
      <c r="AM6" s="71" t="e">
        <f>IF(AND('Mapa final'!#REF!="Muy Alta",'Mapa final'!#REF!="Catastrófico"),CONCATENATE("R1C",'Mapa final'!#REF!),"")</f>
        <v>#REF!</v>
      </c>
      <c r="AN6" s="71" t="e">
        <f>IF(AND('Mapa final'!#REF!="Muy Alta",'Mapa final'!#REF!="Catastrófico"),CONCATENATE("R1C",'Mapa final'!#REF!),"")</f>
        <v>#REF!</v>
      </c>
      <c r="AO6" s="71" t="e">
        <f>IF(AND('Mapa final'!#REF!="Muy Alta",'Mapa final'!#REF!="Catastrófico"),CONCATENATE("R1C",'Mapa final'!#REF!),"")</f>
        <v>#REF!</v>
      </c>
      <c r="AP6" s="71" t="e">
        <f>IF(AND('Mapa final'!#REF!="Muy Alta",'Mapa final'!#REF!="Catastrófico"),CONCATENATE("R1C",'Mapa final'!#REF!),"")</f>
        <v>#REF!</v>
      </c>
      <c r="AQ6" s="72" t="e">
        <f>IF(AND('Mapa final'!#REF!="Muy Alta",'Mapa final'!#REF!="Catastrófico"),CONCATENATE("R1C",'Mapa final'!#REF!),"")</f>
        <v>#REF!</v>
      </c>
      <c r="AR6" s="22"/>
      <c r="AS6" s="905" t="s">
        <v>643</v>
      </c>
      <c r="AT6" s="906"/>
      <c r="AU6" s="906"/>
      <c r="AV6" s="906"/>
      <c r="AW6" s="906"/>
      <c r="AX6" s="907"/>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row>
    <row r="7" spans="1:95" ht="18.600000000000001" customHeight="1" x14ac:dyDescent="0.4">
      <c r="A7" s="22"/>
      <c r="B7" s="917"/>
      <c r="C7" s="917"/>
      <c r="D7" s="918"/>
      <c r="E7" s="888"/>
      <c r="F7" s="889"/>
      <c r="G7" s="889"/>
      <c r="H7" s="889"/>
      <c r="I7" s="893"/>
      <c r="J7" s="73" t="e">
        <f>IF(AND('Mapa final'!#REF!="Muy Alta",'Mapa final'!#REF!="Leve"),CONCATENATE("R2C",'Mapa final'!#REF!),"")</f>
        <v>#REF!</v>
      </c>
      <c r="K7" s="74" t="e">
        <f>IF(AND('Mapa final'!#REF!="Muy Alta",'Mapa final'!#REF!="Leve"),CONCATENATE("R2C",'Mapa final'!#REF!),"")</f>
        <v>#REF!</v>
      </c>
      <c r="L7" s="74" t="e">
        <f>IF(AND('Mapa final'!#REF!="Muy Alta",'Mapa final'!#REF!="Leve"),CONCATENATE("R2C",'Mapa final'!#REF!),"")</f>
        <v>#REF!</v>
      </c>
      <c r="M7" s="74" t="e">
        <f>IF(AND('Mapa final'!#REF!="Muy Alta",'Mapa final'!#REF!="Leve"),CONCATENATE("R2C",'Mapa final'!#REF!),"")</f>
        <v>#REF!</v>
      </c>
      <c r="N7" s="74" t="e">
        <f>IF(AND('Mapa final'!#REF!="Muy Alta",'Mapa final'!#REF!="Leve"),CONCATENATE("R2C",'Mapa final'!#REF!),"")</f>
        <v>#REF!</v>
      </c>
      <c r="O7" s="74" t="e">
        <f>IF(AND('Mapa final'!#REF!="Muy Alta",'Mapa final'!#REF!="Leve"),CONCATENATE("R2C",'Mapa final'!#REF!),"")</f>
        <v>#REF!</v>
      </c>
      <c r="P7" s="74" t="e">
        <f>IF(AND('Mapa final'!#REF!="Muy Alta",'Mapa final'!#REF!="Leve"),CONCATENATE("R2C",'Mapa final'!#REF!),"")</f>
        <v>#REF!</v>
      </c>
      <c r="Q7" s="74" t="e">
        <f>IF(AND('Mapa final'!#REF!="Muy Alta",'Mapa final'!#REF!="Leve"),CONCATENATE("R2C",'Mapa final'!#REF!),"")</f>
        <v>#REF!</v>
      </c>
      <c r="R7" s="74" t="e">
        <f>IF(AND('Mapa final'!#REF!="Muy Alta",'Mapa final'!#REF!="Leve"),CONCATENATE("R2C",'Mapa final'!#REF!),"")</f>
        <v>#REF!</v>
      </c>
      <c r="S7" s="74" t="e">
        <f>IF(AND('Mapa final'!#REF!="Muy Alta",'Mapa final'!#REF!="Leve"),CONCATENATE("R2C",'Mapa final'!#REF!),"")</f>
        <v>#REF!</v>
      </c>
      <c r="T7" s="73" t="e">
        <f>IF(AND('Mapa final'!#REF!="Muy Alta",'Mapa final'!#REF!="Menor"),CONCATENATE("R2C",'Mapa final'!#REF!),"")</f>
        <v>#REF!</v>
      </c>
      <c r="U7" s="74" t="e">
        <f>IF(AND('Mapa final'!#REF!="Muy Alta",'Mapa final'!#REF!="Menor"),CONCATENATE("R2C",'Mapa final'!#REF!),"")</f>
        <v>#REF!</v>
      </c>
      <c r="V7" s="74" t="e">
        <f>IF(AND('Mapa final'!#REF!="Muy Alta",'Mapa final'!#REF!="Menor"),CONCATENATE("R2C",'Mapa final'!#REF!),"")</f>
        <v>#REF!</v>
      </c>
      <c r="W7" s="74" t="e">
        <f>IF(AND('Mapa final'!#REF!="Muy Alta",'Mapa final'!#REF!="Menor"),CONCATENATE("R2C",'Mapa final'!#REF!),"")</f>
        <v>#REF!</v>
      </c>
      <c r="X7" s="74" t="e">
        <f>IF(AND('Mapa final'!#REF!="Muy Alta",'Mapa final'!#REF!="Menor"),CONCATENATE("R2C",'Mapa final'!#REF!),"")</f>
        <v>#REF!</v>
      </c>
      <c r="Y7" s="75" t="e">
        <f>IF(AND('Mapa final'!#REF!="Muy Alta",'Mapa final'!#REF!="Menor"),CONCATENATE("R2C",'Mapa final'!#REF!),"")</f>
        <v>#REF!</v>
      </c>
      <c r="Z7" s="73" t="e">
        <f>IF(AND('Mapa final'!#REF!="Muy Alta",'Mapa final'!#REF!="Moderado"),CONCATENATE("R2C",'Mapa final'!#REF!),"")</f>
        <v>#REF!</v>
      </c>
      <c r="AA7" s="74" t="e">
        <f>IF(AND('Mapa final'!#REF!="Muy Alta",'Mapa final'!#REF!="Moderado"),CONCATENATE("R2C",'Mapa final'!#REF!),"")</f>
        <v>#REF!</v>
      </c>
      <c r="AB7" s="74" t="e">
        <f>IF(AND('Mapa final'!#REF!="Muy Alta",'Mapa final'!#REF!="Moderado"),CONCATENATE("R2C",'Mapa final'!#REF!),"")</f>
        <v>#REF!</v>
      </c>
      <c r="AC7" s="74" t="e">
        <f>IF(AND('Mapa final'!#REF!="Muy Alta",'Mapa final'!#REF!="Moderado"),CONCATENATE("R2C",'Mapa final'!#REF!),"")</f>
        <v>#REF!</v>
      </c>
      <c r="AD7" s="74" t="e">
        <f>IF(AND('Mapa final'!#REF!="Muy Alta",'Mapa final'!#REF!="Moderado"),CONCATENATE("R2C",'Mapa final'!#REF!),"")</f>
        <v>#REF!</v>
      </c>
      <c r="AE7" s="75" t="e">
        <f>IF(AND('Mapa final'!#REF!="Muy Alta",'Mapa final'!#REF!="Moderado"),CONCATENATE("R2C",'Mapa final'!#REF!),"")</f>
        <v>#REF!</v>
      </c>
      <c r="AF7" s="73" t="e">
        <f>IF(AND('Mapa final'!#REF!="Muy Alta",'Mapa final'!#REF!="Mayor"),CONCATENATE("R2C",'Mapa final'!#REF!),"")</f>
        <v>#REF!</v>
      </c>
      <c r="AG7" s="74" t="e">
        <f>IF(AND('Mapa final'!#REF!="Muy Alta",'Mapa final'!#REF!="Mayor"),CONCATENATE("R2C",'Mapa final'!#REF!),"")</f>
        <v>#REF!</v>
      </c>
      <c r="AH7" s="74" t="e">
        <f>IF(AND('Mapa final'!#REF!="Muy Alta",'Mapa final'!#REF!="Mayor"),CONCATENATE("R2C",'Mapa final'!#REF!),"")</f>
        <v>#REF!</v>
      </c>
      <c r="AI7" s="74" t="e">
        <f>IF(AND('Mapa final'!#REF!="Muy Alta",'Mapa final'!#REF!="Mayor"),CONCATENATE("R2C",'Mapa final'!#REF!),"")</f>
        <v>#REF!</v>
      </c>
      <c r="AJ7" s="74" t="e">
        <f>IF(AND('Mapa final'!#REF!="Muy Alta",'Mapa final'!#REF!="Mayor"),CONCATENATE("R2C",'Mapa final'!#REF!),"")</f>
        <v>#REF!</v>
      </c>
      <c r="AK7" s="75" t="e">
        <f>IF(AND('Mapa final'!#REF!="Muy Alta",'Mapa final'!#REF!="Mayor"),CONCATENATE("R2C",'Mapa final'!#REF!),"")</f>
        <v>#REF!</v>
      </c>
      <c r="AL7" s="76" t="e">
        <f>IF(AND('Mapa final'!#REF!="Muy Alta",'Mapa final'!#REF!="Catastrófico"),CONCATENATE("R2C",'Mapa final'!#REF!),"")</f>
        <v>#REF!</v>
      </c>
      <c r="AM7" s="77" t="e">
        <f>IF(AND('Mapa final'!#REF!="Muy Alta",'Mapa final'!#REF!="Catastrófico"),CONCATENATE("R2C",'Mapa final'!#REF!),"")</f>
        <v>#REF!</v>
      </c>
      <c r="AN7" s="77" t="e">
        <f>IF(AND('Mapa final'!#REF!="Muy Alta",'Mapa final'!#REF!="Catastrófico"),CONCATENATE("R2C",'Mapa final'!#REF!),"")</f>
        <v>#REF!</v>
      </c>
      <c r="AO7" s="77" t="e">
        <f>IF(AND('Mapa final'!#REF!="Muy Alta",'Mapa final'!#REF!="Catastrófico"),CONCATENATE("R2C",'Mapa final'!#REF!),"")</f>
        <v>#REF!</v>
      </c>
      <c r="AP7" s="77" t="e">
        <f>IF(AND('Mapa final'!#REF!="Muy Alta",'Mapa final'!#REF!="Catastrófico"),CONCATENATE("R2C",'Mapa final'!#REF!),"")</f>
        <v>#REF!</v>
      </c>
      <c r="AQ7" s="78" t="e">
        <f>IF(AND('Mapa final'!#REF!="Muy Alta",'Mapa final'!#REF!="Catastrófico"),CONCATENATE("R2C",'Mapa final'!#REF!),"")</f>
        <v>#REF!</v>
      </c>
      <c r="AR7" s="22"/>
      <c r="AS7" s="908"/>
      <c r="AT7" s="909"/>
      <c r="AU7" s="909"/>
      <c r="AV7" s="909"/>
      <c r="AW7" s="909"/>
      <c r="AX7" s="910"/>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row>
    <row r="8" spans="1:95" ht="18.600000000000001" customHeight="1" x14ac:dyDescent="0.4">
      <c r="A8" s="22"/>
      <c r="B8" s="917"/>
      <c r="C8" s="917"/>
      <c r="D8" s="918"/>
      <c r="E8" s="888"/>
      <c r="F8" s="889"/>
      <c r="G8" s="889"/>
      <c r="H8" s="889"/>
      <c r="I8" s="893"/>
      <c r="J8" s="73" t="e">
        <f>IF(AND('Mapa final'!#REF!="Muy Alta",'Mapa final'!#REF!="Leve"),CONCATENATE("R3C",'Mapa final'!#REF!),"")</f>
        <v>#REF!</v>
      </c>
      <c r="K8" s="74" t="e">
        <f>IF(AND('Mapa final'!#REF!="Muy Alta",'Mapa final'!#REF!="Leve"),CONCATENATE("R3C",'Mapa final'!#REF!),"")</f>
        <v>#REF!</v>
      </c>
      <c r="L8" s="74" t="e">
        <f>IF(AND('Mapa final'!#REF!="Muy Alta",'Mapa final'!#REF!="Leve"),CONCATENATE("R3C",'Mapa final'!#REF!),"")</f>
        <v>#REF!</v>
      </c>
      <c r="M8" s="74" t="e">
        <f>IF(AND('Mapa final'!#REF!="Muy Alta",'Mapa final'!#REF!="Leve"),CONCATENATE("R3C",'Mapa final'!#REF!),"")</f>
        <v>#REF!</v>
      </c>
      <c r="N8" s="74" t="e">
        <f>IF(AND('Mapa final'!#REF!="Muy Alta",'Mapa final'!#REF!="Leve"),CONCATENATE("R3C",'Mapa final'!#REF!),"")</f>
        <v>#REF!</v>
      </c>
      <c r="O8" s="74" t="e">
        <f>IF(AND('Mapa final'!#REF!="Muy Alta",'Mapa final'!#REF!="Leve"),CONCATENATE("R3C",'Mapa final'!#REF!),"")</f>
        <v>#REF!</v>
      </c>
      <c r="P8" s="74" t="e">
        <f>IF(AND('Mapa final'!#REF!="Muy Alta",'Mapa final'!#REF!="Leve"),CONCATENATE("R3C",'Mapa final'!#REF!),"")</f>
        <v>#REF!</v>
      </c>
      <c r="Q8" s="74" t="e">
        <f>IF(AND('Mapa final'!#REF!="Muy Alta",'Mapa final'!#REF!="Leve"),CONCATENATE("R3C",'Mapa final'!#REF!),"")</f>
        <v>#REF!</v>
      </c>
      <c r="R8" s="74" t="e">
        <f>IF(AND('Mapa final'!#REF!="Muy Alta",'Mapa final'!#REF!="Leve"),CONCATENATE("R3C",'Mapa final'!#REF!),"")</f>
        <v>#REF!</v>
      </c>
      <c r="S8" s="74" t="e">
        <f>IF(AND('Mapa final'!#REF!="Muy Alta",'Mapa final'!#REF!="Leve"),CONCATENATE("R3C",'Mapa final'!#REF!),"")</f>
        <v>#REF!</v>
      </c>
      <c r="T8" s="73" t="e">
        <f>IF(AND('Mapa final'!#REF!="Muy Alta",'Mapa final'!#REF!="Menor"),CONCATENATE("R3C",'Mapa final'!#REF!),"")</f>
        <v>#REF!</v>
      </c>
      <c r="U8" s="74" t="e">
        <f>IF(AND('Mapa final'!#REF!="Muy Alta",'Mapa final'!#REF!="Menor"),CONCATENATE("R3C",'Mapa final'!#REF!),"")</f>
        <v>#REF!</v>
      </c>
      <c r="V8" s="74" t="e">
        <f>IF(AND('Mapa final'!#REF!="Muy Alta",'Mapa final'!#REF!="Menor"),CONCATENATE("R3C",'Mapa final'!#REF!),"")</f>
        <v>#REF!</v>
      </c>
      <c r="W8" s="74" t="e">
        <f>IF(AND('Mapa final'!#REF!="Muy Alta",'Mapa final'!#REF!="Menor"),CONCATENATE("R3C",'Mapa final'!#REF!),"")</f>
        <v>#REF!</v>
      </c>
      <c r="X8" s="74" t="e">
        <f>IF(AND('Mapa final'!#REF!="Muy Alta",'Mapa final'!#REF!="Menor"),CONCATENATE("R3C",'Mapa final'!#REF!),"")</f>
        <v>#REF!</v>
      </c>
      <c r="Y8" s="75" t="e">
        <f>IF(AND('Mapa final'!#REF!="Muy Alta",'Mapa final'!#REF!="Menor"),CONCATENATE("R3C",'Mapa final'!#REF!),"")</f>
        <v>#REF!</v>
      </c>
      <c r="Z8" s="73" t="e">
        <f>IF(AND('Mapa final'!#REF!="Muy Alta",'Mapa final'!#REF!="Moderado"),CONCATENATE("R3C",'Mapa final'!#REF!),"")</f>
        <v>#REF!</v>
      </c>
      <c r="AA8" s="74" t="e">
        <f>IF(AND('Mapa final'!#REF!="Muy Alta",'Mapa final'!#REF!="Moderado"),CONCATENATE("R3C",'Mapa final'!#REF!),"")</f>
        <v>#REF!</v>
      </c>
      <c r="AB8" s="74" t="e">
        <f>IF(AND('Mapa final'!#REF!="Muy Alta",'Mapa final'!#REF!="Moderado"),CONCATENATE("R3C",'Mapa final'!#REF!),"")</f>
        <v>#REF!</v>
      </c>
      <c r="AC8" s="74" t="e">
        <f>IF(AND('Mapa final'!#REF!="Muy Alta",'Mapa final'!#REF!="Moderado"),CONCATENATE("R3C",'Mapa final'!#REF!),"")</f>
        <v>#REF!</v>
      </c>
      <c r="AD8" s="74" t="e">
        <f>IF(AND('Mapa final'!#REF!="Muy Alta",'Mapa final'!#REF!="Moderado"),CONCATENATE("R3C",'Mapa final'!#REF!),"")</f>
        <v>#REF!</v>
      </c>
      <c r="AE8" s="75" t="e">
        <f>IF(AND('Mapa final'!#REF!="Muy Alta",'Mapa final'!#REF!="Moderado"),CONCATENATE("R3C",'Mapa final'!#REF!),"")</f>
        <v>#REF!</v>
      </c>
      <c r="AF8" s="73" t="e">
        <f>IF(AND('Mapa final'!#REF!="Muy Alta",'Mapa final'!#REF!="Mayor"),CONCATENATE("R3C",'Mapa final'!#REF!),"")</f>
        <v>#REF!</v>
      </c>
      <c r="AG8" s="74" t="e">
        <f>IF(AND('Mapa final'!#REF!="Muy Alta",'Mapa final'!#REF!="Mayor"),CONCATENATE("R3C",'Mapa final'!#REF!),"")</f>
        <v>#REF!</v>
      </c>
      <c r="AH8" s="74" t="e">
        <f>IF(AND('Mapa final'!#REF!="Muy Alta",'Mapa final'!#REF!="Mayor"),CONCATENATE("R3C",'Mapa final'!#REF!),"")</f>
        <v>#REF!</v>
      </c>
      <c r="AI8" s="74" t="e">
        <f>IF(AND('Mapa final'!#REF!="Muy Alta",'Mapa final'!#REF!="Mayor"),CONCATENATE("R3C",'Mapa final'!#REF!),"")</f>
        <v>#REF!</v>
      </c>
      <c r="AJ8" s="74" t="e">
        <f>IF(AND('Mapa final'!#REF!="Muy Alta",'Mapa final'!#REF!="Mayor"),CONCATENATE("R3C",'Mapa final'!#REF!),"")</f>
        <v>#REF!</v>
      </c>
      <c r="AK8" s="75" t="e">
        <f>IF(AND('Mapa final'!#REF!="Muy Alta",'Mapa final'!#REF!="Mayor"),CONCATENATE("R3C",'Mapa final'!#REF!),"")</f>
        <v>#REF!</v>
      </c>
      <c r="AL8" s="76" t="e">
        <f>IF(AND('Mapa final'!#REF!="Muy Alta",'Mapa final'!#REF!="Catastrófico"),CONCATENATE("R3C",'Mapa final'!#REF!),"")</f>
        <v>#REF!</v>
      </c>
      <c r="AM8" s="77" t="e">
        <f>IF(AND('Mapa final'!#REF!="Muy Alta",'Mapa final'!#REF!="Catastrófico"),CONCATENATE("R3C",'Mapa final'!#REF!),"")</f>
        <v>#REF!</v>
      </c>
      <c r="AN8" s="77" t="e">
        <f>IF(AND('Mapa final'!#REF!="Muy Alta",'Mapa final'!#REF!="Catastrófico"),CONCATENATE("R3C",'Mapa final'!#REF!),"")</f>
        <v>#REF!</v>
      </c>
      <c r="AO8" s="77" t="e">
        <f>IF(AND('Mapa final'!#REF!="Muy Alta",'Mapa final'!#REF!="Catastrófico"),CONCATENATE("R3C",'Mapa final'!#REF!),"")</f>
        <v>#REF!</v>
      </c>
      <c r="AP8" s="77" t="e">
        <f>IF(AND('Mapa final'!#REF!="Muy Alta",'Mapa final'!#REF!="Catastrófico"),CONCATENATE("R3C",'Mapa final'!#REF!),"")</f>
        <v>#REF!</v>
      </c>
      <c r="AQ8" s="78" t="e">
        <f>IF(AND('Mapa final'!#REF!="Muy Alta",'Mapa final'!#REF!="Catastrófico"),CONCATENATE("R3C",'Mapa final'!#REF!),"")</f>
        <v>#REF!</v>
      </c>
      <c r="AR8" s="22"/>
      <c r="AS8" s="908"/>
      <c r="AT8" s="909"/>
      <c r="AU8" s="909"/>
      <c r="AV8" s="909"/>
      <c r="AW8" s="909"/>
      <c r="AX8" s="910"/>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row>
    <row r="9" spans="1:95" ht="18.600000000000001" customHeight="1" x14ac:dyDescent="0.4">
      <c r="A9" s="22"/>
      <c r="B9" s="917"/>
      <c r="C9" s="917"/>
      <c r="D9" s="918"/>
      <c r="E9" s="888"/>
      <c r="F9" s="889"/>
      <c r="G9" s="889"/>
      <c r="H9" s="889"/>
      <c r="I9" s="893"/>
      <c r="J9" s="73" t="e">
        <f>IF(AND('Mapa final'!#REF!="Muy Alta",'Mapa final'!#REF!="Leve"),CONCATENATE("R5C",'Mapa final'!#REF!),"")</f>
        <v>#REF!</v>
      </c>
      <c r="K9" s="74" t="e">
        <f>IF(AND('Mapa final'!#REF!="Muy Alta",'Mapa final'!#REF!="Leve"),CONCATENATE("R5C",'Mapa final'!#REF!),"")</f>
        <v>#REF!</v>
      </c>
      <c r="L9" s="74" t="e">
        <f>IF(AND('Mapa final'!#REF!="Muy Alta",'Mapa final'!#REF!="Leve"),CONCATENATE("R5C",'Mapa final'!#REF!),"")</f>
        <v>#REF!</v>
      </c>
      <c r="M9" s="74" t="e">
        <f>IF(AND('Mapa final'!#REF!="Muy Alta",'Mapa final'!#REF!="Leve"),CONCATENATE("R5C",'Mapa final'!#REF!),"")</f>
        <v>#REF!</v>
      </c>
      <c r="N9" s="74" t="e">
        <f>IF(AND('Mapa final'!#REF!="Muy Alta",'Mapa final'!#REF!="Leve"),CONCATENATE("R5C",'Mapa final'!#REF!),"")</f>
        <v>#REF!</v>
      </c>
      <c r="O9" s="74" t="e">
        <f>IF(AND('Mapa final'!#REF!="Muy Alta",'Mapa final'!#REF!="Leve"),CONCATENATE("R5C",'Mapa final'!#REF!),"")</f>
        <v>#REF!</v>
      </c>
      <c r="P9" s="74" t="e">
        <f>IF(AND('Mapa final'!#REF!="Muy Alta",'Mapa final'!#REF!="Leve"),CONCATENATE("R5C",'Mapa final'!#REF!),"")</f>
        <v>#REF!</v>
      </c>
      <c r="Q9" s="74" t="e">
        <f>IF(AND('Mapa final'!#REF!="Muy Alta",'Mapa final'!#REF!="Leve"),CONCATENATE("R5C",'Mapa final'!#REF!),"")</f>
        <v>#REF!</v>
      </c>
      <c r="R9" s="74" t="e">
        <f>IF(AND('Mapa final'!#REF!="Muy Alta",'Mapa final'!#REF!="Leve"),CONCATENATE("R5C",'Mapa final'!#REF!),"")</f>
        <v>#REF!</v>
      </c>
      <c r="S9" s="74" t="e">
        <f>IF(AND('Mapa final'!#REF!="Muy Alta",'Mapa final'!#REF!="Leve"),CONCATENATE("R5C",'Mapa final'!#REF!),"")</f>
        <v>#REF!</v>
      </c>
      <c r="T9" s="73" t="e">
        <f>IF(AND('Mapa final'!#REF!="Muy Alta",'Mapa final'!#REF!="Menor"),CONCATENATE("R5C",'Mapa final'!#REF!),"")</f>
        <v>#REF!</v>
      </c>
      <c r="U9" s="74" t="e">
        <f>IF(AND('Mapa final'!#REF!="Muy Alta",'Mapa final'!#REF!="Menor"),CONCATENATE("R5C",'Mapa final'!#REF!),"")</f>
        <v>#REF!</v>
      </c>
      <c r="V9" s="74" t="e">
        <f>IF(AND('Mapa final'!#REF!="Muy Alta",'Mapa final'!#REF!="Menor"),CONCATENATE("R5C",'Mapa final'!#REF!),"")</f>
        <v>#REF!</v>
      </c>
      <c r="W9" s="74" t="e">
        <f>IF(AND('Mapa final'!#REF!="Muy Alta",'Mapa final'!#REF!="Menor"),CONCATENATE("R5C",'Mapa final'!#REF!),"")</f>
        <v>#REF!</v>
      </c>
      <c r="X9" s="74" t="e">
        <f>IF(AND('Mapa final'!#REF!="Muy Alta",'Mapa final'!#REF!="Menor"),CONCATENATE("R5C",'Mapa final'!#REF!),"")</f>
        <v>#REF!</v>
      </c>
      <c r="Y9" s="75" t="e">
        <f>IF(AND('Mapa final'!#REF!="Muy Alta",'Mapa final'!#REF!="Menor"),CONCATENATE("R5C",'Mapa final'!#REF!),"")</f>
        <v>#REF!</v>
      </c>
      <c r="Z9" s="73" t="e">
        <f>IF(AND('Mapa final'!#REF!="Muy Alta",'Mapa final'!#REF!="Moderado"),CONCATENATE("R5C",'Mapa final'!#REF!),"")</f>
        <v>#REF!</v>
      </c>
      <c r="AA9" s="74" t="e">
        <f>IF(AND('Mapa final'!#REF!="Muy Alta",'Mapa final'!#REF!="Moderado"),CONCATENATE("R5C",'Mapa final'!#REF!),"")</f>
        <v>#REF!</v>
      </c>
      <c r="AB9" s="74" t="e">
        <f>IF(AND('Mapa final'!#REF!="Muy Alta",'Mapa final'!#REF!="Moderado"),CONCATENATE("R5C",'Mapa final'!#REF!),"")</f>
        <v>#REF!</v>
      </c>
      <c r="AC9" s="74" t="e">
        <f>IF(AND('Mapa final'!#REF!="Muy Alta",'Mapa final'!#REF!="Moderado"),CONCATENATE("R5C",'Mapa final'!#REF!),"")</f>
        <v>#REF!</v>
      </c>
      <c r="AD9" s="74" t="e">
        <f>IF(AND('Mapa final'!#REF!="Muy Alta",'Mapa final'!#REF!="Moderado"),CONCATENATE("R5C",'Mapa final'!#REF!),"")</f>
        <v>#REF!</v>
      </c>
      <c r="AE9" s="75" t="e">
        <f>IF(AND('Mapa final'!#REF!="Muy Alta",'Mapa final'!#REF!="Moderado"),CONCATENATE("R5C",'Mapa final'!#REF!),"")</f>
        <v>#REF!</v>
      </c>
      <c r="AF9" s="73" t="e">
        <f>IF(AND('Mapa final'!#REF!="Muy Alta",'Mapa final'!#REF!="Mayor"),CONCATENATE("R5C",'Mapa final'!#REF!),"")</f>
        <v>#REF!</v>
      </c>
      <c r="AG9" s="74" t="e">
        <f>IF(AND('Mapa final'!#REF!="Muy Alta",'Mapa final'!#REF!="Mayor"),CONCATENATE("R5C",'Mapa final'!#REF!),"")</f>
        <v>#REF!</v>
      </c>
      <c r="AH9" s="74" t="e">
        <f>IF(AND('Mapa final'!#REF!="Muy Alta",'Mapa final'!#REF!="Mayor"),CONCATENATE("R5C",'Mapa final'!#REF!),"")</f>
        <v>#REF!</v>
      </c>
      <c r="AI9" s="74" t="e">
        <f>IF(AND('Mapa final'!#REF!="Muy Alta",'Mapa final'!#REF!="Mayor"),CONCATENATE("R5C",'Mapa final'!#REF!),"")</f>
        <v>#REF!</v>
      </c>
      <c r="AJ9" s="74" t="e">
        <f>IF(AND('Mapa final'!#REF!="Muy Alta",'Mapa final'!#REF!="Mayor"),CONCATENATE("R5C",'Mapa final'!#REF!),"")</f>
        <v>#REF!</v>
      </c>
      <c r="AK9" s="75" t="e">
        <f>IF(AND('Mapa final'!#REF!="Muy Alta",'Mapa final'!#REF!="Mayor"),CONCATENATE("R5C",'Mapa final'!#REF!),"")</f>
        <v>#REF!</v>
      </c>
      <c r="AL9" s="76" t="e">
        <f>IF(AND('Mapa final'!#REF!="Muy Alta",'Mapa final'!#REF!="Catastrófico"),CONCATENATE("R5C",'Mapa final'!#REF!),"")</f>
        <v>#REF!</v>
      </c>
      <c r="AM9" s="77" t="e">
        <f>IF(AND('Mapa final'!#REF!="Muy Alta",'Mapa final'!#REF!="Catastrófico"),CONCATENATE("R5C",'Mapa final'!#REF!),"")</f>
        <v>#REF!</v>
      </c>
      <c r="AN9" s="77" t="e">
        <f>IF(AND('Mapa final'!#REF!="Muy Alta",'Mapa final'!#REF!="Catastrófico"),CONCATENATE("R5C",'Mapa final'!#REF!),"")</f>
        <v>#REF!</v>
      </c>
      <c r="AO9" s="77" t="e">
        <f>IF(AND('Mapa final'!#REF!="Muy Alta",'Mapa final'!#REF!="Catastrófico"),CONCATENATE("R5C",'Mapa final'!#REF!),"")</f>
        <v>#REF!</v>
      </c>
      <c r="AP9" s="77" t="e">
        <f>IF(AND('Mapa final'!#REF!="Muy Alta",'Mapa final'!#REF!="Catastrófico"),CONCATENATE("R5C",'Mapa final'!#REF!),"")</f>
        <v>#REF!</v>
      </c>
      <c r="AQ9" s="78" t="e">
        <f>IF(AND('Mapa final'!#REF!="Muy Alta",'Mapa final'!#REF!="Catastrófico"),CONCATENATE("R5C",'Mapa final'!#REF!),"")</f>
        <v>#REF!</v>
      </c>
      <c r="AR9" s="22"/>
      <c r="AS9" s="908"/>
      <c r="AT9" s="909"/>
      <c r="AU9" s="909"/>
      <c r="AV9" s="909"/>
      <c r="AW9" s="909"/>
      <c r="AX9" s="910"/>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row>
    <row r="10" spans="1:95" ht="18.600000000000001" customHeight="1" x14ac:dyDescent="0.4">
      <c r="A10" s="22"/>
      <c r="B10" s="917"/>
      <c r="C10" s="917"/>
      <c r="D10" s="918"/>
      <c r="E10" s="888"/>
      <c r="F10" s="889"/>
      <c r="G10" s="889"/>
      <c r="H10" s="889"/>
      <c r="I10" s="893"/>
      <c r="J10" s="73" t="e">
        <f>IF(AND('Mapa final'!#REF!="Muy Alta",'Mapa final'!#REF!="Leve"),CONCATENATE("R7C",'Mapa final'!#REF!),"")</f>
        <v>#REF!</v>
      </c>
      <c r="K10" s="74" t="e">
        <f>IF(AND('Mapa final'!#REF!="Muy Alta",'Mapa final'!#REF!="Leve"),CONCATENATE("R7C",'Mapa final'!#REF!),"")</f>
        <v>#REF!</v>
      </c>
      <c r="L10" s="74" t="e">
        <f>IF(AND('Mapa final'!#REF!="Muy Alta",'Mapa final'!#REF!="Leve"),CONCATENATE("R7C",'Mapa final'!#REF!),"")</f>
        <v>#REF!</v>
      </c>
      <c r="M10" s="74" t="e">
        <f>IF(AND('Mapa final'!#REF!="Muy Alta",'Mapa final'!#REF!="Leve"),CONCATENATE("R7C",'Mapa final'!#REF!),"")</f>
        <v>#REF!</v>
      </c>
      <c r="N10" s="74" t="e">
        <f>IF(AND('Mapa final'!#REF!="Muy Alta",'Mapa final'!#REF!="Leve"),CONCATENATE("R7C",'Mapa final'!#REF!),"")</f>
        <v>#REF!</v>
      </c>
      <c r="O10" s="74" t="e">
        <f>IF(AND('Mapa final'!#REF!="Muy Alta",'Mapa final'!#REF!="Leve"),CONCATENATE("R7C",'Mapa final'!#REF!),"")</f>
        <v>#REF!</v>
      </c>
      <c r="P10" s="74" t="e">
        <f>IF(AND('Mapa final'!#REF!="Muy Alta",'Mapa final'!#REF!="Leve"),CONCATENATE("R7C",'Mapa final'!#REF!),"")</f>
        <v>#REF!</v>
      </c>
      <c r="Q10" s="74" t="e">
        <f>IF(AND('Mapa final'!#REF!="Muy Alta",'Mapa final'!#REF!="Leve"),CONCATENATE("R7C",'Mapa final'!#REF!),"")</f>
        <v>#REF!</v>
      </c>
      <c r="R10" s="74" t="e">
        <f>IF(AND('Mapa final'!#REF!="Muy Alta",'Mapa final'!#REF!="Leve"),CONCATENATE("R7C",'Mapa final'!#REF!),"")</f>
        <v>#REF!</v>
      </c>
      <c r="S10" s="74" t="e">
        <f>IF(AND('Mapa final'!#REF!="Muy Alta",'Mapa final'!#REF!="Leve"),CONCATENATE("R7C",'Mapa final'!#REF!),"")</f>
        <v>#REF!</v>
      </c>
      <c r="T10" s="73" t="e">
        <f>IF(AND('Mapa final'!#REF!="Muy Alta",'Mapa final'!#REF!="Menor"),CONCATENATE("R7C",'Mapa final'!#REF!),"")</f>
        <v>#REF!</v>
      </c>
      <c r="U10" s="74" t="e">
        <f>IF(AND('Mapa final'!#REF!="Muy Alta",'Mapa final'!#REF!="Menor"),CONCATENATE("R7C",'Mapa final'!#REF!),"")</f>
        <v>#REF!</v>
      </c>
      <c r="V10" s="74" t="e">
        <f>IF(AND('Mapa final'!#REF!="Muy Alta",'Mapa final'!#REF!="Menor"),CONCATENATE("R7C",'Mapa final'!#REF!),"")</f>
        <v>#REF!</v>
      </c>
      <c r="W10" s="74" t="e">
        <f>IF(AND('Mapa final'!#REF!="Muy Alta",'Mapa final'!#REF!="Menor"),CONCATENATE("R7C",'Mapa final'!#REF!),"")</f>
        <v>#REF!</v>
      </c>
      <c r="X10" s="74" t="e">
        <f>IF(AND('Mapa final'!#REF!="Muy Alta",'Mapa final'!#REF!="Menor"),CONCATENATE("R7C",'Mapa final'!#REF!),"")</f>
        <v>#REF!</v>
      </c>
      <c r="Y10" s="75" t="e">
        <f>IF(AND('Mapa final'!#REF!="Muy Alta",'Mapa final'!#REF!="Menor"),CONCATENATE("R7C",'Mapa final'!#REF!),"")</f>
        <v>#REF!</v>
      </c>
      <c r="Z10" s="73" t="e">
        <f>IF(AND('Mapa final'!#REF!="Muy Alta",'Mapa final'!#REF!="Moderado"),CONCATENATE("R7C",'Mapa final'!#REF!),"")</f>
        <v>#REF!</v>
      </c>
      <c r="AA10" s="74" t="e">
        <f>IF(AND('Mapa final'!#REF!="Muy Alta",'Mapa final'!#REF!="Moderado"),CONCATENATE("R7C",'Mapa final'!#REF!),"")</f>
        <v>#REF!</v>
      </c>
      <c r="AB10" s="74" t="e">
        <f>IF(AND('Mapa final'!#REF!="Muy Alta",'Mapa final'!#REF!="Moderado"),CONCATENATE("R7C",'Mapa final'!#REF!),"")</f>
        <v>#REF!</v>
      </c>
      <c r="AC10" s="74" t="e">
        <f>IF(AND('Mapa final'!#REF!="Muy Alta",'Mapa final'!#REF!="Moderado"),CONCATENATE("R7C",'Mapa final'!#REF!),"")</f>
        <v>#REF!</v>
      </c>
      <c r="AD10" s="74" t="e">
        <f>IF(AND('Mapa final'!#REF!="Muy Alta",'Mapa final'!#REF!="Moderado"),CONCATENATE("R7C",'Mapa final'!#REF!),"")</f>
        <v>#REF!</v>
      </c>
      <c r="AE10" s="75" t="e">
        <f>IF(AND('Mapa final'!#REF!="Muy Alta",'Mapa final'!#REF!="Moderado"),CONCATENATE("R7C",'Mapa final'!#REF!),"")</f>
        <v>#REF!</v>
      </c>
      <c r="AF10" s="73" t="e">
        <f>IF(AND('Mapa final'!#REF!="Muy Alta",'Mapa final'!#REF!="Mayor"),CONCATENATE("R7C",'Mapa final'!#REF!),"")</f>
        <v>#REF!</v>
      </c>
      <c r="AG10" s="74" t="e">
        <f>IF(AND('Mapa final'!#REF!="Muy Alta",'Mapa final'!#REF!="Mayor"),CONCATENATE("R7C",'Mapa final'!#REF!),"")</f>
        <v>#REF!</v>
      </c>
      <c r="AH10" s="74" t="e">
        <f>IF(AND('Mapa final'!#REF!="Muy Alta",'Mapa final'!#REF!="Mayor"),CONCATENATE("R7C",'Mapa final'!#REF!),"")</f>
        <v>#REF!</v>
      </c>
      <c r="AI10" s="74" t="e">
        <f>IF(AND('Mapa final'!#REF!="Muy Alta",'Mapa final'!#REF!="Mayor"),CONCATENATE("R7C",'Mapa final'!#REF!),"")</f>
        <v>#REF!</v>
      </c>
      <c r="AJ10" s="74" t="e">
        <f>IF(AND('Mapa final'!#REF!="Muy Alta",'Mapa final'!#REF!="Mayor"),CONCATENATE("R7C",'Mapa final'!#REF!),"")</f>
        <v>#REF!</v>
      </c>
      <c r="AK10" s="75" t="e">
        <f>IF(AND('Mapa final'!#REF!="Muy Alta",'Mapa final'!#REF!="Mayor"),CONCATENATE("R7C",'Mapa final'!#REF!),"")</f>
        <v>#REF!</v>
      </c>
      <c r="AL10" s="76" t="e">
        <f>IF(AND('Mapa final'!#REF!="Muy Alta",'Mapa final'!#REF!="Catastrófico"),CONCATENATE("R7C",'Mapa final'!#REF!),"")</f>
        <v>#REF!</v>
      </c>
      <c r="AM10" s="77" t="e">
        <f>IF(AND('Mapa final'!#REF!="Muy Alta",'Mapa final'!#REF!="Catastrófico"),CONCATENATE("R7C",'Mapa final'!#REF!),"")</f>
        <v>#REF!</v>
      </c>
      <c r="AN10" s="77" t="e">
        <f>IF(AND('Mapa final'!#REF!="Muy Alta",'Mapa final'!#REF!="Catastrófico"),CONCATENATE("R7C",'Mapa final'!#REF!),"")</f>
        <v>#REF!</v>
      </c>
      <c r="AO10" s="77" t="e">
        <f>IF(AND('Mapa final'!#REF!="Muy Alta",'Mapa final'!#REF!="Catastrófico"),CONCATENATE("R7C",'Mapa final'!#REF!),"")</f>
        <v>#REF!</v>
      </c>
      <c r="AP10" s="77" t="e">
        <f>IF(AND('Mapa final'!#REF!="Muy Alta",'Mapa final'!#REF!="Catastrófico"),CONCATENATE("R7C",'Mapa final'!#REF!),"")</f>
        <v>#REF!</v>
      </c>
      <c r="AQ10" s="78" t="e">
        <f>IF(AND('Mapa final'!#REF!="Muy Alta",'Mapa final'!#REF!="Catastrófico"),CONCATENATE("R7C",'Mapa final'!#REF!),"")</f>
        <v>#REF!</v>
      </c>
      <c r="AR10" s="22"/>
      <c r="AS10" s="908"/>
      <c r="AT10" s="909"/>
      <c r="AU10" s="909"/>
      <c r="AV10" s="909"/>
      <c r="AW10" s="909"/>
      <c r="AX10" s="910"/>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row>
    <row r="11" spans="1:95" ht="18.600000000000001" customHeight="1" x14ac:dyDescent="0.4">
      <c r="A11" s="22"/>
      <c r="B11" s="917"/>
      <c r="C11" s="917"/>
      <c r="D11" s="918"/>
      <c r="E11" s="888"/>
      <c r="F11" s="889"/>
      <c r="G11" s="889"/>
      <c r="H11" s="889"/>
      <c r="I11" s="893"/>
      <c r="J11" s="73" t="e">
        <f>IF(AND('Mapa final'!#REF!="Muy Alta",'Mapa final'!#REF!="Leve"),CONCATENATE("R8C",'Mapa final'!#REF!),"")</f>
        <v>#REF!</v>
      </c>
      <c r="K11" s="74" t="e">
        <f>IF(AND('Mapa final'!#REF!="Muy Alta",'Mapa final'!#REF!="Leve"),CONCATENATE("R8C",'Mapa final'!#REF!),"")</f>
        <v>#REF!</v>
      </c>
      <c r="L11" s="74" t="e">
        <f>IF(AND('Mapa final'!#REF!="Muy Alta",'Mapa final'!#REF!="Leve"),CONCATENATE("R8C",'Mapa final'!#REF!),"")</f>
        <v>#REF!</v>
      </c>
      <c r="M11" s="74" t="e">
        <f>IF(AND('Mapa final'!#REF!="Muy Alta",'Mapa final'!#REF!="Leve"),CONCATENATE("R8C",'Mapa final'!#REF!),"")</f>
        <v>#REF!</v>
      </c>
      <c r="N11" s="74" t="e">
        <f>IF(AND('Mapa final'!#REF!="Muy Alta",'Mapa final'!#REF!="Leve"),CONCATENATE("R8C",'Mapa final'!#REF!),"")</f>
        <v>#REF!</v>
      </c>
      <c r="O11" s="74" t="e">
        <f>IF(AND('Mapa final'!#REF!="Muy Alta",'Mapa final'!#REF!="Leve"),CONCATENATE("R8C",'Mapa final'!#REF!),"")</f>
        <v>#REF!</v>
      </c>
      <c r="P11" s="74" t="e">
        <f>IF(AND('Mapa final'!#REF!="Muy Alta",'Mapa final'!#REF!="Leve"),CONCATENATE("R8C",'Mapa final'!#REF!),"")</f>
        <v>#REF!</v>
      </c>
      <c r="Q11" s="74" t="e">
        <f>IF(AND('Mapa final'!#REF!="Muy Alta",'Mapa final'!#REF!="Leve"),CONCATENATE("R8C",'Mapa final'!#REF!),"")</f>
        <v>#REF!</v>
      </c>
      <c r="R11" s="74" t="e">
        <f>IF(AND('Mapa final'!#REF!="Muy Alta",'Mapa final'!#REF!="Leve"),CONCATENATE("R8C",'Mapa final'!#REF!),"")</f>
        <v>#REF!</v>
      </c>
      <c r="S11" s="74" t="e">
        <f>IF(AND('Mapa final'!#REF!="Muy Alta",'Mapa final'!#REF!="Leve"),CONCATENATE("R8C",'Mapa final'!#REF!),"")</f>
        <v>#REF!</v>
      </c>
      <c r="T11" s="73" t="e">
        <f>IF(AND('Mapa final'!#REF!="Muy Alta",'Mapa final'!#REF!="Menor"),CONCATENATE("R8C",'Mapa final'!#REF!),"")</f>
        <v>#REF!</v>
      </c>
      <c r="U11" s="74" t="e">
        <f>IF(AND('Mapa final'!#REF!="Muy Alta",'Mapa final'!#REF!="Menor"),CONCATENATE("R8C",'Mapa final'!#REF!),"")</f>
        <v>#REF!</v>
      </c>
      <c r="V11" s="74" t="e">
        <f>IF(AND('Mapa final'!#REF!="Muy Alta",'Mapa final'!#REF!="Menor"),CONCATENATE("R8C",'Mapa final'!#REF!),"")</f>
        <v>#REF!</v>
      </c>
      <c r="W11" s="74" t="e">
        <f>IF(AND('Mapa final'!#REF!="Muy Alta",'Mapa final'!#REF!="Menor"),CONCATENATE("R8C",'Mapa final'!#REF!),"")</f>
        <v>#REF!</v>
      </c>
      <c r="X11" s="74" t="e">
        <f>IF(AND('Mapa final'!#REF!="Muy Alta",'Mapa final'!#REF!="Menor"),CONCATENATE("R8C",'Mapa final'!#REF!),"")</f>
        <v>#REF!</v>
      </c>
      <c r="Y11" s="75" t="e">
        <f>IF(AND('Mapa final'!#REF!="Muy Alta",'Mapa final'!#REF!="Menor"),CONCATENATE("R8C",'Mapa final'!#REF!),"")</f>
        <v>#REF!</v>
      </c>
      <c r="Z11" s="73" t="e">
        <f>IF(AND('Mapa final'!#REF!="Muy Alta",'Mapa final'!#REF!="Moderado"),CONCATENATE("R8C",'Mapa final'!#REF!),"")</f>
        <v>#REF!</v>
      </c>
      <c r="AA11" s="74" t="e">
        <f>IF(AND('Mapa final'!#REF!="Muy Alta",'Mapa final'!#REF!="Moderado"),CONCATENATE("R8C",'Mapa final'!#REF!),"")</f>
        <v>#REF!</v>
      </c>
      <c r="AB11" s="74" t="e">
        <f>IF(AND('Mapa final'!#REF!="Muy Alta",'Mapa final'!#REF!="Moderado"),CONCATENATE("R8C",'Mapa final'!#REF!),"")</f>
        <v>#REF!</v>
      </c>
      <c r="AC11" s="74" t="e">
        <f>IF(AND('Mapa final'!#REF!="Muy Alta",'Mapa final'!#REF!="Moderado"),CONCATENATE("R8C",'Mapa final'!#REF!),"")</f>
        <v>#REF!</v>
      </c>
      <c r="AD11" s="74" t="e">
        <f>IF(AND('Mapa final'!#REF!="Muy Alta",'Mapa final'!#REF!="Moderado"),CONCATENATE("R8C",'Mapa final'!#REF!),"")</f>
        <v>#REF!</v>
      </c>
      <c r="AE11" s="75" t="e">
        <f>IF(AND('Mapa final'!#REF!="Muy Alta",'Mapa final'!#REF!="Moderado"),CONCATENATE("R8C",'Mapa final'!#REF!),"")</f>
        <v>#REF!</v>
      </c>
      <c r="AF11" s="73" t="e">
        <f>IF(AND('Mapa final'!#REF!="Muy Alta",'Mapa final'!#REF!="Mayor"),CONCATENATE("R8C",'Mapa final'!#REF!),"")</f>
        <v>#REF!</v>
      </c>
      <c r="AG11" s="74" t="e">
        <f>IF(AND('Mapa final'!#REF!="Muy Alta",'Mapa final'!#REF!="Mayor"),CONCATENATE("R8C",'Mapa final'!#REF!),"")</f>
        <v>#REF!</v>
      </c>
      <c r="AH11" s="74" t="e">
        <f>IF(AND('Mapa final'!#REF!="Muy Alta",'Mapa final'!#REF!="Mayor"),CONCATENATE("R8C",'Mapa final'!#REF!),"")</f>
        <v>#REF!</v>
      </c>
      <c r="AI11" s="74" t="e">
        <f>IF(AND('Mapa final'!#REF!="Muy Alta",'Mapa final'!#REF!="Mayor"),CONCATENATE("R8C",'Mapa final'!#REF!),"")</f>
        <v>#REF!</v>
      </c>
      <c r="AJ11" s="74" t="e">
        <f>IF(AND('Mapa final'!#REF!="Muy Alta",'Mapa final'!#REF!="Mayor"),CONCATENATE("R8C",'Mapa final'!#REF!),"")</f>
        <v>#REF!</v>
      </c>
      <c r="AK11" s="75" t="e">
        <f>IF(AND('Mapa final'!#REF!="Muy Alta",'Mapa final'!#REF!="Mayor"),CONCATENATE("R8C",'Mapa final'!#REF!),"")</f>
        <v>#REF!</v>
      </c>
      <c r="AL11" s="76" t="e">
        <f>IF(AND('Mapa final'!#REF!="Muy Alta",'Mapa final'!#REF!="Catastrófico"),CONCATENATE("R8C",'Mapa final'!#REF!),"")</f>
        <v>#REF!</v>
      </c>
      <c r="AM11" s="77" t="e">
        <f>IF(AND('Mapa final'!#REF!="Muy Alta",'Mapa final'!#REF!="Catastrófico"),CONCATENATE("R8C",'Mapa final'!#REF!),"")</f>
        <v>#REF!</v>
      </c>
      <c r="AN11" s="77" t="e">
        <f>IF(AND('Mapa final'!#REF!="Muy Alta",'Mapa final'!#REF!="Catastrófico"),CONCATENATE("R8C",'Mapa final'!#REF!),"")</f>
        <v>#REF!</v>
      </c>
      <c r="AO11" s="77" t="e">
        <f>IF(AND('Mapa final'!#REF!="Muy Alta",'Mapa final'!#REF!="Catastrófico"),CONCATENATE("R8C",'Mapa final'!#REF!),"")</f>
        <v>#REF!</v>
      </c>
      <c r="AP11" s="77" t="e">
        <f>IF(AND('Mapa final'!#REF!="Muy Alta",'Mapa final'!#REF!="Catastrófico"),CONCATENATE("R8C",'Mapa final'!#REF!),"")</f>
        <v>#REF!</v>
      </c>
      <c r="AQ11" s="78" t="e">
        <f>IF(AND('Mapa final'!#REF!="Muy Alta",'Mapa final'!#REF!="Catastrófico"),CONCATENATE("R8C",'Mapa final'!#REF!),"")</f>
        <v>#REF!</v>
      </c>
      <c r="AR11" s="22"/>
      <c r="AS11" s="908"/>
      <c r="AT11" s="909"/>
      <c r="AU11" s="909"/>
      <c r="AV11" s="909"/>
      <c r="AW11" s="909"/>
      <c r="AX11" s="910"/>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row>
    <row r="12" spans="1:95" ht="18.600000000000001" customHeight="1" x14ac:dyDescent="0.4">
      <c r="A12" s="22"/>
      <c r="B12" s="917"/>
      <c r="C12" s="917"/>
      <c r="D12" s="918"/>
      <c r="E12" s="888"/>
      <c r="F12" s="889"/>
      <c r="G12" s="889"/>
      <c r="H12" s="889"/>
      <c r="I12" s="893"/>
      <c r="J12" s="73" t="e">
        <f>IF(AND('Mapa final'!#REF!="Muy Alta",'Mapa final'!#REF!="Leve"),CONCATENATE("R7C",'Mapa final'!#REF!),"")</f>
        <v>#REF!</v>
      </c>
      <c r="K12" s="74" t="e">
        <f>IF(AND('Mapa final'!#REF!="Muy Alta",'Mapa final'!#REF!="Leve"),CONCATENATE("R7C",'Mapa final'!#REF!),"")</f>
        <v>#REF!</v>
      </c>
      <c r="L12" s="74" t="e">
        <f>IF(AND('Mapa final'!#REF!="Muy Alta",'Mapa final'!#REF!="Leve"),CONCATENATE("R7C",'Mapa final'!#REF!),"")</f>
        <v>#REF!</v>
      </c>
      <c r="M12" s="74" t="e">
        <f>IF(AND('Mapa final'!#REF!="Muy Alta",'Mapa final'!#REF!="Leve"),CONCATENATE("R7C",'Mapa final'!#REF!),"")</f>
        <v>#REF!</v>
      </c>
      <c r="N12" s="74" t="e">
        <f>IF(AND('Mapa final'!#REF!="Muy Alta",'Mapa final'!#REF!="Leve"),CONCATENATE("R7C",'Mapa final'!#REF!),"")</f>
        <v>#REF!</v>
      </c>
      <c r="O12" s="74" t="e">
        <f>IF(AND('Mapa final'!#REF!="Muy Alta",'Mapa final'!#REF!="Leve"),CONCATENATE("R7C",'Mapa final'!#REF!),"")</f>
        <v>#REF!</v>
      </c>
      <c r="P12" s="74" t="e">
        <f>IF(AND('Mapa final'!#REF!="Muy Alta",'Mapa final'!#REF!="Leve"),CONCATENATE("R7C",'Mapa final'!#REF!),"")</f>
        <v>#REF!</v>
      </c>
      <c r="Q12" s="74" t="e">
        <f>IF(AND('Mapa final'!#REF!="Muy Alta",'Mapa final'!#REF!="Leve"),CONCATENATE("R7C",'Mapa final'!#REF!),"")</f>
        <v>#REF!</v>
      </c>
      <c r="R12" s="74" t="e">
        <f>IF(AND('Mapa final'!#REF!="Muy Alta",'Mapa final'!#REF!="Leve"),CONCATENATE("R7C",'Mapa final'!#REF!),"")</f>
        <v>#REF!</v>
      </c>
      <c r="S12" s="74" t="e">
        <f>IF(AND('Mapa final'!#REF!="Muy Alta",'Mapa final'!#REF!="Leve"),CONCATENATE("R7C",'Mapa final'!#REF!),"")</f>
        <v>#REF!</v>
      </c>
      <c r="T12" s="73" t="e">
        <f>IF(AND('Mapa final'!#REF!="Muy Alta",'Mapa final'!#REF!="Menor"),CONCATENATE("R7C",'Mapa final'!#REF!),"")</f>
        <v>#REF!</v>
      </c>
      <c r="U12" s="74" t="e">
        <f>IF(AND('Mapa final'!#REF!="Muy Alta",'Mapa final'!#REF!="Menor"),CONCATENATE("R7C",'Mapa final'!#REF!),"")</f>
        <v>#REF!</v>
      </c>
      <c r="V12" s="74" t="e">
        <f>IF(AND('Mapa final'!#REF!="Muy Alta",'Mapa final'!#REF!="Menor"),CONCATENATE("R7C",'Mapa final'!#REF!),"")</f>
        <v>#REF!</v>
      </c>
      <c r="W12" s="74" t="e">
        <f>IF(AND('Mapa final'!#REF!="Muy Alta",'Mapa final'!#REF!="Menor"),CONCATENATE("R7C",'Mapa final'!#REF!),"")</f>
        <v>#REF!</v>
      </c>
      <c r="X12" s="74" t="e">
        <f>IF(AND('Mapa final'!#REF!="Muy Alta",'Mapa final'!#REF!="Menor"),CONCATENATE("R7C",'Mapa final'!#REF!),"")</f>
        <v>#REF!</v>
      </c>
      <c r="Y12" s="75" t="e">
        <f>IF(AND('Mapa final'!#REF!="Muy Alta",'Mapa final'!#REF!="Menor"),CONCATENATE("R7C",'Mapa final'!#REF!),"")</f>
        <v>#REF!</v>
      </c>
      <c r="Z12" s="73" t="e">
        <f>IF(AND('Mapa final'!#REF!="Muy Alta",'Mapa final'!#REF!="Moderado"),CONCATENATE("R7C",'Mapa final'!#REF!),"")</f>
        <v>#REF!</v>
      </c>
      <c r="AA12" s="74" t="e">
        <f>IF(AND('Mapa final'!#REF!="Muy Alta",'Mapa final'!#REF!="Moderado"),CONCATENATE("R7C",'Mapa final'!#REF!),"")</f>
        <v>#REF!</v>
      </c>
      <c r="AB12" s="74" t="e">
        <f>IF(AND('Mapa final'!#REF!="Muy Alta",'Mapa final'!#REF!="Moderado"),CONCATENATE("R7C",'Mapa final'!#REF!),"")</f>
        <v>#REF!</v>
      </c>
      <c r="AC12" s="74" t="e">
        <f>IF(AND('Mapa final'!#REF!="Muy Alta",'Mapa final'!#REF!="Moderado"),CONCATENATE("R7C",'Mapa final'!#REF!),"")</f>
        <v>#REF!</v>
      </c>
      <c r="AD12" s="74" t="e">
        <f>IF(AND('Mapa final'!#REF!="Muy Alta",'Mapa final'!#REF!="Moderado"),CONCATENATE("R7C",'Mapa final'!#REF!),"")</f>
        <v>#REF!</v>
      </c>
      <c r="AE12" s="75" t="e">
        <f>IF(AND('Mapa final'!#REF!="Muy Alta",'Mapa final'!#REF!="Moderado"),CONCATENATE("R7C",'Mapa final'!#REF!),"")</f>
        <v>#REF!</v>
      </c>
      <c r="AF12" s="73" t="e">
        <f>IF(AND('Mapa final'!#REF!="Muy Alta",'Mapa final'!#REF!="Mayor"),CONCATENATE("R7C",'Mapa final'!#REF!),"")</f>
        <v>#REF!</v>
      </c>
      <c r="AG12" s="74" t="e">
        <f>IF(AND('Mapa final'!#REF!="Muy Alta",'Mapa final'!#REF!="Mayor"),CONCATENATE("R7C",'Mapa final'!#REF!),"")</f>
        <v>#REF!</v>
      </c>
      <c r="AH12" s="74" t="e">
        <f>IF(AND('Mapa final'!#REF!="Muy Alta",'Mapa final'!#REF!="Mayor"),CONCATENATE("R7C",'Mapa final'!#REF!),"")</f>
        <v>#REF!</v>
      </c>
      <c r="AI12" s="74" t="e">
        <f>IF(AND('Mapa final'!#REF!="Muy Alta",'Mapa final'!#REF!="Mayor"),CONCATENATE("R7C",'Mapa final'!#REF!),"")</f>
        <v>#REF!</v>
      </c>
      <c r="AJ12" s="74" t="e">
        <f>IF(AND('Mapa final'!#REF!="Muy Alta",'Mapa final'!#REF!="Mayor"),CONCATENATE("R7C",'Mapa final'!#REF!),"")</f>
        <v>#REF!</v>
      </c>
      <c r="AK12" s="75" t="e">
        <f>IF(AND('Mapa final'!#REF!="Muy Alta",'Mapa final'!#REF!="Mayor"),CONCATENATE("R7C",'Mapa final'!#REF!),"")</f>
        <v>#REF!</v>
      </c>
      <c r="AL12" s="76" t="e">
        <f>IF(AND('Mapa final'!#REF!="Muy Alta",'Mapa final'!#REF!="Catastrófico"),CONCATENATE("R7C",'Mapa final'!#REF!),"")</f>
        <v>#REF!</v>
      </c>
      <c r="AM12" s="77" t="e">
        <f>IF(AND('Mapa final'!#REF!="Muy Alta",'Mapa final'!#REF!="Catastrófico"),CONCATENATE("R7C",'Mapa final'!#REF!),"")</f>
        <v>#REF!</v>
      </c>
      <c r="AN12" s="77" t="e">
        <f>IF(AND('Mapa final'!#REF!="Muy Alta",'Mapa final'!#REF!="Catastrófico"),CONCATENATE("R7C",'Mapa final'!#REF!),"")</f>
        <v>#REF!</v>
      </c>
      <c r="AO12" s="77" t="e">
        <f>IF(AND('Mapa final'!#REF!="Muy Alta",'Mapa final'!#REF!="Catastrófico"),CONCATENATE("R7C",'Mapa final'!#REF!),"")</f>
        <v>#REF!</v>
      </c>
      <c r="AP12" s="77" t="e">
        <f>IF(AND('Mapa final'!#REF!="Muy Alta",'Mapa final'!#REF!="Catastrófico"),CONCATENATE("R7C",'Mapa final'!#REF!),"")</f>
        <v>#REF!</v>
      </c>
      <c r="AQ12" s="78" t="e">
        <f>IF(AND('Mapa final'!#REF!="Muy Alta",'Mapa final'!#REF!="Catastrófico"),CONCATENATE("R7C",'Mapa final'!#REF!),"")</f>
        <v>#REF!</v>
      </c>
      <c r="AR12" s="22"/>
      <c r="AS12" s="908"/>
      <c r="AT12" s="909"/>
      <c r="AU12" s="909"/>
      <c r="AV12" s="909"/>
      <c r="AW12" s="909"/>
      <c r="AX12" s="910"/>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row>
    <row r="13" spans="1:95" ht="18.600000000000001" customHeight="1" x14ac:dyDescent="0.4">
      <c r="A13" s="22"/>
      <c r="B13" s="917"/>
      <c r="C13" s="917"/>
      <c r="D13" s="918"/>
      <c r="E13" s="888"/>
      <c r="F13" s="889"/>
      <c r="G13" s="889"/>
      <c r="H13" s="889"/>
      <c r="I13" s="893"/>
      <c r="J13" s="73" t="e">
        <f>IF(AND('Mapa final'!#REF!="Muy Alta",'Mapa final'!#REF!="Leve"),CONCATENATE("R8C",'Mapa final'!#REF!),"")</f>
        <v>#REF!</v>
      </c>
      <c r="K13" s="74" t="e">
        <f>IF(AND('Mapa final'!#REF!="Muy Alta",'Mapa final'!#REF!="Leve"),CONCATENATE("R8C",'Mapa final'!#REF!),"")</f>
        <v>#REF!</v>
      </c>
      <c r="L13" s="74" t="e">
        <f>IF(AND('Mapa final'!#REF!="Muy Alta",'Mapa final'!#REF!="Leve"),CONCATENATE("R8C",'Mapa final'!#REF!),"")</f>
        <v>#REF!</v>
      </c>
      <c r="M13" s="74" t="e">
        <f>IF(AND('Mapa final'!#REF!="Muy Alta",'Mapa final'!#REF!="Leve"),CONCATENATE("R8C",'Mapa final'!#REF!),"")</f>
        <v>#REF!</v>
      </c>
      <c r="N13" s="74" t="e">
        <f>IF(AND('Mapa final'!#REF!="Muy Alta",'Mapa final'!#REF!="Leve"),CONCATENATE("R8C",'Mapa final'!#REF!),"")</f>
        <v>#REF!</v>
      </c>
      <c r="O13" s="74" t="e">
        <f>IF(AND('Mapa final'!#REF!="Muy Alta",'Mapa final'!#REF!="Leve"),CONCATENATE("R8C",'Mapa final'!#REF!),"")</f>
        <v>#REF!</v>
      </c>
      <c r="P13" s="74" t="e">
        <f>IF(AND('Mapa final'!#REF!="Muy Alta",'Mapa final'!#REF!="Leve"),CONCATENATE("R8C",'Mapa final'!#REF!),"")</f>
        <v>#REF!</v>
      </c>
      <c r="Q13" s="74" t="e">
        <f>IF(AND('Mapa final'!#REF!="Muy Alta",'Mapa final'!#REF!="Leve"),CONCATENATE("R8C",'Mapa final'!#REF!),"")</f>
        <v>#REF!</v>
      </c>
      <c r="R13" s="74" t="e">
        <f>IF(AND('Mapa final'!#REF!="Muy Alta",'Mapa final'!#REF!="Leve"),CONCATENATE("R8C",'Mapa final'!#REF!),"")</f>
        <v>#REF!</v>
      </c>
      <c r="S13" s="74" t="e">
        <f>IF(AND('Mapa final'!#REF!="Muy Alta",'Mapa final'!#REF!="Leve"),CONCATENATE("R8C",'Mapa final'!#REF!),"")</f>
        <v>#REF!</v>
      </c>
      <c r="T13" s="73" t="e">
        <f>IF(AND('Mapa final'!#REF!="Muy Alta",'Mapa final'!#REF!="Menor"),CONCATENATE("R8C",'Mapa final'!#REF!),"")</f>
        <v>#REF!</v>
      </c>
      <c r="U13" s="74" t="e">
        <f>IF(AND('Mapa final'!#REF!="Muy Alta",'Mapa final'!#REF!="Menor"),CONCATENATE("R8C",'Mapa final'!#REF!),"")</f>
        <v>#REF!</v>
      </c>
      <c r="V13" s="74" t="e">
        <f>IF(AND('Mapa final'!#REF!="Muy Alta",'Mapa final'!#REF!="Menor"),CONCATENATE("R8C",'Mapa final'!#REF!),"")</f>
        <v>#REF!</v>
      </c>
      <c r="W13" s="74" t="e">
        <f>IF(AND('Mapa final'!#REF!="Muy Alta",'Mapa final'!#REF!="Menor"),CONCATENATE("R8C",'Mapa final'!#REF!),"")</f>
        <v>#REF!</v>
      </c>
      <c r="X13" s="74" t="e">
        <f>IF(AND('Mapa final'!#REF!="Muy Alta",'Mapa final'!#REF!="Menor"),CONCATENATE("R8C",'Mapa final'!#REF!),"")</f>
        <v>#REF!</v>
      </c>
      <c r="Y13" s="75" t="e">
        <f>IF(AND('Mapa final'!#REF!="Muy Alta",'Mapa final'!#REF!="Menor"),CONCATENATE("R8C",'Mapa final'!#REF!),"")</f>
        <v>#REF!</v>
      </c>
      <c r="Z13" s="73" t="e">
        <f>IF(AND('Mapa final'!#REF!="Muy Alta",'Mapa final'!#REF!="Moderado"),CONCATENATE("R8C",'Mapa final'!#REF!),"")</f>
        <v>#REF!</v>
      </c>
      <c r="AA13" s="74" t="e">
        <f>IF(AND('Mapa final'!#REF!="Muy Alta",'Mapa final'!#REF!="Moderado"),CONCATENATE("R8C",'Mapa final'!#REF!),"")</f>
        <v>#REF!</v>
      </c>
      <c r="AB13" s="74" t="e">
        <f>IF(AND('Mapa final'!#REF!="Muy Alta",'Mapa final'!#REF!="Moderado"),CONCATENATE("R8C",'Mapa final'!#REF!),"")</f>
        <v>#REF!</v>
      </c>
      <c r="AC13" s="74" t="e">
        <f>IF(AND('Mapa final'!#REF!="Muy Alta",'Mapa final'!#REF!="Moderado"),CONCATENATE("R8C",'Mapa final'!#REF!),"")</f>
        <v>#REF!</v>
      </c>
      <c r="AD13" s="74" t="e">
        <f>IF(AND('Mapa final'!#REF!="Muy Alta",'Mapa final'!#REF!="Moderado"),CONCATENATE("R8C",'Mapa final'!#REF!),"")</f>
        <v>#REF!</v>
      </c>
      <c r="AE13" s="75" t="e">
        <f>IF(AND('Mapa final'!#REF!="Muy Alta",'Mapa final'!#REF!="Moderado"),CONCATENATE("R8C",'Mapa final'!#REF!),"")</f>
        <v>#REF!</v>
      </c>
      <c r="AF13" s="73" t="e">
        <f>IF(AND('Mapa final'!#REF!="Muy Alta",'Mapa final'!#REF!="Mayor"),CONCATENATE("R8C",'Mapa final'!#REF!),"")</f>
        <v>#REF!</v>
      </c>
      <c r="AG13" s="74" t="e">
        <f>IF(AND('Mapa final'!#REF!="Muy Alta",'Mapa final'!#REF!="Mayor"),CONCATENATE("R8C",'Mapa final'!#REF!),"")</f>
        <v>#REF!</v>
      </c>
      <c r="AH13" s="74" t="e">
        <f>IF(AND('Mapa final'!#REF!="Muy Alta",'Mapa final'!#REF!="Mayor"),CONCATENATE("R8C",'Mapa final'!#REF!),"")</f>
        <v>#REF!</v>
      </c>
      <c r="AI13" s="74" t="e">
        <f>IF(AND('Mapa final'!#REF!="Muy Alta",'Mapa final'!#REF!="Mayor"),CONCATENATE("R8C",'Mapa final'!#REF!),"")</f>
        <v>#REF!</v>
      </c>
      <c r="AJ13" s="74" t="e">
        <f>IF(AND('Mapa final'!#REF!="Muy Alta",'Mapa final'!#REF!="Mayor"),CONCATENATE("R8C",'Mapa final'!#REF!),"")</f>
        <v>#REF!</v>
      </c>
      <c r="AK13" s="75" t="e">
        <f>IF(AND('Mapa final'!#REF!="Muy Alta",'Mapa final'!#REF!="Mayor"),CONCATENATE("R8C",'Mapa final'!#REF!),"")</f>
        <v>#REF!</v>
      </c>
      <c r="AL13" s="76" t="e">
        <f>IF(AND('Mapa final'!#REF!="Muy Alta",'Mapa final'!#REF!="Catastrófico"),CONCATENATE("R8C",'Mapa final'!#REF!),"")</f>
        <v>#REF!</v>
      </c>
      <c r="AM13" s="77" t="e">
        <f>IF(AND('Mapa final'!#REF!="Muy Alta",'Mapa final'!#REF!="Catastrófico"),CONCATENATE("R8C",'Mapa final'!#REF!),"")</f>
        <v>#REF!</v>
      </c>
      <c r="AN13" s="77" t="e">
        <f>IF(AND('Mapa final'!#REF!="Muy Alta",'Mapa final'!#REF!="Catastrófico"),CONCATENATE("R8C",'Mapa final'!#REF!),"")</f>
        <v>#REF!</v>
      </c>
      <c r="AO13" s="77" t="e">
        <f>IF(AND('Mapa final'!#REF!="Muy Alta",'Mapa final'!#REF!="Catastrófico"),CONCATENATE("R8C",'Mapa final'!#REF!),"")</f>
        <v>#REF!</v>
      </c>
      <c r="AP13" s="77" t="e">
        <f>IF(AND('Mapa final'!#REF!="Muy Alta",'Mapa final'!#REF!="Catastrófico"),CONCATENATE("R8C",'Mapa final'!#REF!),"")</f>
        <v>#REF!</v>
      </c>
      <c r="AQ13" s="78" t="e">
        <f>IF(AND('Mapa final'!#REF!="Muy Alta",'Mapa final'!#REF!="Catastrófico"),CONCATENATE("R8C",'Mapa final'!#REF!),"")</f>
        <v>#REF!</v>
      </c>
      <c r="AR13" s="22"/>
      <c r="AS13" s="908"/>
      <c r="AT13" s="909"/>
      <c r="AU13" s="909"/>
      <c r="AV13" s="909"/>
      <c r="AW13" s="909"/>
      <c r="AX13" s="910"/>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row>
    <row r="14" spans="1:95" ht="18.600000000000001" customHeight="1" x14ac:dyDescent="0.4">
      <c r="A14" s="22"/>
      <c r="B14" s="917"/>
      <c r="C14" s="917"/>
      <c r="D14" s="918"/>
      <c r="E14" s="888"/>
      <c r="F14" s="889"/>
      <c r="G14" s="889"/>
      <c r="H14" s="889"/>
      <c r="I14" s="893"/>
      <c r="J14" s="73" t="e">
        <f>IF(AND('Mapa final'!#REF!="Muy Alta",'Mapa final'!#REF!="Leve"),CONCATENATE("R9C",'Mapa final'!#REF!),"")</f>
        <v>#REF!</v>
      </c>
      <c r="K14" s="74" t="e">
        <f>IF(AND('Mapa final'!#REF!="Muy Alta",'Mapa final'!#REF!="Leve"),CONCATENATE("R9C",'Mapa final'!#REF!),"")</f>
        <v>#REF!</v>
      </c>
      <c r="L14" s="74" t="e">
        <f>IF(AND('Mapa final'!#REF!="Muy Alta",'Mapa final'!#REF!="Leve"),CONCATENATE("R9C",'Mapa final'!#REF!),"")</f>
        <v>#REF!</v>
      </c>
      <c r="M14" s="74" t="e">
        <f>IF(AND('Mapa final'!#REF!="Muy Alta",'Mapa final'!#REF!="Leve"),CONCATENATE("R9C",'Mapa final'!#REF!),"")</f>
        <v>#REF!</v>
      </c>
      <c r="N14" s="74" t="e">
        <f>IF(AND('Mapa final'!#REF!="Muy Alta",'Mapa final'!#REF!="Leve"),CONCATENATE("R9C",'Mapa final'!#REF!),"")</f>
        <v>#REF!</v>
      </c>
      <c r="O14" s="74" t="e">
        <f>IF(AND('Mapa final'!#REF!="Muy Alta",'Mapa final'!#REF!="Leve"),CONCATENATE("R9C",'Mapa final'!#REF!),"")</f>
        <v>#REF!</v>
      </c>
      <c r="P14" s="74" t="e">
        <f>IF(AND('Mapa final'!#REF!="Muy Alta",'Mapa final'!#REF!="Leve"),CONCATENATE("R9C",'Mapa final'!#REF!),"")</f>
        <v>#REF!</v>
      </c>
      <c r="Q14" s="74" t="e">
        <f>IF(AND('Mapa final'!#REF!="Muy Alta",'Mapa final'!#REF!="Leve"),CONCATENATE("R9C",'Mapa final'!#REF!),"")</f>
        <v>#REF!</v>
      </c>
      <c r="R14" s="74" t="e">
        <f>IF(AND('Mapa final'!#REF!="Muy Alta",'Mapa final'!#REF!="Leve"),CONCATENATE("R9C",'Mapa final'!#REF!),"")</f>
        <v>#REF!</v>
      </c>
      <c r="S14" s="74" t="e">
        <f>IF(AND('Mapa final'!#REF!="Muy Alta",'Mapa final'!#REF!="Leve"),CONCATENATE("R9C",'Mapa final'!#REF!),"")</f>
        <v>#REF!</v>
      </c>
      <c r="T14" s="73" t="e">
        <f>IF(AND('Mapa final'!#REF!="Muy Alta",'Mapa final'!#REF!="Menor"),CONCATENATE("R9C",'Mapa final'!#REF!),"")</f>
        <v>#REF!</v>
      </c>
      <c r="U14" s="74" t="e">
        <f>IF(AND('Mapa final'!#REF!="Muy Alta",'Mapa final'!#REF!="Menor"),CONCATENATE("R9C",'Mapa final'!#REF!),"")</f>
        <v>#REF!</v>
      </c>
      <c r="V14" s="74" t="e">
        <f>IF(AND('Mapa final'!#REF!="Muy Alta",'Mapa final'!#REF!="Menor"),CONCATENATE("R9C",'Mapa final'!#REF!),"")</f>
        <v>#REF!</v>
      </c>
      <c r="W14" s="74" t="e">
        <f>IF(AND('Mapa final'!#REF!="Muy Alta",'Mapa final'!#REF!="Menor"),CONCATENATE("R9C",'Mapa final'!#REF!),"")</f>
        <v>#REF!</v>
      </c>
      <c r="X14" s="74" t="e">
        <f>IF(AND('Mapa final'!#REF!="Muy Alta",'Mapa final'!#REF!="Menor"),CONCATENATE("R9C",'Mapa final'!#REF!),"")</f>
        <v>#REF!</v>
      </c>
      <c r="Y14" s="75" t="e">
        <f>IF(AND('Mapa final'!#REF!="Muy Alta",'Mapa final'!#REF!="Menor"),CONCATENATE("R9C",'Mapa final'!#REF!),"")</f>
        <v>#REF!</v>
      </c>
      <c r="Z14" s="73" t="e">
        <f>IF(AND('Mapa final'!#REF!="Muy Alta",'Mapa final'!#REF!="Moderado"),CONCATENATE("R9C",'Mapa final'!#REF!),"")</f>
        <v>#REF!</v>
      </c>
      <c r="AA14" s="74" t="e">
        <f>IF(AND('Mapa final'!#REF!="Muy Alta",'Mapa final'!#REF!="Moderado"),CONCATENATE("R9C",'Mapa final'!#REF!),"")</f>
        <v>#REF!</v>
      </c>
      <c r="AB14" s="74" t="e">
        <f>IF(AND('Mapa final'!#REF!="Muy Alta",'Mapa final'!#REF!="Moderado"),CONCATENATE("R9C",'Mapa final'!#REF!),"")</f>
        <v>#REF!</v>
      </c>
      <c r="AC14" s="74" t="e">
        <f>IF(AND('Mapa final'!#REF!="Muy Alta",'Mapa final'!#REF!="Moderado"),CONCATENATE("R9C",'Mapa final'!#REF!),"")</f>
        <v>#REF!</v>
      </c>
      <c r="AD14" s="74" t="e">
        <f>IF(AND('Mapa final'!#REF!="Muy Alta",'Mapa final'!#REF!="Moderado"),CONCATENATE("R9C",'Mapa final'!#REF!),"")</f>
        <v>#REF!</v>
      </c>
      <c r="AE14" s="75" t="e">
        <f>IF(AND('Mapa final'!#REF!="Muy Alta",'Mapa final'!#REF!="Moderado"),CONCATENATE("R9C",'Mapa final'!#REF!),"")</f>
        <v>#REF!</v>
      </c>
      <c r="AF14" s="73" t="e">
        <f>IF(AND('Mapa final'!#REF!="Muy Alta",'Mapa final'!#REF!="Mayor"),CONCATENATE("R9C",'Mapa final'!#REF!),"")</f>
        <v>#REF!</v>
      </c>
      <c r="AG14" s="74" t="e">
        <f>IF(AND('Mapa final'!#REF!="Muy Alta",'Mapa final'!#REF!="Mayor"),CONCATENATE("R9C",'Mapa final'!#REF!),"")</f>
        <v>#REF!</v>
      </c>
      <c r="AH14" s="74" t="e">
        <f>IF(AND('Mapa final'!#REF!="Muy Alta",'Mapa final'!#REF!="Mayor"),CONCATENATE("R9C",'Mapa final'!#REF!),"")</f>
        <v>#REF!</v>
      </c>
      <c r="AI14" s="74" t="e">
        <f>IF(AND('Mapa final'!#REF!="Muy Alta",'Mapa final'!#REF!="Mayor"),CONCATENATE("R9C",'Mapa final'!#REF!),"")</f>
        <v>#REF!</v>
      </c>
      <c r="AJ14" s="74" t="e">
        <f>IF(AND('Mapa final'!#REF!="Muy Alta",'Mapa final'!#REF!="Mayor"),CONCATENATE("R9C",'Mapa final'!#REF!),"")</f>
        <v>#REF!</v>
      </c>
      <c r="AK14" s="75" t="e">
        <f>IF(AND('Mapa final'!#REF!="Muy Alta",'Mapa final'!#REF!="Mayor"),CONCATENATE("R9C",'Mapa final'!#REF!),"")</f>
        <v>#REF!</v>
      </c>
      <c r="AL14" s="76" t="e">
        <f>IF(AND('Mapa final'!#REF!="Muy Alta",'Mapa final'!#REF!="Catastrófico"),CONCATENATE("R9C",'Mapa final'!#REF!),"")</f>
        <v>#REF!</v>
      </c>
      <c r="AM14" s="77" t="e">
        <f>IF(AND('Mapa final'!#REF!="Muy Alta",'Mapa final'!#REF!="Catastrófico"),CONCATENATE("R9C",'Mapa final'!#REF!),"")</f>
        <v>#REF!</v>
      </c>
      <c r="AN14" s="77" t="e">
        <f>IF(AND('Mapa final'!#REF!="Muy Alta",'Mapa final'!#REF!="Catastrófico"),CONCATENATE("R9C",'Mapa final'!#REF!),"")</f>
        <v>#REF!</v>
      </c>
      <c r="AO14" s="77" t="e">
        <f>IF(AND('Mapa final'!#REF!="Muy Alta",'Mapa final'!#REF!="Catastrófico"),CONCATENATE("R9C",'Mapa final'!#REF!),"")</f>
        <v>#REF!</v>
      </c>
      <c r="AP14" s="77" t="e">
        <f>IF(AND('Mapa final'!#REF!="Muy Alta",'Mapa final'!#REF!="Catastrófico"),CONCATENATE("R9C",'Mapa final'!#REF!),"")</f>
        <v>#REF!</v>
      </c>
      <c r="AQ14" s="78" t="e">
        <f>IF(AND('Mapa final'!#REF!="Muy Alta",'Mapa final'!#REF!="Catastrófico"),CONCATENATE("R9C",'Mapa final'!#REF!),"")</f>
        <v>#REF!</v>
      </c>
      <c r="AR14" s="22"/>
      <c r="AS14" s="908"/>
      <c r="AT14" s="909"/>
      <c r="AU14" s="909"/>
      <c r="AV14" s="909"/>
      <c r="AW14" s="909"/>
      <c r="AX14" s="910"/>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row>
    <row r="15" spans="1:95" ht="18.600000000000001" customHeight="1" thickBot="1" x14ac:dyDescent="0.45">
      <c r="A15" s="22"/>
      <c r="B15" s="917"/>
      <c r="C15" s="917"/>
      <c r="D15" s="918"/>
      <c r="E15" s="890"/>
      <c r="F15" s="891"/>
      <c r="G15" s="891"/>
      <c r="H15" s="891"/>
      <c r="I15" s="894"/>
      <c r="J15" s="79" t="e">
        <f>IF(AND('Mapa final'!#REF!="Muy Alta",'Mapa final'!#REF!="Leve"),CONCATENATE("R10C",'Mapa final'!#REF!),"")</f>
        <v>#REF!</v>
      </c>
      <c r="K15" s="80" t="e">
        <f>IF(AND('Mapa final'!#REF!="Muy Alta",'Mapa final'!#REF!="Leve"),CONCATENATE("R10C",'Mapa final'!#REF!),"")</f>
        <v>#REF!</v>
      </c>
      <c r="L15" s="80" t="e">
        <f>IF(AND('Mapa final'!#REF!="Muy Alta",'Mapa final'!#REF!="Leve"),CONCATENATE("R10C",'Mapa final'!#REF!),"")</f>
        <v>#REF!</v>
      </c>
      <c r="M15" s="80" t="e">
        <f>IF(AND('Mapa final'!#REF!="Muy Alta",'Mapa final'!#REF!="Leve"),CONCATENATE("R10C",'Mapa final'!#REF!),"")</f>
        <v>#REF!</v>
      </c>
      <c r="N15" s="80" t="e">
        <f>IF(AND('Mapa final'!#REF!="Muy Alta",'Mapa final'!#REF!="Leve"),CONCATENATE("R10C",'Mapa final'!#REF!),"")</f>
        <v>#REF!</v>
      </c>
      <c r="O15" s="80" t="e">
        <f>IF(AND('Mapa final'!#REF!="Muy Alta",'Mapa final'!#REF!="Leve"),CONCATENATE("R10C",'Mapa final'!#REF!),"")</f>
        <v>#REF!</v>
      </c>
      <c r="P15" s="80" t="e">
        <f>IF(AND('Mapa final'!#REF!="Muy Alta",'Mapa final'!#REF!="Leve"),CONCATENATE("R10C",'Mapa final'!#REF!),"")</f>
        <v>#REF!</v>
      </c>
      <c r="Q15" s="80" t="e">
        <f>IF(AND('Mapa final'!#REF!="Muy Alta",'Mapa final'!#REF!="Leve"),CONCATENATE("R10C",'Mapa final'!#REF!),"")</f>
        <v>#REF!</v>
      </c>
      <c r="R15" s="80" t="e">
        <f>IF(AND('Mapa final'!#REF!="Muy Alta",'Mapa final'!#REF!="Leve"),CONCATENATE("R10C",'Mapa final'!#REF!),"")</f>
        <v>#REF!</v>
      </c>
      <c r="S15" s="80" t="e">
        <f>IF(AND('Mapa final'!#REF!="Muy Alta",'Mapa final'!#REF!="Leve"),CONCATENATE("R10C",'Mapa final'!#REF!),"")</f>
        <v>#REF!</v>
      </c>
      <c r="T15" s="73" t="e">
        <f>IF(AND('Mapa final'!#REF!="Muy Alta",'Mapa final'!#REF!="Menor"),CONCATENATE("R10C",'Mapa final'!#REF!),"")</f>
        <v>#REF!</v>
      </c>
      <c r="U15" s="74" t="e">
        <f>IF(AND('Mapa final'!#REF!="Muy Alta",'Mapa final'!#REF!="Menor"),CONCATENATE("R10C",'Mapa final'!#REF!),"")</f>
        <v>#REF!</v>
      </c>
      <c r="V15" s="74" t="e">
        <f>IF(AND('Mapa final'!#REF!="Muy Alta",'Mapa final'!#REF!="Menor"),CONCATENATE("R10C",'Mapa final'!#REF!),"")</f>
        <v>#REF!</v>
      </c>
      <c r="W15" s="74" t="e">
        <f>IF(AND('Mapa final'!#REF!="Muy Alta",'Mapa final'!#REF!="Menor"),CONCATENATE("R10C",'Mapa final'!#REF!),"")</f>
        <v>#REF!</v>
      </c>
      <c r="X15" s="74" t="e">
        <f>IF(AND('Mapa final'!#REF!="Muy Alta",'Mapa final'!#REF!="Menor"),CONCATENATE("R10C",'Mapa final'!#REF!),"")</f>
        <v>#REF!</v>
      </c>
      <c r="Y15" s="75" t="e">
        <f>IF(AND('Mapa final'!#REF!="Muy Alta",'Mapa final'!#REF!="Menor"),CONCATENATE("R10C",'Mapa final'!#REF!),"")</f>
        <v>#REF!</v>
      </c>
      <c r="Z15" s="79" t="e">
        <f>IF(AND('Mapa final'!#REF!="Muy Alta",'Mapa final'!#REF!="Moderado"),CONCATENATE("R10C",'Mapa final'!#REF!),"")</f>
        <v>#REF!</v>
      </c>
      <c r="AA15" s="80" t="e">
        <f>IF(AND('Mapa final'!#REF!="Muy Alta",'Mapa final'!#REF!="Moderado"),CONCATENATE("R10C",'Mapa final'!#REF!),"")</f>
        <v>#REF!</v>
      </c>
      <c r="AB15" s="80" t="e">
        <f>IF(AND('Mapa final'!#REF!="Muy Alta",'Mapa final'!#REF!="Moderado"),CONCATENATE("R10C",'Mapa final'!#REF!),"")</f>
        <v>#REF!</v>
      </c>
      <c r="AC15" s="80" t="e">
        <f>IF(AND('Mapa final'!#REF!="Muy Alta",'Mapa final'!#REF!="Moderado"),CONCATENATE("R10C",'Mapa final'!#REF!),"")</f>
        <v>#REF!</v>
      </c>
      <c r="AD15" s="80" t="e">
        <f>IF(AND('Mapa final'!#REF!="Muy Alta",'Mapa final'!#REF!="Moderado"),CONCATENATE("R10C",'Mapa final'!#REF!),"")</f>
        <v>#REF!</v>
      </c>
      <c r="AE15" s="81" t="e">
        <f>IF(AND('Mapa final'!#REF!="Muy Alta",'Mapa final'!#REF!="Moderado"),CONCATENATE("R10C",'Mapa final'!#REF!),"")</f>
        <v>#REF!</v>
      </c>
      <c r="AF15" s="73" t="e">
        <f>IF(AND('Mapa final'!#REF!="Muy Alta",'Mapa final'!#REF!="Mayor"),CONCATENATE("R10C",'Mapa final'!#REF!),"")</f>
        <v>#REF!</v>
      </c>
      <c r="AG15" s="74" t="e">
        <f>IF(AND('Mapa final'!#REF!="Muy Alta",'Mapa final'!#REF!="Mayor"),CONCATENATE("R10C",'Mapa final'!#REF!),"")</f>
        <v>#REF!</v>
      </c>
      <c r="AH15" s="74" t="e">
        <f>IF(AND('Mapa final'!#REF!="Muy Alta",'Mapa final'!#REF!="Mayor"),CONCATENATE("R10C",'Mapa final'!#REF!),"")</f>
        <v>#REF!</v>
      </c>
      <c r="AI15" s="74" t="e">
        <f>IF(AND('Mapa final'!#REF!="Muy Alta",'Mapa final'!#REF!="Mayor"),CONCATENATE("R10C",'Mapa final'!#REF!),"")</f>
        <v>#REF!</v>
      </c>
      <c r="AJ15" s="74" t="e">
        <f>IF(AND('Mapa final'!#REF!="Muy Alta",'Mapa final'!#REF!="Mayor"),CONCATENATE("R10C",'Mapa final'!#REF!),"")</f>
        <v>#REF!</v>
      </c>
      <c r="AK15" s="75" t="e">
        <f>IF(AND('Mapa final'!#REF!="Muy Alta",'Mapa final'!#REF!="Mayor"),CONCATENATE("R10C",'Mapa final'!#REF!),"")</f>
        <v>#REF!</v>
      </c>
      <c r="AL15" s="82" t="e">
        <f>IF(AND('Mapa final'!#REF!="Muy Alta",'Mapa final'!#REF!="Catastrófico"),CONCATENATE("R10C",'Mapa final'!#REF!),"")</f>
        <v>#REF!</v>
      </c>
      <c r="AM15" s="83" t="e">
        <f>IF(AND('Mapa final'!#REF!="Muy Alta",'Mapa final'!#REF!="Catastrófico"),CONCATENATE("R10C",'Mapa final'!#REF!),"")</f>
        <v>#REF!</v>
      </c>
      <c r="AN15" s="83" t="e">
        <f>IF(AND('Mapa final'!#REF!="Muy Alta",'Mapa final'!#REF!="Catastrófico"),CONCATENATE("R10C",'Mapa final'!#REF!),"")</f>
        <v>#REF!</v>
      </c>
      <c r="AO15" s="83" t="e">
        <f>IF(AND('Mapa final'!#REF!="Muy Alta",'Mapa final'!#REF!="Catastrófico"),CONCATENATE("R10C",'Mapa final'!#REF!),"")</f>
        <v>#REF!</v>
      </c>
      <c r="AP15" s="83" t="e">
        <f>IF(AND('Mapa final'!#REF!="Muy Alta",'Mapa final'!#REF!="Catastrófico"),CONCATENATE("R10C",'Mapa final'!#REF!),"")</f>
        <v>#REF!</v>
      </c>
      <c r="AQ15" s="84" t="e">
        <f>IF(AND('Mapa final'!#REF!="Muy Alta",'Mapa final'!#REF!="Catastrófico"),CONCATENATE("R10C",'Mapa final'!#REF!),"")</f>
        <v>#REF!</v>
      </c>
      <c r="AR15" s="22"/>
      <c r="AS15" s="911"/>
      <c r="AT15" s="912"/>
      <c r="AU15" s="912"/>
      <c r="AV15" s="912"/>
      <c r="AW15" s="912"/>
      <c r="AX15" s="913"/>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row>
    <row r="16" spans="1:95" ht="18.600000000000001" customHeight="1" x14ac:dyDescent="0.4">
      <c r="A16" s="22"/>
      <c r="B16" s="917"/>
      <c r="C16" s="917"/>
      <c r="D16" s="918"/>
      <c r="E16" s="885" t="s">
        <v>652</v>
      </c>
      <c r="F16" s="887"/>
      <c r="G16" s="887"/>
      <c r="H16" s="887"/>
      <c r="I16" s="887"/>
      <c r="J16" s="85" t="e">
        <f>IF(AND('Mapa final'!#REF!="Alta",'Mapa final'!#REF!="Leve"),CONCATENATE("R1C",'Mapa final'!#REF!),"")</f>
        <v>#REF!</v>
      </c>
      <c r="K16" s="86" t="e">
        <f>IF(AND('Mapa final'!#REF!="Alta",'Mapa final'!#REF!="Leve"),CONCATENATE("R1C",'Mapa final'!#REF!),"")</f>
        <v>#REF!</v>
      </c>
      <c r="L16" s="86" t="e">
        <f>IF(AND('Mapa final'!#REF!="Alta",'Mapa final'!#REF!="Leve"),CONCATENATE("R1C",'Mapa final'!#REF!),"")</f>
        <v>#REF!</v>
      </c>
      <c r="M16" s="86" t="e">
        <f>IF(AND('Mapa final'!#REF!="Alta",'Mapa final'!#REF!="Leve"),CONCATENATE("R1C",'Mapa final'!#REF!),"")</f>
        <v>#REF!</v>
      </c>
      <c r="N16" s="86" t="e">
        <f>IF(AND('Mapa final'!#REF!="Alta",'Mapa final'!#REF!="Leve"),CONCATENATE("R1C",'Mapa final'!#REF!),"")</f>
        <v>#REF!</v>
      </c>
      <c r="O16" s="86" t="e">
        <f>IF(AND('Mapa final'!#REF!="Alta",'Mapa final'!#REF!="Leve"),CONCATENATE("R1C",'Mapa final'!#REF!),"")</f>
        <v>#REF!</v>
      </c>
      <c r="P16" s="86" t="e">
        <f>IF(AND('Mapa final'!#REF!="Alta",'Mapa final'!#REF!="Leve"),CONCATENATE("R1C",'Mapa final'!#REF!),"")</f>
        <v>#REF!</v>
      </c>
      <c r="Q16" s="86" t="e">
        <f>IF(AND('Mapa final'!#REF!="Alta",'Mapa final'!#REF!="Leve"),CONCATENATE("R1C",'Mapa final'!#REF!),"")</f>
        <v>#REF!</v>
      </c>
      <c r="R16" s="86" t="e">
        <f>IF(AND('Mapa final'!#REF!="Alta",'Mapa final'!#REF!="Leve"),CONCATENATE("R1C",'Mapa final'!#REF!),"")</f>
        <v>#REF!</v>
      </c>
      <c r="S16" s="86" t="e">
        <f>IF(AND('Mapa final'!#REF!="Alta",'Mapa final'!#REF!="Leve"),CONCATENATE("R1C",'Mapa final'!#REF!),"")</f>
        <v>#REF!</v>
      </c>
      <c r="T16" s="85" t="e">
        <f>IF(AND('Mapa final'!#REF!="Alta",'Mapa final'!#REF!="Menor"),CONCATENATE("R1C",'Mapa final'!#REF!),"")</f>
        <v>#REF!</v>
      </c>
      <c r="U16" s="86" t="e">
        <f>IF(AND('Mapa final'!#REF!="Alta",'Mapa final'!#REF!="Menor"),CONCATENATE("R1C",'Mapa final'!#REF!),"")</f>
        <v>#REF!</v>
      </c>
      <c r="V16" s="86" t="e">
        <f>IF(AND('Mapa final'!#REF!="Alta",'Mapa final'!#REF!="Menor"),CONCATENATE("R1C",'Mapa final'!#REF!),"")</f>
        <v>#REF!</v>
      </c>
      <c r="W16" s="86" t="e">
        <f>IF(AND('Mapa final'!#REF!="Alta",'Mapa final'!#REF!="Menor"),CONCATENATE("R1C",'Mapa final'!#REF!),"")</f>
        <v>#REF!</v>
      </c>
      <c r="X16" s="86" t="e">
        <f>IF(AND('Mapa final'!#REF!="Alta",'Mapa final'!#REF!="Menor"),CONCATENATE("R1C",'Mapa final'!#REF!),"")</f>
        <v>#REF!</v>
      </c>
      <c r="Y16" s="87" t="e">
        <f>IF(AND('Mapa final'!#REF!="Alta",'Mapa final'!#REF!="Menor"),CONCATENATE("R1C",'Mapa final'!#REF!),"")</f>
        <v>#REF!</v>
      </c>
      <c r="Z16" s="67" t="e">
        <f>IF(AND('Mapa final'!#REF!="Alta",'Mapa final'!#REF!="Moderado"),CONCATENATE("R1C",'Mapa final'!#REF!),"")</f>
        <v>#REF!</v>
      </c>
      <c r="AA16" s="68" t="e">
        <f>IF(AND('Mapa final'!#REF!="Alta",'Mapa final'!#REF!="Moderado"),CONCATENATE("R1C",'Mapa final'!#REF!),"")</f>
        <v>#REF!</v>
      </c>
      <c r="AB16" s="68" t="e">
        <f>IF(AND('Mapa final'!#REF!="Alta",'Mapa final'!#REF!="Moderado"),CONCATENATE("R1C",'Mapa final'!#REF!),"")</f>
        <v>#REF!</v>
      </c>
      <c r="AC16" s="68" t="e">
        <f>IF(AND('Mapa final'!#REF!="Alta",'Mapa final'!#REF!="Moderado"),CONCATENATE("R1C",'Mapa final'!#REF!),"")</f>
        <v>#REF!</v>
      </c>
      <c r="AD16" s="68" t="e">
        <f>IF(AND('Mapa final'!#REF!="Alta",'Mapa final'!#REF!="Moderado"),CONCATENATE("R1C",'Mapa final'!#REF!),"")</f>
        <v>#REF!</v>
      </c>
      <c r="AE16" s="69" t="e">
        <f>IF(AND('Mapa final'!#REF!="Alta",'Mapa final'!#REF!="Moderado"),CONCATENATE("R1C",'Mapa final'!#REF!),"")</f>
        <v>#REF!</v>
      </c>
      <c r="AF16" s="67" t="e">
        <f>IF(AND('Mapa final'!#REF!="Alta",'Mapa final'!#REF!="Mayor"),CONCATENATE("R1C",'Mapa final'!#REF!),"")</f>
        <v>#REF!</v>
      </c>
      <c r="AG16" s="68" t="e">
        <f>IF(AND('Mapa final'!#REF!="Alta",'Mapa final'!#REF!="Mayor"),CONCATENATE("R1C",'Mapa final'!#REF!),"")</f>
        <v>#REF!</v>
      </c>
      <c r="AH16" s="68" t="e">
        <f>IF(AND('Mapa final'!#REF!="Alta",'Mapa final'!#REF!="Mayor"),CONCATENATE("R1C",'Mapa final'!#REF!),"")</f>
        <v>#REF!</v>
      </c>
      <c r="AI16" s="68" t="e">
        <f>IF(AND('Mapa final'!#REF!="Alta",'Mapa final'!#REF!="Mayor"),CONCATENATE("R1C",'Mapa final'!#REF!),"")</f>
        <v>#REF!</v>
      </c>
      <c r="AJ16" s="68" t="e">
        <f>IF(AND('Mapa final'!#REF!="Alta",'Mapa final'!#REF!="Mayor"),CONCATENATE("R1C",'Mapa final'!#REF!),"")</f>
        <v>#REF!</v>
      </c>
      <c r="AK16" s="69" t="e">
        <f>IF(AND('Mapa final'!#REF!="Alta",'Mapa final'!#REF!="Mayor"),CONCATENATE("R1C",'Mapa final'!#REF!),"")</f>
        <v>#REF!</v>
      </c>
      <c r="AL16" s="70" t="e">
        <f>IF(AND('Mapa final'!#REF!="Alta",'Mapa final'!#REF!="Catastrófico"),CONCATENATE("R1C",'Mapa final'!#REF!),"")</f>
        <v>#REF!</v>
      </c>
      <c r="AM16" s="71" t="e">
        <f>IF(AND('Mapa final'!#REF!="Alta",'Mapa final'!#REF!="Catastrófico"),CONCATENATE("R1C",'Mapa final'!#REF!),"")</f>
        <v>#REF!</v>
      </c>
      <c r="AN16" s="71" t="e">
        <f>IF(AND('Mapa final'!#REF!="Alta",'Mapa final'!#REF!="Catastrófico"),CONCATENATE("R1C",'Mapa final'!#REF!),"")</f>
        <v>#REF!</v>
      </c>
      <c r="AO16" s="71" t="e">
        <f>IF(AND('Mapa final'!#REF!="Alta",'Mapa final'!#REF!="Catastrófico"),CONCATENATE("R1C",'Mapa final'!#REF!),"")</f>
        <v>#REF!</v>
      </c>
      <c r="AP16" s="71" t="e">
        <f>IF(AND('Mapa final'!#REF!="Alta",'Mapa final'!#REF!="Catastrófico"),CONCATENATE("R1C",'Mapa final'!#REF!),"")</f>
        <v>#REF!</v>
      </c>
      <c r="AQ16" s="72" t="e">
        <f>IF(AND('Mapa final'!#REF!="Alta",'Mapa final'!#REF!="Catastrófico"),CONCATENATE("R1C",'Mapa final'!#REF!),"")</f>
        <v>#REF!</v>
      </c>
      <c r="AR16" s="22"/>
      <c r="AS16" s="895" t="s">
        <v>642</v>
      </c>
      <c r="AT16" s="896"/>
      <c r="AU16" s="896"/>
      <c r="AV16" s="896"/>
      <c r="AW16" s="896"/>
      <c r="AX16" s="897"/>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row>
    <row r="17" spans="1:80" ht="18.600000000000001" customHeight="1" x14ac:dyDescent="0.4">
      <c r="A17" s="22"/>
      <c r="B17" s="917"/>
      <c r="C17" s="917"/>
      <c r="D17" s="918"/>
      <c r="E17" s="904"/>
      <c r="F17" s="889"/>
      <c r="G17" s="889"/>
      <c r="H17" s="889"/>
      <c r="I17" s="889"/>
      <c r="J17" s="88" t="e">
        <f>IF(AND('Mapa final'!#REF!="Alta",'Mapa final'!#REF!="Leve"),CONCATENATE("R2C",'Mapa final'!#REF!),"")</f>
        <v>#REF!</v>
      </c>
      <c r="K17" s="89" t="e">
        <f>IF(AND('Mapa final'!#REF!="Alta",'Mapa final'!#REF!="Leve"),CONCATENATE("R2C",'Mapa final'!#REF!),"")</f>
        <v>#REF!</v>
      </c>
      <c r="L17" s="89" t="e">
        <f>IF(AND('Mapa final'!#REF!="Alta",'Mapa final'!#REF!="Leve"),CONCATENATE("R2C",'Mapa final'!#REF!),"")</f>
        <v>#REF!</v>
      </c>
      <c r="M17" s="89" t="e">
        <f>IF(AND('Mapa final'!#REF!="Alta",'Mapa final'!#REF!="Leve"),CONCATENATE("R2C",'Mapa final'!#REF!),"")</f>
        <v>#REF!</v>
      </c>
      <c r="N17" s="89" t="e">
        <f>IF(AND('Mapa final'!#REF!="Alta",'Mapa final'!#REF!="Leve"),CONCATENATE("R2C",'Mapa final'!#REF!),"")</f>
        <v>#REF!</v>
      </c>
      <c r="O17" s="89" t="e">
        <f>IF(AND('Mapa final'!#REF!="Alta",'Mapa final'!#REF!="Leve"),CONCATENATE("R2C",'Mapa final'!#REF!),"")</f>
        <v>#REF!</v>
      </c>
      <c r="P17" s="89" t="e">
        <f>IF(AND('Mapa final'!#REF!="Alta",'Mapa final'!#REF!="Leve"),CONCATENATE("R2C",'Mapa final'!#REF!),"")</f>
        <v>#REF!</v>
      </c>
      <c r="Q17" s="89" t="e">
        <f>IF(AND('Mapa final'!#REF!="Alta",'Mapa final'!#REF!="Leve"),CONCATENATE("R2C",'Mapa final'!#REF!),"")</f>
        <v>#REF!</v>
      </c>
      <c r="R17" s="89" t="e">
        <f>IF(AND('Mapa final'!#REF!="Alta",'Mapa final'!#REF!="Leve"),CONCATENATE("R2C",'Mapa final'!#REF!),"")</f>
        <v>#REF!</v>
      </c>
      <c r="S17" s="89" t="e">
        <f>IF(AND('Mapa final'!#REF!="Alta",'Mapa final'!#REF!="Leve"),CONCATENATE("R2C",'Mapa final'!#REF!),"")</f>
        <v>#REF!</v>
      </c>
      <c r="T17" s="88" t="e">
        <f>IF(AND('Mapa final'!#REF!="Alta",'Mapa final'!#REF!="Menor"),CONCATENATE("R2C",'Mapa final'!#REF!),"")</f>
        <v>#REF!</v>
      </c>
      <c r="U17" s="89" t="e">
        <f>IF(AND('Mapa final'!#REF!="Alta",'Mapa final'!#REF!="Menor"),CONCATENATE("R2C",'Mapa final'!#REF!),"")</f>
        <v>#REF!</v>
      </c>
      <c r="V17" s="89" t="e">
        <f>IF(AND('Mapa final'!#REF!="Alta",'Mapa final'!#REF!="Menor"),CONCATENATE("R2C",'Mapa final'!#REF!),"")</f>
        <v>#REF!</v>
      </c>
      <c r="W17" s="89" t="e">
        <f>IF(AND('Mapa final'!#REF!="Alta",'Mapa final'!#REF!="Menor"),CONCATENATE("R2C",'Mapa final'!#REF!),"")</f>
        <v>#REF!</v>
      </c>
      <c r="X17" s="89" t="e">
        <f>IF(AND('Mapa final'!#REF!="Alta",'Mapa final'!#REF!="Menor"),CONCATENATE("R2C",'Mapa final'!#REF!),"")</f>
        <v>#REF!</v>
      </c>
      <c r="Y17" s="90" t="e">
        <f>IF(AND('Mapa final'!#REF!="Alta",'Mapa final'!#REF!="Menor"),CONCATENATE("R2C",'Mapa final'!#REF!),"")</f>
        <v>#REF!</v>
      </c>
      <c r="Z17" s="73" t="e">
        <f>IF(AND('Mapa final'!#REF!="Alta",'Mapa final'!#REF!="Moderado"),CONCATENATE("R2C",'Mapa final'!#REF!),"")</f>
        <v>#REF!</v>
      </c>
      <c r="AA17" s="74" t="e">
        <f>IF(AND('Mapa final'!#REF!="Alta",'Mapa final'!#REF!="Moderado"),CONCATENATE("R2C",'Mapa final'!#REF!),"")</f>
        <v>#REF!</v>
      </c>
      <c r="AB17" s="74" t="e">
        <f>IF(AND('Mapa final'!#REF!="Alta",'Mapa final'!#REF!="Moderado"),CONCATENATE("R2C",'Mapa final'!#REF!),"")</f>
        <v>#REF!</v>
      </c>
      <c r="AC17" s="74" t="e">
        <f>IF(AND('Mapa final'!#REF!="Alta",'Mapa final'!#REF!="Moderado"),CONCATENATE("R2C",'Mapa final'!#REF!),"")</f>
        <v>#REF!</v>
      </c>
      <c r="AD17" s="74" t="e">
        <f>IF(AND('Mapa final'!#REF!="Alta",'Mapa final'!#REF!="Moderado"),CONCATENATE("R2C",'Mapa final'!#REF!),"")</f>
        <v>#REF!</v>
      </c>
      <c r="AE17" s="75" t="e">
        <f>IF(AND('Mapa final'!#REF!="Alta",'Mapa final'!#REF!="Moderado"),CONCATENATE("R2C",'Mapa final'!#REF!),"")</f>
        <v>#REF!</v>
      </c>
      <c r="AF17" s="73" t="e">
        <f>IF(AND('Mapa final'!#REF!="Alta",'Mapa final'!#REF!="Mayor"),CONCATENATE("R2C",'Mapa final'!#REF!),"")</f>
        <v>#REF!</v>
      </c>
      <c r="AG17" s="74" t="e">
        <f>IF(AND('Mapa final'!#REF!="Alta",'Mapa final'!#REF!="Mayor"),CONCATENATE("R2C",'Mapa final'!#REF!),"")</f>
        <v>#REF!</v>
      </c>
      <c r="AH17" s="74" t="e">
        <f>IF(AND('Mapa final'!#REF!="Alta",'Mapa final'!#REF!="Mayor"),CONCATENATE("R2C",'Mapa final'!#REF!),"")</f>
        <v>#REF!</v>
      </c>
      <c r="AI17" s="74" t="e">
        <f>IF(AND('Mapa final'!#REF!="Alta",'Mapa final'!#REF!="Mayor"),CONCATENATE("R2C",'Mapa final'!#REF!),"")</f>
        <v>#REF!</v>
      </c>
      <c r="AJ17" s="74" t="e">
        <f>IF(AND('Mapa final'!#REF!="Alta",'Mapa final'!#REF!="Mayor"),CONCATENATE("R2C",'Mapa final'!#REF!),"")</f>
        <v>#REF!</v>
      </c>
      <c r="AK17" s="75" t="e">
        <f>IF(AND('Mapa final'!#REF!="Alta",'Mapa final'!#REF!="Mayor"),CONCATENATE("R2C",'Mapa final'!#REF!),"")</f>
        <v>#REF!</v>
      </c>
      <c r="AL17" s="76" t="e">
        <f>IF(AND('Mapa final'!#REF!="Alta",'Mapa final'!#REF!="Catastrófico"),CONCATENATE("R2C",'Mapa final'!#REF!),"")</f>
        <v>#REF!</v>
      </c>
      <c r="AM17" s="77" t="e">
        <f>IF(AND('Mapa final'!#REF!="Alta",'Mapa final'!#REF!="Catastrófico"),CONCATENATE("R2C",'Mapa final'!#REF!),"")</f>
        <v>#REF!</v>
      </c>
      <c r="AN17" s="77" t="e">
        <f>IF(AND('Mapa final'!#REF!="Alta",'Mapa final'!#REF!="Catastrófico"),CONCATENATE("R2C",'Mapa final'!#REF!),"")</f>
        <v>#REF!</v>
      </c>
      <c r="AO17" s="77" t="e">
        <f>IF(AND('Mapa final'!#REF!="Alta",'Mapa final'!#REF!="Catastrófico"),CONCATENATE("R2C",'Mapa final'!#REF!),"")</f>
        <v>#REF!</v>
      </c>
      <c r="AP17" s="77" t="e">
        <f>IF(AND('Mapa final'!#REF!="Alta",'Mapa final'!#REF!="Catastrófico"),CONCATENATE("R2C",'Mapa final'!#REF!),"")</f>
        <v>#REF!</v>
      </c>
      <c r="AQ17" s="78" t="e">
        <f>IF(AND('Mapa final'!#REF!="Alta",'Mapa final'!#REF!="Catastrófico"),CONCATENATE("R2C",'Mapa final'!#REF!),"")</f>
        <v>#REF!</v>
      </c>
      <c r="AR17" s="22"/>
      <c r="AS17" s="898"/>
      <c r="AT17" s="899"/>
      <c r="AU17" s="899"/>
      <c r="AV17" s="899"/>
      <c r="AW17" s="899"/>
      <c r="AX17" s="900"/>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row>
    <row r="18" spans="1:80" ht="18.600000000000001" customHeight="1" x14ac:dyDescent="0.4">
      <c r="A18" s="22"/>
      <c r="B18" s="917"/>
      <c r="C18" s="917"/>
      <c r="D18" s="918"/>
      <c r="E18" s="904"/>
      <c r="F18" s="889"/>
      <c r="G18" s="889"/>
      <c r="H18" s="889"/>
      <c r="I18" s="889"/>
      <c r="J18" s="88" t="e">
        <f>IF(AND('Mapa final'!#REF!="Alta",'Mapa final'!#REF!="Leve"),CONCATENATE("R3C",'Mapa final'!#REF!),"")</f>
        <v>#REF!</v>
      </c>
      <c r="K18" s="89" t="e">
        <f>IF(AND('Mapa final'!#REF!="Alta",'Mapa final'!#REF!="Leve"),CONCATENATE("R3C",'Mapa final'!#REF!),"")</f>
        <v>#REF!</v>
      </c>
      <c r="L18" s="89" t="e">
        <f>IF(AND('Mapa final'!#REF!="Alta",'Mapa final'!#REF!="Leve"),CONCATENATE("R3C",'Mapa final'!#REF!),"")</f>
        <v>#REF!</v>
      </c>
      <c r="M18" s="89" t="e">
        <f>IF(AND('Mapa final'!#REF!="Alta",'Mapa final'!#REF!="Leve"),CONCATENATE("R3C",'Mapa final'!#REF!),"")</f>
        <v>#REF!</v>
      </c>
      <c r="N18" s="89" t="e">
        <f>IF(AND('Mapa final'!#REF!="Alta",'Mapa final'!#REF!="Leve"),CONCATENATE("R3C",'Mapa final'!#REF!),"")</f>
        <v>#REF!</v>
      </c>
      <c r="O18" s="89" t="e">
        <f>IF(AND('Mapa final'!#REF!="Alta",'Mapa final'!#REF!="Leve"),CONCATENATE("R3C",'Mapa final'!#REF!),"")</f>
        <v>#REF!</v>
      </c>
      <c r="P18" s="89" t="e">
        <f>IF(AND('Mapa final'!#REF!="Alta",'Mapa final'!#REF!="Leve"),CONCATENATE("R3C",'Mapa final'!#REF!),"")</f>
        <v>#REF!</v>
      </c>
      <c r="Q18" s="89" t="e">
        <f>IF(AND('Mapa final'!#REF!="Alta",'Mapa final'!#REF!="Leve"),CONCATENATE("R3C",'Mapa final'!#REF!),"")</f>
        <v>#REF!</v>
      </c>
      <c r="R18" s="89" t="e">
        <f>IF(AND('Mapa final'!#REF!="Alta",'Mapa final'!#REF!="Leve"),CONCATENATE("R3C",'Mapa final'!#REF!),"")</f>
        <v>#REF!</v>
      </c>
      <c r="S18" s="89" t="e">
        <f>IF(AND('Mapa final'!#REF!="Alta",'Mapa final'!#REF!="Leve"),CONCATENATE("R3C",'Mapa final'!#REF!),"")</f>
        <v>#REF!</v>
      </c>
      <c r="T18" s="88" t="e">
        <f>IF(AND('Mapa final'!#REF!="Alta",'Mapa final'!#REF!="Menor"),CONCATENATE("R3C",'Mapa final'!#REF!),"")</f>
        <v>#REF!</v>
      </c>
      <c r="U18" s="89" t="e">
        <f>IF(AND('Mapa final'!#REF!="Alta",'Mapa final'!#REF!="Menor"),CONCATENATE("R3C",'Mapa final'!#REF!),"")</f>
        <v>#REF!</v>
      </c>
      <c r="V18" s="89" t="e">
        <f>IF(AND('Mapa final'!#REF!="Alta",'Mapa final'!#REF!="Menor"),CONCATENATE("R3C",'Mapa final'!#REF!),"")</f>
        <v>#REF!</v>
      </c>
      <c r="W18" s="89" t="e">
        <f>IF(AND('Mapa final'!#REF!="Alta",'Mapa final'!#REF!="Menor"),CONCATENATE("R3C",'Mapa final'!#REF!),"")</f>
        <v>#REF!</v>
      </c>
      <c r="X18" s="89" t="e">
        <f>IF(AND('Mapa final'!#REF!="Alta",'Mapa final'!#REF!="Menor"),CONCATENATE("R3C",'Mapa final'!#REF!),"")</f>
        <v>#REF!</v>
      </c>
      <c r="Y18" s="90" t="e">
        <f>IF(AND('Mapa final'!#REF!="Alta",'Mapa final'!#REF!="Menor"),CONCATENATE("R3C",'Mapa final'!#REF!),"")</f>
        <v>#REF!</v>
      </c>
      <c r="Z18" s="73" t="e">
        <f>IF(AND('Mapa final'!#REF!="Alta",'Mapa final'!#REF!="Moderado"),CONCATENATE("R3C",'Mapa final'!#REF!),"")</f>
        <v>#REF!</v>
      </c>
      <c r="AA18" s="74" t="e">
        <f>IF(AND('Mapa final'!#REF!="Alta",'Mapa final'!#REF!="Moderado"),CONCATENATE("R3C",'Mapa final'!#REF!),"")</f>
        <v>#REF!</v>
      </c>
      <c r="AB18" s="74" t="e">
        <f>IF(AND('Mapa final'!#REF!="Alta",'Mapa final'!#REF!="Moderado"),CONCATENATE("R3C",'Mapa final'!#REF!),"")</f>
        <v>#REF!</v>
      </c>
      <c r="AC18" s="74" t="e">
        <f>IF(AND('Mapa final'!#REF!="Alta",'Mapa final'!#REF!="Moderado"),CONCATENATE("R3C",'Mapa final'!#REF!),"")</f>
        <v>#REF!</v>
      </c>
      <c r="AD18" s="74" t="e">
        <f>IF(AND('Mapa final'!#REF!="Alta",'Mapa final'!#REF!="Moderado"),CONCATENATE("R3C",'Mapa final'!#REF!),"")</f>
        <v>#REF!</v>
      </c>
      <c r="AE18" s="75" t="e">
        <f>IF(AND('Mapa final'!#REF!="Alta",'Mapa final'!#REF!="Moderado"),CONCATENATE("R3C",'Mapa final'!#REF!),"")</f>
        <v>#REF!</v>
      </c>
      <c r="AF18" s="73" t="e">
        <f>IF(AND('Mapa final'!#REF!="Alta",'Mapa final'!#REF!="Mayor"),CONCATENATE("R3C",'Mapa final'!#REF!),"")</f>
        <v>#REF!</v>
      </c>
      <c r="AG18" s="74" t="e">
        <f>IF(AND('Mapa final'!#REF!="Alta",'Mapa final'!#REF!="Mayor"),CONCATENATE("R3C",'Mapa final'!#REF!),"")</f>
        <v>#REF!</v>
      </c>
      <c r="AH18" s="74" t="e">
        <f>IF(AND('Mapa final'!#REF!="Alta",'Mapa final'!#REF!="Mayor"),CONCATENATE("R3C",'Mapa final'!#REF!),"")</f>
        <v>#REF!</v>
      </c>
      <c r="AI18" s="74" t="e">
        <f>IF(AND('Mapa final'!#REF!="Alta",'Mapa final'!#REF!="Mayor"),CONCATENATE("R3C",'Mapa final'!#REF!),"")</f>
        <v>#REF!</v>
      </c>
      <c r="AJ18" s="74" t="e">
        <f>IF(AND('Mapa final'!#REF!="Alta",'Mapa final'!#REF!="Mayor"),CONCATENATE("R3C",'Mapa final'!#REF!),"")</f>
        <v>#REF!</v>
      </c>
      <c r="AK18" s="75" t="e">
        <f>IF(AND('Mapa final'!#REF!="Alta",'Mapa final'!#REF!="Mayor"),CONCATENATE("R3C",'Mapa final'!#REF!),"")</f>
        <v>#REF!</v>
      </c>
      <c r="AL18" s="76" t="e">
        <f>IF(AND('Mapa final'!#REF!="Alta",'Mapa final'!#REF!="Catastrófico"),CONCATENATE("R3C",'Mapa final'!#REF!),"")</f>
        <v>#REF!</v>
      </c>
      <c r="AM18" s="77" t="e">
        <f>IF(AND('Mapa final'!#REF!="Alta",'Mapa final'!#REF!="Catastrófico"),CONCATENATE("R3C",'Mapa final'!#REF!),"")</f>
        <v>#REF!</v>
      </c>
      <c r="AN18" s="77" t="e">
        <f>IF(AND('Mapa final'!#REF!="Alta",'Mapa final'!#REF!="Catastrófico"),CONCATENATE("R3C",'Mapa final'!#REF!),"")</f>
        <v>#REF!</v>
      </c>
      <c r="AO18" s="77" t="e">
        <f>IF(AND('Mapa final'!#REF!="Alta",'Mapa final'!#REF!="Catastrófico"),CONCATENATE("R3C",'Mapa final'!#REF!),"")</f>
        <v>#REF!</v>
      </c>
      <c r="AP18" s="77" t="e">
        <f>IF(AND('Mapa final'!#REF!="Alta",'Mapa final'!#REF!="Catastrófico"),CONCATENATE("R3C",'Mapa final'!#REF!),"")</f>
        <v>#REF!</v>
      </c>
      <c r="AQ18" s="78" t="e">
        <f>IF(AND('Mapa final'!#REF!="Alta",'Mapa final'!#REF!="Catastrófico"),CONCATENATE("R3C",'Mapa final'!#REF!),"")</f>
        <v>#REF!</v>
      </c>
      <c r="AR18" s="22"/>
      <c r="AS18" s="898"/>
      <c r="AT18" s="899"/>
      <c r="AU18" s="899"/>
      <c r="AV18" s="899"/>
      <c r="AW18" s="899"/>
      <c r="AX18" s="900"/>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row>
    <row r="19" spans="1:80" ht="18.600000000000001" customHeight="1" x14ac:dyDescent="0.4">
      <c r="A19" s="22"/>
      <c r="B19" s="917"/>
      <c r="C19" s="917"/>
      <c r="D19" s="918"/>
      <c r="E19" s="904"/>
      <c r="F19" s="889"/>
      <c r="G19" s="889"/>
      <c r="H19" s="889"/>
      <c r="I19" s="889"/>
      <c r="J19" s="88" t="e">
        <f>IF(AND('Mapa final'!#REF!="Alta",'Mapa final'!#REF!="Leve"),CONCATENATE("R4C",'Mapa final'!#REF!),"")</f>
        <v>#REF!</v>
      </c>
      <c r="K19" s="89" t="e">
        <f>IF(AND('Mapa final'!#REF!="Alta",'Mapa final'!#REF!="Leve"),CONCATENATE("R4C",'Mapa final'!#REF!),"")</f>
        <v>#REF!</v>
      </c>
      <c r="L19" s="89" t="e">
        <f>IF(AND('Mapa final'!#REF!="Alta",'Mapa final'!#REF!="Leve"),CONCATENATE("R4C",'Mapa final'!#REF!),"")</f>
        <v>#REF!</v>
      </c>
      <c r="M19" s="89" t="e">
        <f>IF(AND('Mapa final'!#REF!="Alta",'Mapa final'!#REF!="Leve"),CONCATENATE("R4C",'Mapa final'!#REF!),"")</f>
        <v>#REF!</v>
      </c>
      <c r="N19" s="89" t="e">
        <f>IF(AND('Mapa final'!#REF!="Alta",'Mapa final'!#REF!="Leve"),CONCATENATE("R4C",'Mapa final'!#REF!),"")</f>
        <v>#REF!</v>
      </c>
      <c r="O19" s="89" t="e">
        <f>IF(AND('Mapa final'!#REF!="Alta",'Mapa final'!#REF!="Leve"),CONCATENATE("R4C",'Mapa final'!#REF!),"")</f>
        <v>#REF!</v>
      </c>
      <c r="P19" s="89" t="e">
        <f>IF(AND('Mapa final'!#REF!="Alta",'Mapa final'!#REF!="Leve"),CONCATENATE("R4C",'Mapa final'!#REF!),"")</f>
        <v>#REF!</v>
      </c>
      <c r="Q19" s="89" t="e">
        <f>IF(AND('Mapa final'!#REF!="Alta",'Mapa final'!#REF!="Leve"),CONCATENATE("R4C",'Mapa final'!#REF!),"")</f>
        <v>#REF!</v>
      </c>
      <c r="R19" s="89" t="e">
        <f>IF(AND('Mapa final'!#REF!="Alta",'Mapa final'!#REF!="Leve"),CONCATENATE("R4C",'Mapa final'!#REF!),"")</f>
        <v>#REF!</v>
      </c>
      <c r="S19" s="89" t="e">
        <f>IF(AND('Mapa final'!#REF!="Alta",'Mapa final'!#REF!="Leve"),CONCATENATE("R4C",'Mapa final'!#REF!),"")</f>
        <v>#REF!</v>
      </c>
      <c r="T19" s="88" t="e">
        <f>IF(AND('Mapa final'!#REF!="Alta",'Mapa final'!#REF!="Menor"),CONCATENATE("R4C",'Mapa final'!#REF!),"")</f>
        <v>#REF!</v>
      </c>
      <c r="U19" s="89" t="e">
        <f>IF(AND('Mapa final'!#REF!="Alta",'Mapa final'!#REF!="Menor"),CONCATENATE("R4C",'Mapa final'!#REF!),"")</f>
        <v>#REF!</v>
      </c>
      <c r="V19" s="89" t="e">
        <f>IF(AND('Mapa final'!#REF!="Alta",'Mapa final'!#REF!="Menor"),CONCATENATE("R4C",'Mapa final'!#REF!),"")</f>
        <v>#REF!</v>
      </c>
      <c r="W19" s="89" t="e">
        <f>IF(AND('Mapa final'!#REF!="Alta",'Mapa final'!#REF!="Menor"),CONCATENATE("R4C",'Mapa final'!#REF!),"")</f>
        <v>#REF!</v>
      </c>
      <c r="X19" s="89" t="e">
        <f>IF(AND('Mapa final'!#REF!="Alta",'Mapa final'!#REF!="Menor"),CONCATENATE("R4C",'Mapa final'!#REF!),"")</f>
        <v>#REF!</v>
      </c>
      <c r="Y19" s="90" t="e">
        <f>IF(AND('Mapa final'!#REF!="Alta",'Mapa final'!#REF!="Menor"),CONCATENATE("R4C",'Mapa final'!#REF!),"")</f>
        <v>#REF!</v>
      </c>
      <c r="Z19" s="73" t="e">
        <f>IF(AND('Mapa final'!#REF!="Alta",'Mapa final'!#REF!="Moderado"),CONCATENATE("R4C",'Mapa final'!#REF!),"")</f>
        <v>#REF!</v>
      </c>
      <c r="AA19" s="74" t="e">
        <f>IF(AND('Mapa final'!#REF!="Alta",'Mapa final'!#REF!="Moderado"),CONCATENATE("R4C",'Mapa final'!#REF!),"")</f>
        <v>#REF!</v>
      </c>
      <c r="AB19" s="74" t="e">
        <f>IF(AND('Mapa final'!#REF!="Alta",'Mapa final'!#REF!="Moderado"),CONCATENATE("R4C",'Mapa final'!#REF!),"")</f>
        <v>#REF!</v>
      </c>
      <c r="AC19" s="74" t="e">
        <f>IF(AND('Mapa final'!#REF!="Alta",'Mapa final'!#REF!="Moderado"),CONCATENATE("R4C",'Mapa final'!#REF!),"")</f>
        <v>#REF!</v>
      </c>
      <c r="AD19" s="74" t="e">
        <f>IF(AND('Mapa final'!#REF!="Alta",'Mapa final'!#REF!="Moderado"),CONCATENATE("R4C",'Mapa final'!#REF!),"")</f>
        <v>#REF!</v>
      </c>
      <c r="AE19" s="75" t="e">
        <f>IF(AND('Mapa final'!#REF!="Alta",'Mapa final'!#REF!="Moderado"),CONCATENATE("R4C",'Mapa final'!#REF!),"")</f>
        <v>#REF!</v>
      </c>
      <c r="AF19" s="73" t="e">
        <f>IF(AND('Mapa final'!#REF!="Alta",'Mapa final'!#REF!="Mayor"),CONCATENATE("R4C",'Mapa final'!#REF!),"")</f>
        <v>#REF!</v>
      </c>
      <c r="AG19" s="74" t="e">
        <f>IF(AND('Mapa final'!#REF!="Alta",'Mapa final'!#REF!="Mayor"),CONCATENATE("R4C",'Mapa final'!#REF!),"")</f>
        <v>#REF!</v>
      </c>
      <c r="AH19" s="74" t="e">
        <f>IF(AND('Mapa final'!#REF!="Alta",'Mapa final'!#REF!="Mayor"),CONCATENATE("R4C",'Mapa final'!#REF!),"")</f>
        <v>#REF!</v>
      </c>
      <c r="AI19" s="74" t="e">
        <f>IF(AND('Mapa final'!#REF!="Alta",'Mapa final'!#REF!="Mayor"),CONCATENATE("R4C",'Mapa final'!#REF!),"")</f>
        <v>#REF!</v>
      </c>
      <c r="AJ19" s="74" t="e">
        <f>IF(AND('Mapa final'!#REF!="Alta",'Mapa final'!#REF!="Mayor"),CONCATENATE("R4C",'Mapa final'!#REF!),"")</f>
        <v>#REF!</v>
      </c>
      <c r="AK19" s="75" t="e">
        <f>IF(AND('Mapa final'!#REF!="Alta",'Mapa final'!#REF!="Mayor"),CONCATENATE("R4C",'Mapa final'!#REF!),"")</f>
        <v>#REF!</v>
      </c>
      <c r="AL19" s="76" t="e">
        <f>IF(AND('Mapa final'!#REF!="Alta",'Mapa final'!#REF!="Catastrófico"),CONCATENATE("R4C",'Mapa final'!#REF!),"")</f>
        <v>#REF!</v>
      </c>
      <c r="AM19" s="77" t="e">
        <f>IF(AND('Mapa final'!#REF!="Alta",'Mapa final'!#REF!="Catastrófico"),CONCATENATE("R4C",'Mapa final'!#REF!),"")</f>
        <v>#REF!</v>
      </c>
      <c r="AN19" s="77" t="e">
        <f>IF(AND('Mapa final'!#REF!="Alta",'Mapa final'!#REF!="Catastrófico"),CONCATENATE("R4C",'Mapa final'!#REF!),"")</f>
        <v>#REF!</v>
      </c>
      <c r="AO19" s="77" t="e">
        <f>IF(AND('Mapa final'!#REF!="Alta",'Mapa final'!#REF!="Catastrófico"),CONCATENATE("R4C",'Mapa final'!#REF!),"")</f>
        <v>#REF!</v>
      </c>
      <c r="AP19" s="77" t="e">
        <f>IF(AND('Mapa final'!#REF!="Alta",'Mapa final'!#REF!="Catastrófico"),CONCATENATE("R4C",'Mapa final'!#REF!),"")</f>
        <v>#REF!</v>
      </c>
      <c r="AQ19" s="78" t="e">
        <f>IF(AND('Mapa final'!#REF!="Alta",'Mapa final'!#REF!="Catastrófico"),CONCATENATE("R4C",'Mapa final'!#REF!),"")</f>
        <v>#REF!</v>
      </c>
      <c r="AR19" s="22"/>
      <c r="AS19" s="898"/>
      <c r="AT19" s="899"/>
      <c r="AU19" s="899"/>
      <c r="AV19" s="899"/>
      <c r="AW19" s="899"/>
      <c r="AX19" s="900"/>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row>
    <row r="20" spans="1:80" ht="18.600000000000001" customHeight="1" x14ac:dyDescent="0.4">
      <c r="A20" s="22"/>
      <c r="B20" s="917"/>
      <c r="C20" s="917"/>
      <c r="D20" s="918"/>
      <c r="E20" s="888"/>
      <c r="F20" s="889"/>
      <c r="G20" s="889"/>
      <c r="H20" s="889"/>
      <c r="I20" s="889"/>
      <c r="J20" s="88" t="e">
        <f>IF(AND('Mapa final'!#REF!="Alta",'Mapa final'!#REF!="Leve"),CONCATENATE("R3C",'Mapa final'!#REF!),"")</f>
        <v>#REF!</v>
      </c>
      <c r="K20" s="89" t="e">
        <f>IF(AND('Mapa final'!#REF!="Alta",'Mapa final'!#REF!="Leve"),CONCATENATE("R3C",'Mapa final'!#REF!),"")</f>
        <v>#REF!</v>
      </c>
      <c r="L20" s="89" t="e">
        <f>IF(AND('Mapa final'!#REF!="Alta",'Mapa final'!#REF!="Leve"),CONCATENATE("R3C",'Mapa final'!#REF!),"")</f>
        <v>#REF!</v>
      </c>
      <c r="M20" s="89" t="e">
        <f>IF(AND('Mapa final'!#REF!="Alta",'Mapa final'!#REF!="Leve"),CONCATENATE("R3C",'Mapa final'!#REF!),"")</f>
        <v>#REF!</v>
      </c>
      <c r="N20" s="89" t="e">
        <f>IF(AND('Mapa final'!#REF!="Alta",'Mapa final'!#REF!="Leve"),CONCATENATE("R3C",'Mapa final'!#REF!),"")</f>
        <v>#REF!</v>
      </c>
      <c r="O20" s="89" t="e">
        <f>IF(AND('Mapa final'!#REF!="Alta",'Mapa final'!#REF!="Leve"),CONCATENATE("R3C",'Mapa final'!#REF!),"")</f>
        <v>#REF!</v>
      </c>
      <c r="P20" s="89" t="e">
        <f>IF(AND('Mapa final'!#REF!="Alta",'Mapa final'!#REF!="Leve"),CONCATENATE("R3C",'Mapa final'!#REF!),"")</f>
        <v>#REF!</v>
      </c>
      <c r="Q20" s="89" t="e">
        <f>IF(AND('Mapa final'!#REF!="Alta",'Mapa final'!#REF!="Leve"),CONCATENATE("R3C",'Mapa final'!#REF!),"")</f>
        <v>#REF!</v>
      </c>
      <c r="R20" s="89" t="e">
        <f>IF(AND('Mapa final'!#REF!="Alta",'Mapa final'!#REF!="Leve"),CONCATENATE("R3C",'Mapa final'!#REF!),"")</f>
        <v>#REF!</v>
      </c>
      <c r="S20" s="89" t="e">
        <f>IF(AND('Mapa final'!#REF!="Alta",'Mapa final'!#REF!="Leve"),CONCATENATE("R3C",'Mapa final'!#REF!),"")</f>
        <v>#REF!</v>
      </c>
      <c r="T20" s="88" t="e">
        <f>IF(AND('Mapa final'!#REF!="Alta",'Mapa final'!#REF!="Menor"),CONCATENATE("R3C",'Mapa final'!#REF!),"")</f>
        <v>#REF!</v>
      </c>
      <c r="U20" s="89" t="e">
        <f>IF(AND('Mapa final'!#REF!="Alta",'Mapa final'!#REF!="Menor"),CONCATENATE("R3C",'Mapa final'!#REF!),"")</f>
        <v>#REF!</v>
      </c>
      <c r="V20" s="89" t="e">
        <f>IF(AND('Mapa final'!#REF!="Alta",'Mapa final'!#REF!="Menor"),CONCATENATE("R3C",'Mapa final'!#REF!),"")</f>
        <v>#REF!</v>
      </c>
      <c r="W20" s="89" t="e">
        <f>IF(AND('Mapa final'!#REF!="Alta",'Mapa final'!#REF!="Menor"),CONCATENATE("R3C",'Mapa final'!#REF!),"")</f>
        <v>#REF!</v>
      </c>
      <c r="X20" s="89" t="e">
        <f>IF(AND('Mapa final'!#REF!="Alta",'Mapa final'!#REF!="Menor"),CONCATENATE("R3C",'Mapa final'!#REF!),"")</f>
        <v>#REF!</v>
      </c>
      <c r="Y20" s="90" t="e">
        <f>IF(AND('Mapa final'!#REF!="Alta",'Mapa final'!#REF!="Menor"),CONCATENATE("R3C",'Mapa final'!#REF!),"")</f>
        <v>#REF!</v>
      </c>
      <c r="Z20" s="73" t="e">
        <f>IF(AND('Mapa final'!#REF!="Alta",'Mapa final'!#REF!="Moderado"),CONCATENATE("R3C",'Mapa final'!#REF!),"")</f>
        <v>#REF!</v>
      </c>
      <c r="AA20" s="74" t="e">
        <f>IF(AND('Mapa final'!#REF!="Alta",'Mapa final'!#REF!="Moderado"),CONCATENATE("R3C",'Mapa final'!#REF!),"")</f>
        <v>#REF!</v>
      </c>
      <c r="AB20" s="74" t="e">
        <f>IF(AND('Mapa final'!#REF!="Alta",'Mapa final'!#REF!="Moderado"),CONCATENATE("R3C",'Mapa final'!#REF!),"")</f>
        <v>#REF!</v>
      </c>
      <c r="AC20" s="74" t="e">
        <f>IF(AND('Mapa final'!#REF!="Alta",'Mapa final'!#REF!="Moderado"),CONCATENATE("R3C",'Mapa final'!#REF!),"")</f>
        <v>#REF!</v>
      </c>
      <c r="AD20" s="74" t="e">
        <f>IF(AND('Mapa final'!#REF!="Alta",'Mapa final'!#REF!="Moderado"),CONCATENATE("R3C",'Mapa final'!#REF!),"")</f>
        <v>#REF!</v>
      </c>
      <c r="AE20" s="75" t="e">
        <f>IF(AND('Mapa final'!#REF!="Alta",'Mapa final'!#REF!="Moderado"),CONCATENATE("R3C",'Mapa final'!#REF!),"")</f>
        <v>#REF!</v>
      </c>
      <c r="AF20" s="73" t="e">
        <f>IF(AND('Mapa final'!#REF!="Alta",'Mapa final'!#REF!="Mayor"),CONCATENATE("R3C",'Mapa final'!#REF!),"")</f>
        <v>#REF!</v>
      </c>
      <c r="AG20" s="74" t="e">
        <f>IF(AND('Mapa final'!#REF!="Alta",'Mapa final'!#REF!="Mayor"),CONCATENATE("R3C",'Mapa final'!#REF!),"")</f>
        <v>#REF!</v>
      </c>
      <c r="AH20" s="74" t="e">
        <f>IF(AND('Mapa final'!#REF!="Alta",'Mapa final'!#REF!="Mayor"),CONCATENATE("R3C",'Mapa final'!#REF!),"")</f>
        <v>#REF!</v>
      </c>
      <c r="AI20" s="74" t="e">
        <f>IF(AND('Mapa final'!#REF!="Alta",'Mapa final'!#REF!="Mayor"),CONCATENATE("R3C",'Mapa final'!#REF!),"")</f>
        <v>#REF!</v>
      </c>
      <c r="AJ20" s="74" t="e">
        <f>IF(AND('Mapa final'!#REF!="Alta",'Mapa final'!#REF!="Mayor"),CONCATENATE("R3C",'Mapa final'!#REF!),"")</f>
        <v>#REF!</v>
      </c>
      <c r="AK20" s="75" t="e">
        <f>IF(AND('Mapa final'!#REF!="Alta",'Mapa final'!#REF!="Mayor"),CONCATENATE("R3C",'Mapa final'!#REF!),"")</f>
        <v>#REF!</v>
      </c>
      <c r="AL20" s="76" t="e">
        <f>IF(AND('Mapa final'!#REF!="Alta",'Mapa final'!#REF!="Catastrófico"),CONCATENATE("R3C",'Mapa final'!#REF!),"")</f>
        <v>#REF!</v>
      </c>
      <c r="AM20" s="77" t="e">
        <f>IF(AND('Mapa final'!#REF!="Alta",'Mapa final'!#REF!="Catastrófico"),CONCATENATE("R3C",'Mapa final'!#REF!),"")</f>
        <v>#REF!</v>
      </c>
      <c r="AN20" s="77" t="e">
        <f>IF(AND('Mapa final'!#REF!="Alta",'Mapa final'!#REF!="Catastrófico"),CONCATENATE("R3C",'Mapa final'!#REF!),"")</f>
        <v>#REF!</v>
      </c>
      <c r="AO20" s="77" t="e">
        <f>IF(AND('Mapa final'!#REF!="Alta",'Mapa final'!#REF!="Catastrófico"),CONCATENATE("R3C",'Mapa final'!#REF!),"")</f>
        <v>#REF!</v>
      </c>
      <c r="AP20" s="77" t="e">
        <f>IF(AND('Mapa final'!#REF!="Alta",'Mapa final'!#REF!="Catastrófico"),CONCATENATE("R3C",'Mapa final'!#REF!),"")</f>
        <v>#REF!</v>
      </c>
      <c r="AQ20" s="78" t="e">
        <f>IF(AND('Mapa final'!#REF!="Alta",'Mapa final'!#REF!="Catastrófico"),CONCATENATE("R3C",'Mapa final'!#REF!),"")</f>
        <v>#REF!</v>
      </c>
      <c r="AR20" s="22"/>
      <c r="AS20" s="898"/>
      <c r="AT20" s="899"/>
      <c r="AU20" s="899"/>
      <c r="AV20" s="899"/>
      <c r="AW20" s="899"/>
      <c r="AX20" s="900"/>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row>
    <row r="21" spans="1:80" ht="18.600000000000001" customHeight="1" x14ac:dyDescent="0.4">
      <c r="A21" s="22"/>
      <c r="B21" s="917"/>
      <c r="C21" s="917"/>
      <c r="D21" s="918"/>
      <c r="E21" s="888"/>
      <c r="F21" s="889"/>
      <c r="G21" s="889"/>
      <c r="H21" s="889"/>
      <c r="I21" s="889"/>
      <c r="J21" s="88" t="e">
        <f>IF(AND('Mapa final'!#REF!="Alta",'Mapa final'!#REF!="Leve"),CONCATENATE("R4C",'Mapa final'!#REF!),"")</f>
        <v>#REF!</v>
      </c>
      <c r="K21" s="89" t="e">
        <f>IF(AND('Mapa final'!#REF!="Alta",'Mapa final'!#REF!="Leve"),CONCATENATE("R4C",'Mapa final'!#REF!),"")</f>
        <v>#REF!</v>
      </c>
      <c r="L21" s="89" t="e">
        <f>IF(AND('Mapa final'!#REF!="Alta",'Mapa final'!#REF!="Leve"),CONCATENATE("R4C",'Mapa final'!#REF!),"")</f>
        <v>#REF!</v>
      </c>
      <c r="M21" s="89" t="e">
        <f>IF(AND('Mapa final'!#REF!="Alta",'Mapa final'!#REF!="Leve"),CONCATENATE("R4C",'Mapa final'!#REF!),"")</f>
        <v>#REF!</v>
      </c>
      <c r="N21" s="89" t="e">
        <f>IF(AND('Mapa final'!#REF!="Alta",'Mapa final'!#REF!="Leve"),CONCATENATE("R4C",'Mapa final'!#REF!),"")</f>
        <v>#REF!</v>
      </c>
      <c r="O21" s="89" t="e">
        <f>IF(AND('Mapa final'!#REF!="Alta",'Mapa final'!#REF!="Leve"),CONCATENATE("R4C",'Mapa final'!#REF!),"")</f>
        <v>#REF!</v>
      </c>
      <c r="P21" s="89" t="e">
        <f>IF(AND('Mapa final'!#REF!="Alta",'Mapa final'!#REF!="Leve"),CONCATENATE("R4C",'Mapa final'!#REF!),"")</f>
        <v>#REF!</v>
      </c>
      <c r="Q21" s="89" t="e">
        <f>IF(AND('Mapa final'!#REF!="Alta",'Mapa final'!#REF!="Leve"),CONCATENATE("R4C",'Mapa final'!#REF!),"")</f>
        <v>#REF!</v>
      </c>
      <c r="R21" s="89" t="e">
        <f>IF(AND('Mapa final'!#REF!="Alta",'Mapa final'!#REF!="Leve"),CONCATENATE("R4C",'Mapa final'!#REF!),"")</f>
        <v>#REF!</v>
      </c>
      <c r="S21" s="89" t="e">
        <f>IF(AND('Mapa final'!#REF!="Alta",'Mapa final'!#REF!="Leve"),CONCATENATE("R4C",'Mapa final'!#REF!),"")</f>
        <v>#REF!</v>
      </c>
      <c r="T21" s="88" t="e">
        <f>IF(AND('Mapa final'!#REF!="Alta",'Mapa final'!#REF!="Menor"),CONCATENATE("R4C",'Mapa final'!#REF!),"")</f>
        <v>#REF!</v>
      </c>
      <c r="U21" s="89" t="e">
        <f>IF(AND('Mapa final'!#REF!="Alta",'Mapa final'!#REF!="Menor"),CONCATENATE("R4C",'Mapa final'!#REF!),"")</f>
        <v>#REF!</v>
      </c>
      <c r="V21" s="89" t="e">
        <f>IF(AND('Mapa final'!#REF!="Alta",'Mapa final'!#REF!="Menor"),CONCATENATE("R4C",'Mapa final'!#REF!),"")</f>
        <v>#REF!</v>
      </c>
      <c r="W21" s="89" t="e">
        <f>IF(AND('Mapa final'!#REF!="Alta",'Mapa final'!#REF!="Menor"),CONCATENATE("R4C",'Mapa final'!#REF!),"")</f>
        <v>#REF!</v>
      </c>
      <c r="X21" s="89" t="e">
        <f>IF(AND('Mapa final'!#REF!="Alta",'Mapa final'!#REF!="Menor"),CONCATENATE("R4C",'Mapa final'!#REF!),"")</f>
        <v>#REF!</v>
      </c>
      <c r="Y21" s="90" t="e">
        <f>IF(AND('Mapa final'!#REF!="Alta",'Mapa final'!#REF!="Menor"),CONCATENATE("R4C",'Mapa final'!#REF!),"")</f>
        <v>#REF!</v>
      </c>
      <c r="Z21" s="73" t="e">
        <f>IF(AND('Mapa final'!#REF!="Alta",'Mapa final'!#REF!="Moderado"),CONCATENATE("R4C",'Mapa final'!#REF!),"")</f>
        <v>#REF!</v>
      </c>
      <c r="AA21" s="74" t="e">
        <f>IF(AND('Mapa final'!#REF!="Alta",'Mapa final'!#REF!="Moderado"),CONCATENATE("R4C",'Mapa final'!#REF!),"")</f>
        <v>#REF!</v>
      </c>
      <c r="AB21" s="74" t="e">
        <f>IF(AND('Mapa final'!#REF!="Alta",'Mapa final'!#REF!="Moderado"),CONCATENATE("R4C",'Mapa final'!#REF!),"")</f>
        <v>#REF!</v>
      </c>
      <c r="AC21" s="74" t="e">
        <f>IF(AND('Mapa final'!#REF!="Alta",'Mapa final'!#REF!="Moderado"),CONCATENATE("R4C",'Mapa final'!#REF!),"")</f>
        <v>#REF!</v>
      </c>
      <c r="AD21" s="74" t="e">
        <f>IF(AND('Mapa final'!#REF!="Alta",'Mapa final'!#REF!="Moderado"),CONCATENATE("R4C",'Mapa final'!#REF!),"")</f>
        <v>#REF!</v>
      </c>
      <c r="AE21" s="75" t="e">
        <f>IF(AND('Mapa final'!#REF!="Alta",'Mapa final'!#REF!="Moderado"),CONCATENATE("R4C",'Mapa final'!#REF!),"")</f>
        <v>#REF!</v>
      </c>
      <c r="AF21" s="73" t="e">
        <f>IF(AND('Mapa final'!#REF!="Alta",'Mapa final'!#REF!="Mayor"),CONCATENATE("R4C",'Mapa final'!#REF!),"")</f>
        <v>#REF!</v>
      </c>
      <c r="AG21" s="74" t="e">
        <f>IF(AND('Mapa final'!#REF!="Alta",'Mapa final'!#REF!="Mayor"),CONCATENATE("R4C",'Mapa final'!#REF!),"")</f>
        <v>#REF!</v>
      </c>
      <c r="AH21" s="74" t="e">
        <f>IF(AND('Mapa final'!#REF!="Alta",'Mapa final'!#REF!="Mayor"),CONCATENATE("R4C",'Mapa final'!#REF!),"")</f>
        <v>#REF!</v>
      </c>
      <c r="AI21" s="74" t="e">
        <f>IF(AND('Mapa final'!#REF!="Alta",'Mapa final'!#REF!="Mayor"),CONCATENATE("R4C",'Mapa final'!#REF!),"")</f>
        <v>#REF!</v>
      </c>
      <c r="AJ21" s="74" t="e">
        <f>IF(AND('Mapa final'!#REF!="Alta",'Mapa final'!#REF!="Mayor"),CONCATENATE("R4C",'Mapa final'!#REF!),"")</f>
        <v>#REF!</v>
      </c>
      <c r="AK21" s="75" t="e">
        <f>IF(AND('Mapa final'!#REF!="Alta",'Mapa final'!#REF!="Mayor"),CONCATENATE("R4C",'Mapa final'!#REF!),"")</f>
        <v>#REF!</v>
      </c>
      <c r="AL21" s="76" t="e">
        <f>IF(AND('Mapa final'!#REF!="Alta",'Mapa final'!#REF!="Catastrófico"),CONCATENATE("R4C",'Mapa final'!#REF!),"")</f>
        <v>#REF!</v>
      </c>
      <c r="AM21" s="77" t="e">
        <f>IF(AND('Mapa final'!#REF!="Alta",'Mapa final'!#REF!="Catastrófico"),CONCATENATE("R4C",'Mapa final'!#REF!),"")</f>
        <v>#REF!</v>
      </c>
      <c r="AN21" s="77" t="e">
        <f>IF(AND('Mapa final'!#REF!="Alta",'Mapa final'!#REF!="Catastrófico"),CONCATENATE("R4C",'Mapa final'!#REF!),"")</f>
        <v>#REF!</v>
      </c>
      <c r="AO21" s="77" t="e">
        <f>IF(AND('Mapa final'!#REF!="Alta",'Mapa final'!#REF!="Catastrófico"),CONCATENATE("R4C",'Mapa final'!#REF!),"")</f>
        <v>#REF!</v>
      </c>
      <c r="AP21" s="77" t="e">
        <f>IF(AND('Mapa final'!#REF!="Alta",'Mapa final'!#REF!="Catastrófico"),CONCATENATE("R4C",'Mapa final'!#REF!),"")</f>
        <v>#REF!</v>
      </c>
      <c r="AQ21" s="78" t="e">
        <f>IF(AND('Mapa final'!#REF!="Alta",'Mapa final'!#REF!="Catastrófico"),CONCATENATE("R4C",'Mapa final'!#REF!),"")</f>
        <v>#REF!</v>
      </c>
      <c r="AR21" s="22"/>
      <c r="AS21" s="898"/>
      <c r="AT21" s="899"/>
      <c r="AU21" s="899"/>
      <c r="AV21" s="899"/>
      <c r="AW21" s="899"/>
      <c r="AX21" s="900"/>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row>
    <row r="22" spans="1:80" ht="18.600000000000001" customHeight="1" x14ac:dyDescent="0.4">
      <c r="A22" s="22"/>
      <c r="B22" s="917"/>
      <c r="C22" s="917"/>
      <c r="D22" s="918"/>
      <c r="E22" s="888"/>
      <c r="F22" s="889"/>
      <c r="G22" s="889"/>
      <c r="H22" s="889"/>
      <c r="I22" s="889"/>
      <c r="J22" s="88" t="e">
        <f>IF(AND('Mapa final'!#REF!="Alta",'Mapa final'!#REF!="Leve"),CONCATENATE("R5C",'Mapa final'!#REF!),"")</f>
        <v>#REF!</v>
      </c>
      <c r="K22" s="89" t="e">
        <f>IF(AND('Mapa final'!#REF!="Alta",'Mapa final'!#REF!="Leve"),CONCATENATE("R5C",'Mapa final'!#REF!),"")</f>
        <v>#REF!</v>
      </c>
      <c r="L22" s="89" t="e">
        <f>IF(AND('Mapa final'!#REF!="Alta",'Mapa final'!#REF!="Leve"),CONCATENATE("R5C",'Mapa final'!#REF!),"")</f>
        <v>#REF!</v>
      </c>
      <c r="M22" s="89" t="e">
        <f>IF(AND('Mapa final'!#REF!="Alta",'Mapa final'!#REF!="Leve"),CONCATENATE("R5C",'Mapa final'!#REF!),"")</f>
        <v>#REF!</v>
      </c>
      <c r="N22" s="89" t="e">
        <f>IF(AND('Mapa final'!#REF!="Alta",'Mapa final'!#REF!="Leve"),CONCATENATE("R5C",'Mapa final'!#REF!),"")</f>
        <v>#REF!</v>
      </c>
      <c r="O22" s="89" t="e">
        <f>IF(AND('Mapa final'!#REF!="Alta",'Mapa final'!#REF!="Leve"),CONCATENATE("R5C",'Mapa final'!#REF!),"")</f>
        <v>#REF!</v>
      </c>
      <c r="P22" s="89" t="e">
        <f>IF(AND('Mapa final'!#REF!="Alta",'Mapa final'!#REF!="Leve"),CONCATENATE("R5C",'Mapa final'!#REF!),"")</f>
        <v>#REF!</v>
      </c>
      <c r="Q22" s="89" t="e">
        <f>IF(AND('Mapa final'!#REF!="Alta",'Mapa final'!#REF!="Leve"),CONCATENATE("R5C",'Mapa final'!#REF!),"")</f>
        <v>#REF!</v>
      </c>
      <c r="R22" s="89" t="e">
        <f>IF(AND('Mapa final'!#REF!="Alta",'Mapa final'!#REF!="Leve"),CONCATENATE("R5C",'Mapa final'!#REF!),"")</f>
        <v>#REF!</v>
      </c>
      <c r="S22" s="89" t="e">
        <f>IF(AND('Mapa final'!#REF!="Alta",'Mapa final'!#REF!="Leve"),CONCATENATE("R5C",'Mapa final'!#REF!),"")</f>
        <v>#REF!</v>
      </c>
      <c r="T22" s="88" t="e">
        <f>IF(AND('Mapa final'!#REF!="Alta",'Mapa final'!#REF!="Menor"),CONCATENATE("R5C",'Mapa final'!#REF!),"")</f>
        <v>#REF!</v>
      </c>
      <c r="U22" s="89" t="e">
        <f>IF(AND('Mapa final'!#REF!="Alta",'Mapa final'!#REF!="Menor"),CONCATENATE("R5C",'Mapa final'!#REF!),"")</f>
        <v>#REF!</v>
      </c>
      <c r="V22" s="89" t="e">
        <f>IF(AND('Mapa final'!#REF!="Alta",'Mapa final'!#REF!="Menor"),CONCATENATE("R5C",'Mapa final'!#REF!),"")</f>
        <v>#REF!</v>
      </c>
      <c r="W22" s="89" t="e">
        <f>IF(AND('Mapa final'!#REF!="Alta",'Mapa final'!#REF!="Menor"),CONCATENATE("R5C",'Mapa final'!#REF!),"")</f>
        <v>#REF!</v>
      </c>
      <c r="X22" s="89" t="e">
        <f>IF(AND('Mapa final'!#REF!="Alta",'Mapa final'!#REF!="Menor"),CONCATENATE("R5C",'Mapa final'!#REF!),"")</f>
        <v>#REF!</v>
      </c>
      <c r="Y22" s="90" t="e">
        <f>IF(AND('Mapa final'!#REF!="Alta",'Mapa final'!#REF!="Menor"),CONCATENATE("R5C",'Mapa final'!#REF!),"")</f>
        <v>#REF!</v>
      </c>
      <c r="Z22" s="73" t="e">
        <f>IF(AND('Mapa final'!#REF!="Alta",'Mapa final'!#REF!="Moderado"),CONCATENATE("R5C",'Mapa final'!#REF!),"")</f>
        <v>#REF!</v>
      </c>
      <c r="AA22" s="74" t="e">
        <f>IF(AND('Mapa final'!#REF!="Alta",'Mapa final'!#REF!="Moderado"),CONCATENATE("R5C",'Mapa final'!#REF!),"")</f>
        <v>#REF!</v>
      </c>
      <c r="AB22" s="74" t="e">
        <f>IF(AND('Mapa final'!#REF!="Alta",'Mapa final'!#REF!="Moderado"),CONCATENATE("R5C",'Mapa final'!#REF!),"")</f>
        <v>#REF!</v>
      </c>
      <c r="AC22" s="74" t="e">
        <f>IF(AND('Mapa final'!#REF!="Alta",'Mapa final'!#REF!="Moderado"),CONCATENATE("R5C",'Mapa final'!#REF!),"")</f>
        <v>#REF!</v>
      </c>
      <c r="AD22" s="74" t="e">
        <f>IF(AND('Mapa final'!#REF!="Alta",'Mapa final'!#REF!="Moderado"),CONCATENATE("R5C",'Mapa final'!#REF!),"")</f>
        <v>#REF!</v>
      </c>
      <c r="AE22" s="75" t="e">
        <f>IF(AND('Mapa final'!#REF!="Alta",'Mapa final'!#REF!="Moderado"),CONCATENATE("R5C",'Mapa final'!#REF!),"")</f>
        <v>#REF!</v>
      </c>
      <c r="AF22" s="73" t="e">
        <f>IF(AND('Mapa final'!#REF!="Alta",'Mapa final'!#REF!="Mayor"),CONCATENATE("R5C",'Mapa final'!#REF!),"")</f>
        <v>#REF!</v>
      </c>
      <c r="AG22" s="74" t="e">
        <f>IF(AND('Mapa final'!#REF!="Alta",'Mapa final'!#REF!="Mayor"),CONCATENATE("R5C",'Mapa final'!#REF!),"")</f>
        <v>#REF!</v>
      </c>
      <c r="AH22" s="74" t="e">
        <f>IF(AND('Mapa final'!#REF!="Alta",'Mapa final'!#REF!="Mayor"),CONCATENATE("R5C",'Mapa final'!#REF!),"")</f>
        <v>#REF!</v>
      </c>
      <c r="AI22" s="74" t="e">
        <f>IF(AND('Mapa final'!#REF!="Alta",'Mapa final'!#REF!="Mayor"),CONCATENATE("R5C",'Mapa final'!#REF!),"")</f>
        <v>#REF!</v>
      </c>
      <c r="AJ22" s="74" t="e">
        <f>IF(AND('Mapa final'!#REF!="Alta",'Mapa final'!#REF!="Mayor"),CONCATENATE("R5C",'Mapa final'!#REF!),"")</f>
        <v>#REF!</v>
      </c>
      <c r="AK22" s="75" t="e">
        <f>IF(AND('Mapa final'!#REF!="Alta",'Mapa final'!#REF!="Mayor"),CONCATENATE("R5C",'Mapa final'!#REF!),"")</f>
        <v>#REF!</v>
      </c>
      <c r="AL22" s="76" t="e">
        <f>IF(AND('Mapa final'!#REF!="Alta",'Mapa final'!#REF!="Catastrófico"),CONCATENATE("R5C",'Mapa final'!#REF!),"")</f>
        <v>#REF!</v>
      </c>
      <c r="AM22" s="77" t="e">
        <f>IF(AND('Mapa final'!#REF!="Alta",'Mapa final'!#REF!="Catastrófico"),CONCATENATE("R5C",'Mapa final'!#REF!),"")</f>
        <v>#REF!</v>
      </c>
      <c r="AN22" s="77" t="e">
        <f>IF(AND('Mapa final'!#REF!="Alta",'Mapa final'!#REF!="Catastrófico"),CONCATENATE("R5C",'Mapa final'!#REF!),"")</f>
        <v>#REF!</v>
      </c>
      <c r="AO22" s="77" t="e">
        <f>IF(AND('Mapa final'!#REF!="Alta",'Mapa final'!#REF!="Catastrófico"),CONCATENATE("R5C",'Mapa final'!#REF!),"")</f>
        <v>#REF!</v>
      </c>
      <c r="AP22" s="77" t="e">
        <f>IF(AND('Mapa final'!#REF!="Alta",'Mapa final'!#REF!="Catastrófico"),CONCATENATE("R5C",'Mapa final'!#REF!),"")</f>
        <v>#REF!</v>
      </c>
      <c r="AQ22" s="78" t="e">
        <f>IF(AND('Mapa final'!#REF!="Alta",'Mapa final'!#REF!="Catastrófico"),CONCATENATE("R5C",'Mapa final'!#REF!),"")</f>
        <v>#REF!</v>
      </c>
      <c r="AR22" s="22"/>
      <c r="AS22" s="898"/>
      <c r="AT22" s="899"/>
      <c r="AU22" s="899"/>
      <c r="AV22" s="899"/>
      <c r="AW22" s="899"/>
      <c r="AX22" s="900"/>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row>
    <row r="23" spans="1:80" ht="18.600000000000001" customHeight="1" x14ac:dyDescent="0.4">
      <c r="A23" s="22"/>
      <c r="B23" s="917"/>
      <c r="C23" s="917"/>
      <c r="D23" s="918"/>
      <c r="E23" s="888"/>
      <c r="F23" s="889"/>
      <c r="G23" s="889"/>
      <c r="H23" s="889"/>
      <c r="I23" s="889"/>
      <c r="J23" s="88" t="e">
        <f>IF(AND('Mapa final'!#REF!="Alta",'Mapa final'!#REF!="Leve"),CONCATENATE("R8C",'Mapa final'!#REF!),"")</f>
        <v>#REF!</v>
      </c>
      <c r="K23" s="89" t="e">
        <f>IF(AND('Mapa final'!#REF!="Alta",'Mapa final'!#REF!="Leve"),CONCATENATE("R8C",'Mapa final'!#REF!),"")</f>
        <v>#REF!</v>
      </c>
      <c r="L23" s="89" t="e">
        <f>IF(AND('Mapa final'!#REF!="Alta",'Mapa final'!#REF!="Leve"),CONCATENATE("R8C",'Mapa final'!#REF!),"")</f>
        <v>#REF!</v>
      </c>
      <c r="M23" s="89" t="e">
        <f>IF(AND('Mapa final'!#REF!="Alta",'Mapa final'!#REF!="Leve"),CONCATENATE("R8C",'Mapa final'!#REF!),"")</f>
        <v>#REF!</v>
      </c>
      <c r="N23" s="89" t="e">
        <f>IF(AND('Mapa final'!#REF!="Alta",'Mapa final'!#REF!="Leve"),CONCATENATE("R8C",'Mapa final'!#REF!),"")</f>
        <v>#REF!</v>
      </c>
      <c r="O23" s="89" t="e">
        <f>IF(AND('Mapa final'!#REF!="Alta",'Mapa final'!#REF!="Leve"),CONCATENATE("R8C",'Mapa final'!#REF!),"")</f>
        <v>#REF!</v>
      </c>
      <c r="P23" s="89" t="e">
        <f>IF(AND('Mapa final'!#REF!="Alta",'Mapa final'!#REF!="Leve"),CONCATENATE("R8C",'Mapa final'!#REF!),"")</f>
        <v>#REF!</v>
      </c>
      <c r="Q23" s="89" t="e">
        <f>IF(AND('Mapa final'!#REF!="Alta",'Mapa final'!#REF!="Leve"),CONCATENATE("R8C",'Mapa final'!#REF!),"")</f>
        <v>#REF!</v>
      </c>
      <c r="R23" s="89" t="e">
        <f>IF(AND('Mapa final'!#REF!="Alta",'Mapa final'!#REF!="Leve"),CONCATENATE("R8C",'Mapa final'!#REF!),"")</f>
        <v>#REF!</v>
      </c>
      <c r="S23" s="89" t="e">
        <f>IF(AND('Mapa final'!#REF!="Alta",'Mapa final'!#REF!="Leve"),CONCATENATE("R8C",'Mapa final'!#REF!),"")</f>
        <v>#REF!</v>
      </c>
      <c r="T23" s="88" t="e">
        <f>IF(AND('Mapa final'!#REF!="Alta",'Mapa final'!#REF!="Menor"),CONCATENATE("R8C",'Mapa final'!#REF!),"")</f>
        <v>#REF!</v>
      </c>
      <c r="U23" s="89" t="e">
        <f>IF(AND('Mapa final'!#REF!="Alta",'Mapa final'!#REF!="Menor"),CONCATENATE("R8C",'Mapa final'!#REF!),"")</f>
        <v>#REF!</v>
      </c>
      <c r="V23" s="89" t="e">
        <f>IF(AND('Mapa final'!#REF!="Alta",'Mapa final'!#REF!="Menor"),CONCATENATE("R8C",'Mapa final'!#REF!),"")</f>
        <v>#REF!</v>
      </c>
      <c r="W23" s="89" t="e">
        <f>IF(AND('Mapa final'!#REF!="Alta",'Mapa final'!#REF!="Menor"),CONCATENATE("R8C",'Mapa final'!#REF!),"")</f>
        <v>#REF!</v>
      </c>
      <c r="X23" s="89" t="e">
        <f>IF(AND('Mapa final'!#REF!="Alta",'Mapa final'!#REF!="Menor"),CONCATENATE("R8C",'Mapa final'!#REF!),"")</f>
        <v>#REF!</v>
      </c>
      <c r="Y23" s="90" t="e">
        <f>IF(AND('Mapa final'!#REF!="Alta",'Mapa final'!#REF!="Menor"),CONCATENATE("R8C",'Mapa final'!#REF!),"")</f>
        <v>#REF!</v>
      </c>
      <c r="Z23" s="73" t="e">
        <f>IF(AND('Mapa final'!#REF!="Alta",'Mapa final'!#REF!="Moderado"),CONCATENATE("R8C",'Mapa final'!#REF!),"")</f>
        <v>#REF!</v>
      </c>
      <c r="AA23" s="74" t="e">
        <f>IF(AND('Mapa final'!#REF!="Alta",'Mapa final'!#REF!="Moderado"),CONCATENATE("R8C",'Mapa final'!#REF!),"")</f>
        <v>#REF!</v>
      </c>
      <c r="AB23" s="74" t="e">
        <f>IF(AND('Mapa final'!#REF!="Alta",'Mapa final'!#REF!="Moderado"),CONCATENATE("R8C",'Mapa final'!#REF!),"")</f>
        <v>#REF!</v>
      </c>
      <c r="AC23" s="74" t="e">
        <f>IF(AND('Mapa final'!#REF!="Alta",'Mapa final'!#REF!="Moderado"),CONCATENATE("R8C",'Mapa final'!#REF!),"")</f>
        <v>#REF!</v>
      </c>
      <c r="AD23" s="74" t="e">
        <f>IF(AND('Mapa final'!#REF!="Alta",'Mapa final'!#REF!="Moderado"),CONCATENATE("R8C",'Mapa final'!#REF!),"")</f>
        <v>#REF!</v>
      </c>
      <c r="AE23" s="75" t="e">
        <f>IF(AND('Mapa final'!#REF!="Alta",'Mapa final'!#REF!="Moderado"),CONCATENATE("R8C",'Mapa final'!#REF!),"")</f>
        <v>#REF!</v>
      </c>
      <c r="AF23" s="73" t="e">
        <f>IF(AND('Mapa final'!#REF!="Alta",'Mapa final'!#REF!="Mayor"),CONCATENATE("R8C",'Mapa final'!#REF!),"")</f>
        <v>#REF!</v>
      </c>
      <c r="AG23" s="74" t="e">
        <f>IF(AND('Mapa final'!#REF!="Alta",'Mapa final'!#REF!="Mayor"),CONCATENATE("R8C",'Mapa final'!#REF!),"")</f>
        <v>#REF!</v>
      </c>
      <c r="AH23" s="74" t="e">
        <f>IF(AND('Mapa final'!#REF!="Alta",'Mapa final'!#REF!="Mayor"),CONCATENATE("R8C",'Mapa final'!#REF!),"")</f>
        <v>#REF!</v>
      </c>
      <c r="AI23" s="74" t="e">
        <f>IF(AND('Mapa final'!#REF!="Alta",'Mapa final'!#REF!="Mayor"),CONCATENATE("R8C",'Mapa final'!#REF!),"")</f>
        <v>#REF!</v>
      </c>
      <c r="AJ23" s="74" t="e">
        <f>IF(AND('Mapa final'!#REF!="Alta",'Mapa final'!#REF!="Mayor"),CONCATENATE("R8C",'Mapa final'!#REF!),"")</f>
        <v>#REF!</v>
      </c>
      <c r="AK23" s="75" t="e">
        <f>IF(AND('Mapa final'!#REF!="Alta",'Mapa final'!#REF!="Mayor"),CONCATENATE("R8C",'Mapa final'!#REF!),"")</f>
        <v>#REF!</v>
      </c>
      <c r="AL23" s="76" t="e">
        <f>IF(AND('Mapa final'!#REF!="Alta",'Mapa final'!#REF!="Catastrófico"),CONCATENATE("R8C",'Mapa final'!#REF!),"")</f>
        <v>#REF!</v>
      </c>
      <c r="AM23" s="77" t="e">
        <f>IF(AND('Mapa final'!#REF!="Alta",'Mapa final'!#REF!="Catastrófico"),CONCATENATE("R8C",'Mapa final'!#REF!),"")</f>
        <v>#REF!</v>
      </c>
      <c r="AN23" s="77" t="e">
        <f>IF(AND('Mapa final'!#REF!="Alta",'Mapa final'!#REF!="Catastrófico"),CONCATENATE("R8C",'Mapa final'!#REF!),"")</f>
        <v>#REF!</v>
      </c>
      <c r="AO23" s="77" t="e">
        <f>IF(AND('Mapa final'!#REF!="Alta",'Mapa final'!#REF!="Catastrófico"),CONCATENATE("R8C",'Mapa final'!#REF!),"")</f>
        <v>#REF!</v>
      </c>
      <c r="AP23" s="77" t="e">
        <f>IF(AND('Mapa final'!#REF!="Alta",'Mapa final'!#REF!="Catastrófico"),CONCATENATE("R8C",'Mapa final'!#REF!),"")</f>
        <v>#REF!</v>
      </c>
      <c r="AQ23" s="78" t="e">
        <f>IF(AND('Mapa final'!#REF!="Alta",'Mapa final'!#REF!="Catastrófico"),CONCATENATE("R8C",'Mapa final'!#REF!),"")</f>
        <v>#REF!</v>
      </c>
      <c r="AR23" s="22"/>
      <c r="AS23" s="898"/>
      <c r="AT23" s="899"/>
      <c r="AU23" s="899"/>
      <c r="AV23" s="899"/>
      <c r="AW23" s="899"/>
      <c r="AX23" s="900"/>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row>
    <row r="24" spans="1:80" ht="18.600000000000001" customHeight="1" x14ac:dyDescent="0.4">
      <c r="A24" s="22"/>
      <c r="B24" s="917"/>
      <c r="C24" s="917"/>
      <c r="D24" s="918"/>
      <c r="E24" s="888"/>
      <c r="F24" s="889"/>
      <c r="G24" s="889"/>
      <c r="H24" s="889"/>
      <c r="I24" s="889"/>
      <c r="J24" s="88" t="e">
        <f>IF(AND('Mapa final'!#REF!="Alta",'Mapa final'!#REF!="Leve"),CONCATENATE("R9C",'Mapa final'!#REF!),"")</f>
        <v>#REF!</v>
      </c>
      <c r="K24" s="89" t="e">
        <f>IF(AND('Mapa final'!#REF!="Alta",'Mapa final'!#REF!="Leve"),CONCATENATE("R9C",'Mapa final'!#REF!),"")</f>
        <v>#REF!</v>
      </c>
      <c r="L24" s="89" t="e">
        <f>IF(AND('Mapa final'!#REF!="Alta",'Mapa final'!#REF!="Leve"),CONCATENATE("R9C",'Mapa final'!#REF!),"")</f>
        <v>#REF!</v>
      </c>
      <c r="M24" s="89" t="e">
        <f>IF(AND('Mapa final'!#REF!="Alta",'Mapa final'!#REF!="Leve"),CONCATENATE("R9C",'Mapa final'!#REF!),"")</f>
        <v>#REF!</v>
      </c>
      <c r="N24" s="89" t="e">
        <f>IF(AND('Mapa final'!#REF!="Alta",'Mapa final'!#REF!="Leve"),CONCATENATE("R9C",'Mapa final'!#REF!),"")</f>
        <v>#REF!</v>
      </c>
      <c r="O24" s="89" t="e">
        <f>IF(AND('Mapa final'!#REF!="Alta",'Mapa final'!#REF!="Leve"),CONCATENATE("R9C",'Mapa final'!#REF!),"")</f>
        <v>#REF!</v>
      </c>
      <c r="P24" s="89" t="e">
        <f>IF(AND('Mapa final'!#REF!="Alta",'Mapa final'!#REF!="Leve"),CONCATENATE("R9C",'Mapa final'!#REF!),"")</f>
        <v>#REF!</v>
      </c>
      <c r="Q24" s="89" t="e">
        <f>IF(AND('Mapa final'!#REF!="Alta",'Mapa final'!#REF!="Leve"),CONCATENATE("R9C",'Mapa final'!#REF!),"")</f>
        <v>#REF!</v>
      </c>
      <c r="R24" s="89" t="e">
        <f>IF(AND('Mapa final'!#REF!="Alta",'Mapa final'!#REF!="Leve"),CONCATENATE("R9C",'Mapa final'!#REF!),"")</f>
        <v>#REF!</v>
      </c>
      <c r="S24" s="89" t="e">
        <f>IF(AND('Mapa final'!#REF!="Alta",'Mapa final'!#REF!="Leve"),CONCATENATE("R9C",'Mapa final'!#REF!),"")</f>
        <v>#REF!</v>
      </c>
      <c r="T24" s="88" t="e">
        <f>IF(AND('Mapa final'!#REF!="Alta",'Mapa final'!#REF!="Menor"),CONCATENATE("R9C",'Mapa final'!#REF!),"")</f>
        <v>#REF!</v>
      </c>
      <c r="U24" s="89" t="e">
        <f>IF(AND('Mapa final'!#REF!="Alta",'Mapa final'!#REF!="Menor"),CONCATENATE("R9C",'Mapa final'!#REF!),"")</f>
        <v>#REF!</v>
      </c>
      <c r="V24" s="89" t="e">
        <f>IF(AND('Mapa final'!#REF!="Alta",'Mapa final'!#REF!="Menor"),CONCATENATE("R9C",'Mapa final'!#REF!),"")</f>
        <v>#REF!</v>
      </c>
      <c r="W24" s="89" t="e">
        <f>IF(AND('Mapa final'!#REF!="Alta",'Mapa final'!#REF!="Menor"),CONCATENATE("R9C",'Mapa final'!#REF!),"")</f>
        <v>#REF!</v>
      </c>
      <c r="X24" s="89" t="e">
        <f>IF(AND('Mapa final'!#REF!="Alta",'Mapa final'!#REF!="Menor"),CONCATENATE("R9C",'Mapa final'!#REF!),"")</f>
        <v>#REF!</v>
      </c>
      <c r="Y24" s="90" t="e">
        <f>IF(AND('Mapa final'!#REF!="Alta",'Mapa final'!#REF!="Menor"),CONCATENATE("R9C",'Mapa final'!#REF!),"")</f>
        <v>#REF!</v>
      </c>
      <c r="Z24" s="73" t="e">
        <f>IF(AND('Mapa final'!#REF!="Alta",'Mapa final'!#REF!="Moderado"),CONCATENATE("R9C",'Mapa final'!#REF!),"")</f>
        <v>#REF!</v>
      </c>
      <c r="AA24" s="74" t="e">
        <f>IF(AND('Mapa final'!#REF!="Alta",'Mapa final'!#REF!="Moderado"),CONCATENATE("R9C",'Mapa final'!#REF!),"")</f>
        <v>#REF!</v>
      </c>
      <c r="AB24" s="74" t="e">
        <f>IF(AND('Mapa final'!#REF!="Alta",'Mapa final'!#REF!="Moderado"),CONCATENATE("R9C",'Mapa final'!#REF!),"")</f>
        <v>#REF!</v>
      </c>
      <c r="AC24" s="74" t="e">
        <f>IF(AND('Mapa final'!#REF!="Alta",'Mapa final'!#REF!="Moderado"),CONCATENATE("R9C",'Mapa final'!#REF!),"")</f>
        <v>#REF!</v>
      </c>
      <c r="AD24" s="74" t="e">
        <f>IF(AND('Mapa final'!#REF!="Alta",'Mapa final'!#REF!="Moderado"),CONCATENATE("R9C",'Mapa final'!#REF!),"")</f>
        <v>#REF!</v>
      </c>
      <c r="AE24" s="75" t="e">
        <f>IF(AND('Mapa final'!#REF!="Alta",'Mapa final'!#REF!="Moderado"),CONCATENATE("R9C",'Mapa final'!#REF!),"")</f>
        <v>#REF!</v>
      </c>
      <c r="AF24" s="73" t="e">
        <f>IF(AND('Mapa final'!#REF!="Alta",'Mapa final'!#REF!="Mayor"),CONCATENATE("R9C",'Mapa final'!#REF!),"")</f>
        <v>#REF!</v>
      </c>
      <c r="AG24" s="74" t="e">
        <f>IF(AND('Mapa final'!#REF!="Alta",'Mapa final'!#REF!="Mayor"),CONCATENATE("R9C",'Mapa final'!#REF!),"")</f>
        <v>#REF!</v>
      </c>
      <c r="AH24" s="74" t="e">
        <f>IF(AND('Mapa final'!#REF!="Alta",'Mapa final'!#REF!="Mayor"),CONCATENATE("R9C",'Mapa final'!#REF!),"")</f>
        <v>#REF!</v>
      </c>
      <c r="AI24" s="74" t="e">
        <f>IF(AND('Mapa final'!#REF!="Alta",'Mapa final'!#REF!="Mayor"),CONCATENATE("R9C",'Mapa final'!#REF!),"")</f>
        <v>#REF!</v>
      </c>
      <c r="AJ24" s="74" t="e">
        <f>IF(AND('Mapa final'!#REF!="Alta",'Mapa final'!#REF!="Mayor"),CONCATENATE("R9C",'Mapa final'!#REF!),"")</f>
        <v>#REF!</v>
      </c>
      <c r="AK24" s="75" t="e">
        <f>IF(AND('Mapa final'!#REF!="Alta",'Mapa final'!#REF!="Mayor"),CONCATENATE("R9C",'Mapa final'!#REF!),"")</f>
        <v>#REF!</v>
      </c>
      <c r="AL24" s="76" t="e">
        <f>IF(AND('Mapa final'!#REF!="Alta",'Mapa final'!#REF!="Catastrófico"),CONCATENATE("R9C",'Mapa final'!#REF!),"")</f>
        <v>#REF!</v>
      </c>
      <c r="AM24" s="77" t="e">
        <f>IF(AND('Mapa final'!#REF!="Alta",'Mapa final'!#REF!="Catastrófico"),CONCATENATE("R9C",'Mapa final'!#REF!),"")</f>
        <v>#REF!</v>
      </c>
      <c r="AN24" s="77" t="e">
        <f>IF(AND('Mapa final'!#REF!="Alta",'Mapa final'!#REF!="Catastrófico"),CONCATENATE("R9C",'Mapa final'!#REF!),"")</f>
        <v>#REF!</v>
      </c>
      <c r="AO24" s="77" t="e">
        <f>IF(AND('Mapa final'!#REF!="Alta",'Mapa final'!#REF!="Catastrófico"),CONCATENATE("R9C",'Mapa final'!#REF!),"")</f>
        <v>#REF!</v>
      </c>
      <c r="AP24" s="77" t="e">
        <f>IF(AND('Mapa final'!#REF!="Alta",'Mapa final'!#REF!="Catastrófico"),CONCATENATE("R9C",'Mapa final'!#REF!),"")</f>
        <v>#REF!</v>
      </c>
      <c r="AQ24" s="78" t="e">
        <f>IF(AND('Mapa final'!#REF!="Alta",'Mapa final'!#REF!="Catastrófico"),CONCATENATE("R9C",'Mapa final'!#REF!),"")</f>
        <v>#REF!</v>
      </c>
      <c r="AR24" s="22"/>
      <c r="AS24" s="898"/>
      <c r="AT24" s="899"/>
      <c r="AU24" s="899"/>
      <c r="AV24" s="899"/>
      <c r="AW24" s="899"/>
      <c r="AX24" s="900"/>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row>
    <row r="25" spans="1:80" ht="18.600000000000001" customHeight="1" thickBot="1" x14ac:dyDescent="0.45">
      <c r="A25" s="22"/>
      <c r="B25" s="917"/>
      <c r="C25" s="917"/>
      <c r="D25" s="918"/>
      <c r="E25" s="890"/>
      <c r="F25" s="891"/>
      <c r="G25" s="891"/>
      <c r="H25" s="891"/>
      <c r="I25" s="891"/>
      <c r="J25" s="91" t="e">
        <f>IF(AND('Mapa final'!#REF!="Alta",'Mapa final'!#REF!="Leve"),CONCATENATE("R10C",'Mapa final'!#REF!),"")</f>
        <v>#REF!</v>
      </c>
      <c r="K25" s="92" t="e">
        <f>IF(AND('Mapa final'!#REF!="Alta",'Mapa final'!#REF!="Leve"),CONCATENATE("R10C",'Mapa final'!#REF!),"")</f>
        <v>#REF!</v>
      </c>
      <c r="L25" s="92" t="e">
        <f>IF(AND('Mapa final'!#REF!="Alta",'Mapa final'!#REF!="Leve"),CONCATENATE("R10C",'Mapa final'!#REF!),"")</f>
        <v>#REF!</v>
      </c>
      <c r="M25" s="92" t="e">
        <f>IF(AND('Mapa final'!#REF!="Alta",'Mapa final'!#REF!="Leve"),CONCATENATE("R10C",'Mapa final'!#REF!),"")</f>
        <v>#REF!</v>
      </c>
      <c r="N25" s="92" t="e">
        <f>IF(AND('Mapa final'!#REF!="Alta",'Mapa final'!#REF!="Leve"),CONCATENATE("R10C",'Mapa final'!#REF!),"")</f>
        <v>#REF!</v>
      </c>
      <c r="O25" s="92" t="e">
        <f>IF(AND('Mapa final'!#REF!="Alta",'Mapa final'!#REF!="Leve"),CONCATENATE("R10C",'Mapa final'!#REF!),"")</f>
        <v>#REF!</v>
      </c>
      <c r="P25" s="92" t="e">
        <f>IF(AND('Mapa final'!#REF!="Alta",'Mapa final'!#REF!="Leve"),CONCATENATE("R10C",'Mapa final'!#REF!),"")</f>
        <v>#REF!</v>
      </c>
      <c r="Q25" s="92" t="e">
        <f>IF(AND('Mapa final'!#REF!="Alta",'Mapa final'!#REF!="Leve"),CONCATENATE("R10C",'Mapa final'!#REF!),"")</f>
        <v>#REF!</v>
      </c>
      <c r="R25" s="92" t="e">
        <f>IF(AND('Mapa final'!#REF!="Alta",'Mapa final'!#REF!="Leve"),CONCATENATE("R10C",'Mapa final'!#REF!),"")</f>
        <v>#REF!</v>
      </c>
      <c r="S25" s="92" t="e">
        <f>IF(AND('Mapa final'!#REF!="Alta",'Mapa final'!#REF!="Leve"),CONCATENATE("R10C",'Mapa final'!#REF!),"")</f>
        <v>#REF!</v>
      </c>
      <c r="T25" s="91" t="e">
        <f>IF(AND('Mapa final'!#REF!="Alta",'Mapa final'!#REF!="Menor"),CONCATENATE("R10C",'Mapa final'!#REF!),"")</f>
        <v>#REF!</v>
      </c>
      <c r="U25" s="92" t="e">
        <f>IF(AND('Mapa final'!#REF!="Alta",'Mapa final'!#REF!="Menor"),CONCATENATE("R10C",'Mapa final'!#REF!),"")</f>
        <v>#REF!</v>
      </c>
      <c r="V25" s="92" t="e">
        <f>IF(AND('Mapa final'!#REF!="Alta",'Mapa final'!#REF!="Menor"),CONCATENATE("R10C",'Mapa final'!#REF!),"")</f>
        <v>#REF!</v>
      </c>
      <c r="W25" s="92" t="e">
        <f>IF(AND('Mapa final'!#REF!="Alta",'Mapa final'!#REF!="Menor"),CONCATENATE("R10C",'Mapa final'!#REF!),"")</f>
        <v>#REF!</v>
      </c>
      <c r="X25" s="92" t="e">
        <f>IF(AND('Mapa final'!#REF!="Alta",'Mapa final'!#REF!="Menor"),CONCATENATE("R10C",'Mapa final'!#REF!),"")</f>
        <v>#REF!</v>
      </c>
      <c r="Y25" s="93" t="e">
        <f>IF(AND('Mapa final'!#REF!="Alta",'Mapa final'!#REF!="Menor"),CONCATENATE("R10C",'Mapa final'!#REF!),"")</f>
        <v>#REF!</v>
      </c>
      <c r="Z25" s="79" t="e">
        <f>IF(AND('Mapa final'!#REF!="Alta",'Mapa final'!#REF!="Moderado"),CONCATENATE("R10C",'Mapa final'!#REF!),"")</f>
        <v>#REF!</v>
      </c>
      <c r="AA25" s="80" t="e">
        <f>IF(AND('Mapa final'!#REF!="Alta",'Mapa final'!#REF!="Moderado"),CONCATENATE("R10C",'Mapa final'!#REF!),"")</f>
        <v>#REF!</v>
      </c>
      <c r="AB25" s="80" t="e">
        <f>IF(AND('Mapa final'!#REF!="Alta",'Mapa final'!#REF!="Moderado"),CONCATENATE("R10C",'Mapa final'!#REF!),"")</f>
        <v>#REF!</v>
      </c>
      <c r="AC25" s="80" t="e">
        <f>IF(AND('Mapa final'!#REF!="Alta",'Mapa final'!#REF!="Moderado"),CONCATENATE("R10C",'Mapa final'!#REF!),"")</f>
        <v>#REF!</v>
      </c>
      <c r="AD25" s="80" t="e">
        <f>IF(AND('Mapa final'!#REF!="Alta",'Mapa final'!#REF!="Moderado"),CONCATENATE("R10C",'Mapa final'!#REF!),"")</f>
        <v>#REF!</v>
      </c>
      <c r="AE25" s="81" t="e">
        <f>IF(AND('Mapa final'!#REF!="Alta",'Mapa final'!#REF!="Moderado"),CONCATENATE("R10C",'Mapa final'!#REF!),"")</f>
        <v>#REF!</v>
      </c>
      <c r="AF25" s="79" t="e">
        <f>IF(AND('Mapa final'!#REF!="Alta",'Mapa final'!#REF!="Mayor"),CONCATENATE("R10C",'Mapa final'!#REF!),"")</f>
        <v>#REF!</v>
      </c>
      <c r="AG25" s="80" t="e">
        <f>IF(AND('Mapa final'!#REF!="Alta",'Mapa final'!#REF!="Mayor"),CONCATENATE("R10C",'Mapa final'!#REF!),"")</f>
        <v>#REF!</v>
      </c>
      <c r="AH25" s="80" t="e">
        <f>IF(AND('Mapa final'!#REF!="Alta",'Mapa final'!#REF!="Mayor"),CONCATENATE("R10C",'Mapa final'!#REF!),"")</f>
        <v>#REF!</v>
      </c>
      <c r="AI25" s="80" t="e">
        <f>IF(AND('Mapa final'!#REF!="Alta",'Mapa final'!#REF!="Mayor"),CONCATENATE("R10C",'Mapa final'!#REF!),"")</f>
        <v>#REF!</v>
      </c>
      <c r="AJ25" s="80" t="e">
        <f>IF(AND('Mapa final'!#REF!="Alta",'Mapa final'!#REF!="Mayor"),CONCATENATE("R10C",'Mapa final'!#REF!),"")</f>
        <v>#REF!</v>
      </c>
      <c r="AK25" s="81" t="e">
        <f>IF(AND('Mapa final'!#REF!="Alta",'Mapa final'!#REF!="Mayor"),CONCATENATE("R10C",'Mapa final'!#REF!),"")</f>
        <v>#REF!</v>
      </c>
      <c r="AL25" s="82" t="e">
        <f>IF(AND('Mapa final'!#REF!="Alta",'Mapa final'!#REF!="Catastrófico"),CONCATENATE("R10C",'Mapa final'!#REF!),"")</f>
        <v>#REF!</v>
      </c>
      <c r="AM25" s="83" t="e">
        <f>IF(AND('Mapa final'!#REF!="Alta",'Mapa final'!#REF!="Catastrófico"),CONCATENATE("R10C",'Mapa final'!#REF!),"")</f>
        <v>#REF!</v>
      </c>
      <c r="AN25" s="83" t="e">
        <f>IF(AND('Mapa final'!#REF!="Alta",'Mapa final'!#REF!="Catastrófico"),CONCATENATE("R10C",'Mapa final'!#REF!),"")</f>
        <v>#REF!</v>
      </c>
      <c r="AO25" s="83" t="e">
        <f>IF(AND('Mapa final'!#REF!="Alta",'Mapa final'!#REF!="Catastrófico"),CONCATENATE("R10C",'Mapa final'!#REF!),"")</f>
        <v>#REF!</v>
      </c>
      <c r="AP25" s="83" t="e">
        <f>IF(AND('Mapa final'!#REF!="Alta",'Mapa final'!#REF!="Catastrófico"),CONCATENATE("R10C",'Mapa final'!#REF!),"")</f>
        <v>#REF!</v>
      </c>
      <c r="AQ25" s="84" t="e">
        <f>IF(AND('Mapa final'!#REF!="Alta",'Mapa final'!#REF!="Catastrófico"),CONCATENATE("R10C",'Mapa final'!#REF!),"")</f>
        <v>#REF!</v>
      </c>
      <c r="AR25" s="22"/>
      <c r="AS25" s="901"/>
      <c r="AT25" s="902"/>
      <c r="AU25" s="902"/>
      <c r="AV25" s="902"/>
      <c r="AW25" s="902"/>
      <c r="AX25" s="903"/>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row>
    <row r="26" spans="1:80" ht="18.600000000000001" customHeight="1" x14ac:dyDescent="0.4">
      <c r="A26" s="22"/>
      <c r="B26" s="917"/>
      <c r="C26" s="917"/>
      <c r="D26" s="918"/>
      <c r="E26" s="885" t="s">
        <v>653</v>
      </c>
      <c r="F26" s="887"/>
      <c r="G26" s="887"/>
      <c r="H26" s="887"/>
      <c r="I26" s="892"/>
      <c r="J26" s="85" t="e">
        <f>IF(AND('Mapa final'!#REF!="Media",'Mapa final'!#REF!="Leve"),CONCATENATE("R1C",'Mapa final'!#REF!),"")</f>
        <v>#REF!</v>
      </c>
      <c r="K26" s="86" t="e">
        <f>IF(AND('Mapa final'!#REF!="Media",'Mapa final'!#REF!="Leve"),CONCATENATE("R1C",'Mapa final'!#REF!),"")</f>
        <v>#REF!</v>
      </c>
      <c r="L26" s="86" t="e">
        <f>IF(AND('Mapa final'!#REF!="Media",'Mapa final'!#REF!="Leve"),CONCATENATE("R1C",'Mapa final'!#REF!),"")</f>
        <v>#REF!</v>
      </c>
      <c r="M26" s="86" t="e">
        <f>IF(AND('Mapa final'!#REF!="Media",'Mapa final'!#REF!="Leve"),CONCATENATE("R1C",'Mapa final'!#REF!),"")</f>
        <v>#REF!</v>
      </c>
      <c r="N26" s="86" t="e">
        <f>IF(AND('Mapa final'!#REF!="Media",'Mapa final'!#REF!="Leve"),CONCATENATE("R1C",'Mapa final'!#REF!),"")</f>
        <v>#REF!</v>
      </c>
      <c r="O26" s="86" t="e">
        <f>IF(AND('Mapa final'!#REF!="Media",'Mapa final'!#REF!="Leve"),CONCATENATE("R1C",'Mapa final'!#REF!),"")</f>
        <v>#REF!</v>
      </c>
      <c r="P26" s="86" t="e">
        <f>IF(AND('Mapa final'!#REF!="Media",'Mapa final'!#REF!="Leve"),CONCATENATE("R1C",'Mapa final'!#REF!),"")</f>
        <v>#REF!</v>
      </c>
      <c r="Q26" s="86" t="e">
        <f>IF(AND('Mapa final'!#REF!="Media",'Mapa final'!#REF!="Leve"),CONCATENATE("R1C",'Mapa final'!#REF!),"")</f>
        <v>#REF!</v>
      </c>
      <c r="R26" s="86" t="e">
        <f>IF(AND('Mapa final'!#REF!="Media",'Mapa final'!#REF!="Leve"),CONCATENATE("R1C",'Mapa final'!#REF!),"")</f>
        <v>#REF!</v>
      </c>
      <c r="S26" s="86" t="e">
        <f>IF(AND('Mapa final'!#REF!="Media",'Mapa final'!#REF!="Leve"),CONCATENATE("R1C",'Mapa final'!#REF!),"")</f>
        <v>#REF!</v>
      </c>
      <c r="T26" s="85" t="e">
        <f>IF(AND('Mapa final'!#REF!="Media",'Mapa final'!#REF!="Menor"),CONCATENATE("R1C",'Mapa final'!#REF!),"")</f>
        <v>#REF!</v>
      </c>
      <c r="U26" s="86" t="e">
        <f>IF(AND('Mapa final'!#REF!="Media",'Mapa final'!#REF!="Menor"),CONCATENATE("R1C",'Mapa final'!#REF!),"")</f>
        <v>#REF!</v>
      </c>
      <c r="V26" s="86" t="e">
        <f>IF(AND('Mapa final'!#REF!="Media",'Mapa final'!#REF!="Menor"),CONCATENATE("R1C",'Mapa final'!#REF!),"")</f>
        <v>#REF!</v>
      </c>
      <c r="W26" s="86" t="e">
        <f>IF(AND('Mapa final'!#REF!="Media",'Mapa final'!#REF!="Menor"),CONCATENATE("R1C",'Mapa final'!#REF!),"")</f>
        <v>#REF!</v>
      </c>
      <c r="X26" s="86" t="e">
        <f>IF(AND('Mapa final'!#REF!="Media",'Mapa final'!#REF!="Menor"),CONCATENATE("R1C",'Mapa final'!#REF!),"")</f>
        <v>#REF!</v>
      </c>
      <c r="Y26" s="87" t="e">
        <f>IF(AND('Mapa final'!#REF!="Media",'Mapa final'!#REF!="Menor"),CONCATENATE("R1C",'Mapa final'!#REF!),"")</f>
        <v>#REF!</v>
      </c>
      <c r="Z26" s="85" t="e">
        <f>IF(AND('Mapa final'!#REF!="Media",'Mapa final'!#REF!="Moderado"),CONCATENATE("R1C",'Mapa final'!#REF!),"")</f>
        <v>#REF!</v>
      </c>
      <c r="AA26" s="86" t="e">
        <f>IF(AND('Mapa final'!#REF!="Media",'Mapa final'!#REF!="Moderado"),CONCATENATE("R1C",'Mapa final'!#REF!),"")</f>
        <v>#REF!</v>
      </c>
      <c r="AB26" s="86" t="e">
        <f>IF(AND('Mapa final'!#REF!="Media",'Mapa final'!#REF!="Moderado"),CONCATENATE("R1C",'Mapa final'!#REF!),"")</f>
        <v>#REF!</v>
      </c>
      <c r="AC26" s="86" t="e">
        <f>IF(AND('Mapa final'!#REF!="Media",'Mapa final'!#REF!="Moderado"),CONCATENATE("R1C",'Mapa final'!#REF!),"")</f>
        <v>#REF!</v>
      </c>
      <c r="AD26" s="86" t="e">
        <f>IF(AND('Mapa final'!#REF!="Media",'Mapa final'!#REF!="Moderado"),CONCATENATE("R1C",'Mapa final'!#REF!),"")</f>
        <v>#REF!</v>
      </c>
      <c r="AE26" s="87" t="e">
        <f>IF(AND('Mapa final'!#REF!="Media",'Mapa final'!#REF!="Moderado"),CONCATENATE("R1C",'Mapa final'!#REF!),"")</f>
        <v>#REF!</v>
      </c>
      <c r="AF26" s="67" t="e">
        <f>IF(AND('Mapa final'!#REF!="Media",'Mapa final'!#REF!="Mayor"),CONCATENATE("R1C",'Mapa final'!#REF!),"")</f>
        <v>#REF!</v>
      </c>
      <c r="AG26" s="68" t="e">
        <f>IF(AND('Mapa final'!#REF!="Media",'Mapa final'!#REF!="Mayor"),CONCATENATE("R1C",'Mapa final'!#REF!),"")</f>
        <v>#REF!</v>
      </c>
      <c r="AH26" s="68" t="e">
        <f>IF(AND('Mapa final'!#REF!="Media",'Mapa final'!#REF!="Mayor"),CONCATENATE("R1C",'Mapa final'!#REF!),"")</f>
        <v>#REF!</v>
      </c>
      <c r="AI26" s="68" t="e">
        <f>IF(AND('Mapa final'!#REF!="Media",'Mapa final'!#REF!="Mayor"),CONCATENATE("R1C",'Mapa final'!#REF!),"")</f>
        <v>#REF!</v>
      </c>
      <c r="AJ26" s="68" t="e">
        <f>IF(AND('Mapa final'!#REF!="Media",'Mapa final'!#REF!="Mayor"),CONCATENATE("R1C",'Mapa final'!#REF!),"")</f>
        <v>#REF!</v>
      </c>
      <c r="AK26" s="69" t="e">
        <f>IF(AND('Mapa final'!#REF!="Media",'Mapa final'!#REF!="Mayor"),CONCATENATE("R1C",'Mapa final'!#REF!),"")</f>
        <v>#REF!</v>
      </c>
      <c r="AL26" s="70" t="e">
        <f>IF(AND('Mapa final'!#REF!="Media",'Mapa final'!#REF!="Catastrófico"),CONCATENATE("R1C",'Mapa final'!#REF!),"")</f>
        <v>#REF!</v>
      </c>
      <c r="AM26" s="71" t="e">
        <f>IF(AND('Mapa final'!#REF!="Media",'Mapa final'!#REF!="Catastrófico"),CONCATENATE("R1C",'Mapa final'!#REF!),"")</f>
        <v>#REF!</v>
      </c>
      <c r="AN26" s="71" t="e">
        <f>IF(AND('Mapa final'!#REF!="Media",'Mapa final'!#REF!="Catastrófico"),CONCATENATE("R1C",'Mapa final'!#REF!),"")</f>
        <v>#REF!</v>
      </c>
      <c r="AO26" s="71" t="e">
        <f>IF(AND('Mapa final'!#REF!="Media",'Mapa final'!#REF!="Catastrófico"),CONCATENATE("R1C",'Mapa final'!#REF!),"")</f>
        <v>#REF!</v>
      </c>
      <c r="AP26" s="71" t="e">
        <f>IF(AND('Mapa final'!#REF!="Media",'Mapa final'!#REF!="Catastrófico"),CONCATENATE("R1C",'Mapa final'!#REF!),"")</f>
        <v>#REF!</v>
      </c>
      <c r="AQ26" s="72" t="e">
        <f>IF(AND('Mapa final'!#REF!="Media",'Mapa final'!#REF!="Catastrófico"),CONCATENATE("R1C",'Mapa final'!#REF!),"")</f>
        <v>#REF!</v>
      </c>
      <c r="AR26" s="22"/>
      <c r="AS26" s="928" t="s">
        <v>637</v>
      </c>
      <c r="AT26" s="929"/>
      <c r="AU26" s="929"/>
      <c r="AV26" s="929"/>
      <c r="AW26" s="929"/>
      <c r="AX26" s="930"/>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row>
    <row r="27" spans="1:80" ht="18.600000000000001" customHeight="1" x14ac:dyDescent="0.4">
      <c r="A27" s="22"/>
      <c r="B27" s="917"/>
      <c r="C27" s="917"/>
      <c r="D27" s="918"/>
      <c r="E27" s="904"/>
      <c r="F27" s="889"/>
      <c r="G27" s="889"/>
      <c r="H27" s="889"/>
      <c r="I27" s="893"/>
      <c r="J27" s="88" t="e">
        <f>IF(AND('Mapa final'!#REF!="Media",'Mapa final'!#REF!="Leve"),CONCATENATE("R2C",'Mapa final'!#REF!),"")</f>
        <v>#REF!</v>
      </c>
      <c r="K27" s="89" t="e">
        <f>IF(AND('Mapa final'!#REF!="Media",'Mapa final'!#REF!="Leve"),CONCATENATE("R2C",'Mapa final'!#REF!),"")</f>
        <v>#REF!</v>
      </c>
      <c r="L27" s="89" t="e">
        <f>IF(AND('Mapa final'!#REF!="Media",'Mapa final'!#REF!="Leve"),CONCATENATE("R2C",'Mapa final'!#REF!),"")</f>
        <v>#REF!</v>
      </c>
      <c r="M27" s="89" t="e">
        <f>IF(AND('Mapa final'!#REF!="Media",'Mapa final'!#REF!="Leve"),CONCATENATE("R2C",'Mapa final'!#REF!),"")</f>
        <v>#REF!</v>
      </c>
      <c r="N27" s="89" t="e">
        <f>IF(AND('Mapa final'!#REF!="Media",'Mapa final'!#REF!="Leve"),CONCATENATE("R2C",'Mapa final'!#REF!),"")</f>
        <v>#REF!</v>
      </c>
      <c r="O27" s="89" t="e">
        <f>IF(AND('Mapa final'!#REF!="Media",'Mapa final'!#REF!="Leve"),CONCATENATE("R2C",'Mapa final'!#REF!),"")</f>
        <v>#REF!</v>
      </c>
      <c r="P27" s="89" t="e">
        <f>IF(AND('Mapa final'!#REF!="Media",'Mapa final'!#REF!="Leve"),CONCATENATE("R2C",'Mapa final'!#REF!),"")</f>
        <v>#REF!</v>
      </c>
      <c r="Q27" s="89" t="e">
        <f>IF(AND('Mapa final'!#REF!="Media",'Mapa final'!#REF!="Leve"),CONCATENATE("R2C",'Mapa final'!#REF!),"")</f>
        <v>#REF!</v>
      </c>
      <c r="R27" s="89" t="e">
        <f>IF(AND('Mapa final'!#REF!="Media",'Mapa final'!#REF!="Leve"),CONCATENATE("R2C",'Mapa final'!#REF!),"")</f>
        <v>#REF!</v>
      </c>
      <c r="S27" s="89" t="e">
        <f>IF(AND('Mapa final'!#REF!="Media",'Mapa final'!#REF!="Leve"),CONCATENATE("R2C",'Mapa final'!#REF!),"")</f>
        <v>#REF!</v>
      </c>
      <c r="T27" s="88" t="e">
        <f>IF(AND('Mapa final'!#REF!="Media",'Mapa final'!#REF!="Menor"),CONCATENATE("R2C",'Mapa final'!#REF!),"")</f>
        <v>#REF!</v>
      </c>
      <c r="U27" s="89" t="e">
        <f>IF(AND('Mapa final'!#REF!="Media",'Mapa final'!#REF!="Menor"),CONCATENATE("R2C",'Mapa final'!#REF!),"")</f>
        <v>#REF!</v>
      </c>
      <c r="V27" s="89" t="e">
        <f>IF(AND('Mapa final'!#REF!="Media",'Mapa final'!#REF!="Menor"),CONCATENATE("R2C",'Mapa final'!#REF!),"")</f>
        <v>#REF!</v>
      </c>
      <c r="W27" s="89" t="e">
        <f>IF(AND('Mapa final'!#REF!="Media",'Mapa final'!#REF!="Menor"),CONCATENATE("R2C",'Mapa final'!#REF!),"")</f>
        <v>#REF!</v>
      </c>
      <c r="X27" s="89" t="e">
        <f>IF(AND('Mapa final'!#REF!="Media",'Mapa final'!#REF!="Menor"),CONCATENATE("R2C",'Mapa final'!#REF!),"")</f>
        <v>#REF!</v>
      </c>
      <c r="Y27" s="90" t="e">
        <f>IF(AND('Mapa final'!#REF!="Media",'Mapa final'!#REF!="Menor"),CONCATENATE("R2C",'Mapa final'!#REF!),"")</f>
        <v>#REF!</v>
      </c>
      <c r="Z27" s="88" t="e">
        <f>IF(AND('Mapa final'!#REF!="Media",'Mapa final'!#REF!="Moderado"),CONCATENATE("R2C",'Mapa final'!#REF!),"")</f>
        <v>#REF!</v>
      </c>
      <c r="AA27" s="89" t="e">
        <f>IF(AND('Mapa final'!#REF!="Media",'Mapa final'!#REF!="Moderado"),CONCATENATE("R2C",'Mapa final'!#REF!),"")</f>
        <v>#REF!</v>
      </c>
      <c r="AB27" s="89" t="e">
        <f>IF(AND('Mapa final'!#REF!="Media",'Mapa final'!#REF!="Moderado"),CONCATENATE("R2C",'Mapa final'!#REF!),"")</f>
        <v>#REF!</v>
      </c>
      <c r="AC27" s="89" t="e">
        <f>IF(AND('Mapa final'!#REF!="Media",'Mapa final'!#REF!="Moderado"),CONCATENATE("R2C",'Mapa final'!#REF!),"")</f>
        <v>#REF!</v>
      </c>
      <c r="AD27" s="89" t="e">
        <f>IF(AND('Mapa final'!#REF!="Media",'Mapa final'!#REF!="Moderado"),CONCATENATE("R2C",'Mapa final'!#REF!),"")</f>
        <v>#REF!</v>
      </c>
      <c r="AE27" s="90" t="e">
        <f>IF(AND('Mapa final'!#REF!="Media",'Mapa final'!#REF!="Moderado"),CONCATENATE("R2C",'Mapa final'!#REF!),"")</f>
        <v>#REF!</v>
      </c>
      <c r="AF27" s="73" t="e">
        <f>IF(AND('Mapa final'!#REF!="Media",'Mapa final'!#REF!="Mayor"),CONCATENATE("R2C",'Mapa final'!#REF!),"")</f>
        <v>#REF!</v>
      </c>
      <c r="AG27" s="74" t="e">
        <f>IF(AND('Mapa final'!#REF!="Media",'Mapa final'!#REF!="Mayor"),CONCATENATE("R2C",'Mapa final'!#REF!),"")</f>
        <v>#REF!</v>
      </c>
      <c r="AH27" s="74" t="e">
        <f>IF(AND('Mapa final'!#REF!="Media",'Mapa final'!#REF!="Mayor"),CONCATENATE("R2C",'Mapa final'!#REF!),"")</f>
        <v>#REF!</v>
      </c>
      <c r="AI27" s="74" t="e">
        <f>IF(AND('Mapa final'!#REF!="Media",'Mapa final'!#REF!="Mayor"),CONCATENATE("R2C",'Mapa final'!#REF!),"")</f>
        <v>#REF!</v>
      </c>
      <c r="AJ27" s="74" t="e">
        <f>IF(AND('Mapa final'!#REF!="Media",'Mapa final'!#REF!="Mayor"),CONCATENATE("R2C",'Mapa final'!#REF!),"")</f>
        <v>#REF!</v>
      </c>
      <c r="AK27" s="75" t="e">
        <f>IF(AND('Mapa final'!#REF!="Media",'Mapa final'!#REF!="Mayor"),CONCATENATE("R2C",'Mapa final'!#REF!),"")</f>
        <v>#REF!</v>
      </c>
      <c r="AL27" s="76" t="e">
        <f>IF(AND('Mapa final'!#REF!="Media",'Mapa final'!#REF!="Catastrófico"),CONCATENATE("R2C",'Mapa final'!#REF!),"")</f>
        <v>#REF!</v>
      </c>
      <c r="AM27" s="77" t="e">
        <f>IF(AND('Mapa final'!#REF!="Media",'Mapa final'!#REF!="Catastrófico"),CONCATENATE("R2C",'Mapa final'!#REF!),"")</f>
        <v>#REF!</v>
      </c>
      <c r="AN27" s="77" t="e">
        <f>IF(AND('Mapa final'!#REF!="Media",'Mapa final'!#REF!="Catastrófico"),CONCATENATE("R2C",'Mapa final'!#REF!),"")</f>
        <v>#REF!</v>
      </c>
      <c r="AO27" s="77" t="e">
        <f>IF(AND('Mapa final'!#REF!="Media",'Mapa final'!#REF!="Catastrófico"),CONCATENATE("R2C",'Mapa final'!#REF!),"")</f>
        <v>#REF!</v>
      </c>
      <c r="AP27" s="77" t="e">
        <f>IF(AND('Mapa final'!#REF!="Media",'Mapa final'!#REF!="Catastrófico"),CONCATENATE("R2C",'Mapa final'!#REF!),"")</f>
        <v>#REF!</v>
      </c>
      <c r="AQ27" s="78" t="e">
        <f>IF(AND('Mapa final'!#REF!="Media",'Mapa final'!#REF!="Catastrófico"),CONCATENATE("R2C",'Mapa final'!#REF!),"")</f>
        <v>#REF!</v>
      </c>
      <c r="AR27" s="22"/>
      <c r="AS27" s="931"/>
      <c r="AT27" s="932"/>
      <c r="AU27" s="932"/>
      <c r="AV27" s="932"/>
      <c r="AW27" s="932"/>
      <c r="AX27" s="933"/>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row>
    <row r="28" spans="1:80" ht="18.600000000000001" customHeight="1" x14ac:dyDescent="0.4">
      <c r="A28" s="22"/>
      <c r="B28" s="917"/>
      <c r="C28" s="917"/>
      <c r="D28" s="918"/>
      <c r="E28" s="904"/>
      <c r="F28" s="889"/>
      <c r="G28" s="889"/>
      <c r="H28" s="889"/>
      <c r="I28" s="893"/>
      <c r="J28" s="88" t="e">
        <f>IF(AND('Mapa final'!#REF!="Media",'Mapa final'!#REF!="Leve"),CONCATENATE("R3C",'Mapa final'!#REF!),"")</f>
        <v>#REF!</v>
      </c>
      <c r="K28" s="89" t="e">
        <f>IF(AND('Mapa final'!#REF!="Media",'Mapa final'!#REF!="Leve"),CONCATENATE("R3C",'Mapa final'!#REF!),"")</f>
        <v>#REF!</v>
      </c>
      <c r="L28" s="89" t="e">
        <f>IF(AND('Mapa final'!#REF!="Media",'Mapa final'!#REF!="Leve"),CONCATENATE("R3C",'Mapa final'!#REF!),"")</f>
        <v>#REF!</v>
      </c>
      <c r="M28" s="89" t="e">
        <f>IF(AND('Mapa final'!#REF!="Media",'Mapa final'!#REF!="Leve"),CONCATENATE("R3C",'Mapa final'!#REF!),"")</f>
        <v>#REF!</v>
      </c>
      <c r="N28" s="89" t="e">
        <f>IF(AND('Mapa final'!#REF!="Media",'Mapa final'!#REF!="Leve"),CONCATENATE("R3C",'Mapa final'!#REF!),"")</f>
        <v>#REF!</v>
      </c>
      <c r="O28" s="89" t="e">
        <f>IF(AND('Mapa final'!#REF!="Media",'Mapa final'!#REF!="Leve"),CONCATENATE("R3C",'Mapa final'!#REF!),"")</f>
        <v>#REF!</v>
      </c>
      <c r="P28" s="89" t="e">
        <f>IF(AND('Mapa final'!#REF!="Media",'Mapa final'!#REF!="Leve"),CONCATENATE("R3C",'Mapa final'!#REF!),"")</f>
        <v>#REF!</v>
      </c>
      <c r="Q28" s="89" t="e">
        <f>IF(AND('Mapa final'!#REF!="Media",'Mapa final'!#REF!="Leve"),CONCATENATE("R3C",'Mapa final'!#REF!),"")</f>
        <v>#REF!</v>
      </c>
      <c r="R28" s="89" t="e">
        <f>IF(AND('Mapa final'!#REF!="Media",'Mapa final'!#REF!="Leve"),CONCATENATE("R3C",'Mapa final'!#REF!),"")</f>
        <v>#REF!</v>
      </c>
      <c r="S28" s="89" t="e">
        <f>IF(AND('Mapa final'!#REF!="Media",'Mapa final'!#REF!="Leve"),CONCATENATE("R3C",'Mapa final'!#REF!),"")</f>
        <v>#REF!</v>
      </c>
      <c r="T28" s="88" t="e">
        <f>IF(AND('Mapa final'!#REF!="Media",'Mapa final'!#REF!="Menor"),CONCATENATE("R3C",'Mapa final'!#REF!),"")</f>
        <v>#REF!</v>
      </c>
      <c r="U28" s="89" t="e">
        <f>IF(AND('Mapa final'!#REF!="Media",'Mapa final'!#REF!="Menor"),CONCATENATE("R3C",'Mapa final'!#REF!),"")</f>
        <v>#REF!</v>
      </c>
      <c r="V28" s="89" t="e">
        <f>IF(AND('Mapa final'!#REF!="Media",'Mapa final'!#REF!="Menor"),CONCATENATE("R3C",'Mapa final'!#REF!),"")</f>
        <v>#REF!</v>
      </c>
      <c r="W28" s="89" t="e">
        <f>IF(AND('Mapa final'!#REF!="Media",'Mapa final'!#REF!="Menor"),CONCATENATE("R3C",'Mapa final'!#REF!),"")</f>
        <v>#REF!</v>
      </c>
      <c r="X28" s="89" t="e">
        <f>IF(AND('Mapa final'!#REF!="Media",'Mapa final'!#REF!="Menor"),CONCATENATE("R3C",'Mapa final'!#REF!),"")</f>
        <v>#REF!</v>
      </c>
      <c r="Y28" s="90" t="e">
        <f>IF(AND('Mapa final'!#REF!="Media",'Mapa final'!#REF!="Menor"),CONCATENATE("R3C",'Mapa final'!#REF!),"")</f>
        <v>#REF!</v>
      </c>
      <c r="Z28" s="88" t="e">
        <f>IF(AND('Mapa final'!#REF!="Media",'Mapa final'!#REF!="Moderado"),CONCATENATE("R3C",'Mapa final'!#REF!),"")</f>
        <v>#REF!</v>
      </c>
      <c r="AA28" s="89" t="e">
        <f>IF(AND('Mapa final'!#REF!="Media",'Mapa final'!#REF!="Moderado"),CONCATENATE("R3C",'Mapa final'!#REF!),"")</f>
        <v>#REF!</v>
      </c>
      <c r="AB28" s="89" t="e">
        <f>IF(AND('Mapa final'!#REF!="Media",'Mapa final'!#REF!="Moderado"),CONCATENATE("R3C",'Mapa final'!#REF!),"")</f>
        <v>#REF!</v>
      </c>
      <c r="AC28" s="89" t="e">
        <f>IF(AND('Mapa final'!#REF!="Media",'Mapa final'!#REF!="Moderado"),CONCATENATE("R3C",'Mapa final'!#REF!),"")</f>
        <v>#REF!</v>
      </c>
      <c r="AD28" s="89" t="e">
        <f>IF(AND('Mapa final'!#REF!="Media",'Mapa final'!#REF!="Moderado"),CONCATENATE("R3C",'Mapa final'!#REF!),"")</f>
        <v>#REF!</v>
      </c>
      <c r="AE28" s="90" t="e">
        <f>IF(AND('Mapa final'!#REF!="Media",'Mapa final'!#REF!="Moderado"),CONCATENATE("R3C",'Mapa final'!#REF!),"")</f>
        <v>#REF!</v>
      </c>
      <c r="AF28" s="73" t="e">
        <f>IF(AND('Mapa final'!#REF!="Media",'Mapa final'!#REF!="Mayor"),CONCATENATE("R3C",'Mapa final'!#REF!),"")</f>
        <v>#REF!</v>
      </c>
      <c r="AG28" s="74" t="e">
        <f>IF(AND('Mapa final'!#REF!="Media",'Mapa final'!#REF!="Mayor"),CONCATENATE("R3C",'Mapa final'!#REF!),"")</f>
        <v>#REF!</v>
      </c>
      <c r="AH28" s="74" t="e">
        <f>IF(AND('Mapa final'!#REF!="Media",'Mapa final'!#REF!="Mayor"),CONCATENATE("R3C",'Mapa final'!#REF!),"")</f>
        <v>#REF!</v>
      </c>
      <c r="AI28" s="74" t="e">
        <f>IF(AND('Mapa final'!#REF!="Media",'Mapa final'!#REF!="Mayor"),CONCATENATE("R3C",'Mapa final'!#REF!),"")</f>
        <v>#REF!</v>
      </c>
      <c r="AJ28" s="74" t="e">
        <f>IF(AND('Mapa final'!#REF!="Media",'Mapa final'!#REF!="Mayor"),CONCATENATE("R3C",'Mapa final'!#REF!),"")</f>
        <v>#REF!</v>
      </c>
      <c r="AK28" s="75" t="e">
        <f>IF(AND('Mapa final'!#REF!="Media",'Mapa final'!#REF!="Mayor"),CONCATENATE("R3C",'Mapa final'!#REF!),"")</f>
        <v>#REF!</v>
      </c>
      <c r="AL28" s="76" t="e">
        <f>IF(AND('Mapa final'!#REF!="Media",'Mapa final'!#REF!="Catastrófico"),CONCATENATE("R3C",'Mapa final'!#REF!),"")</f>
        <v>#REF!</v>
      </c>
      <c r="AM28" s="77" t="e">
        <f>IF(AND('Mapa final'!#REF!="Media",'Mapa final'!#REF!="Catastrófico"),CONCATENATE("R3C",'Mapa final'!#REF!),"")</f>
        <v>#REF!</v>
      </c>
      <c r="AN28" s="77" t="e">
        <f>IF(AND('Mapa final'!#REF!="Media",'Mapa final'!#REF!="Catastrófico"),CONCATENATE("R3C",'Mapa final'!#REF!),"")</f>
        <v>#REF!</v>
      </c>
      <c r="AO28" s="77" t="e">
        <f>IF(AND('Mapa final'!#REF!="Media",'Mapa final'!#REF!="Catastrófico"),CONCATENATE("R3C",'Mapa final'!#REF!),"")</f>
        <v>#REF!</v>
      </c>
      <c r="AP28" s="77" t="e">
        <f>IF(AND('Mapa final'!#REF!="Media",'Mapa final'!#REF!="Catastrófico"),CONCATENATE("R3C",'Mapa final'!#REF!),"")</f>
        <v>#REF!</v>
      </c>
      <c r="AQ28" s="78" t="e">
        <f>IF(AND('Mapa final'!#REF!="Media",'Mapa final'!#REF!="Catastrófico"),CONCATENATE("R3C",'Mapa final'!#REF!),"")</f>
        <v>#REF!</v>
      </c>
      <c r="AR28" s="22"/>
      <c r="AS28" s="931"/>
      <c r="AT28" s="932"/>
      <c r="AU28" s="932"/>
      <c r="AV28" s="932"/>
      <c r="AW28" s="932"/>
      <c r="AX28" s="933"/>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row>
    <row r="29" spans="1:80" ht="18.600000000000001" customHeight="1" x14ac:dyDescent="0.4">
      <c r="A29" s="22"/>
      <c r="B29" s="917"/>
      <c r="C29" s="917"/>
      <c r="D29" s="918"/>
      <c r="E29" s="904"/>
      <c r="F29" s="889"/>
      <c r="G29" s="889"/>
      <c r="H29" s="889"/>
      <c r="I29" s="893"/>
      <c r="J29" s="88" t="e">
        <f>IF(AND('Mapa final'!#REF!="Media",'Mapa final'!#REF!="Leve"),CONCATENATE("R4C",'Mapa final'!#REF!),"")</f>
        <v>#REF!</v>
      </c>
      <c r="K29" s="89" t="e">
        <f>IF(AND('Mapa final'!#REF!="Media",'Mapa final'!#REF!="Leve"),CONCATENATE("R4C",'Mapa final'!#REF!),"")</f>
        <v>#REF!</v>
      </c>
      <c r="L29" s="89" t="e">
        <f>IF(AND('Mapa final'!#REF!="Media",'Mapa final'!#REF!="Leve"),CONCATENATE("R4C",'Mapa final'!#REF!),"")</f>
        <v>#REF!</v>
      </c>
      <c r="M29" s="89" t="e">
        <f>IF(AND('Mapa final'!#REF!="Media",'Mapa final'!#REF!="Leve"),CONCATENATE("R4C",'Mapa final'!#REF!),"")</f>
        <v>#REF!</v>
      </c>
      <c r="N29" s="89" t="e">
        <f>IF(AND('Mapa final'!#REF!="Media",'Mapa final'!#REF!="Leve"),CONCATENATE("R4C",'Mapa final'!#REF!),"")</f>
        <v>#REF!</v>
      </c>
      <c r="O29" s="89" t="e">
        <f>IF(AND('Mapa final'!#REF!="Media",'Mapa final'!#REF!="Leve"),CONCATENATE("R4C",'Mapa final'!#REF!),"")</f>
        <v>#REF!</v>
      </c>
      <c r="P29" s="89" t="e">
        <f>IF(AND('Mapa final'!#REF!="Media",'Mapa final'!#REF!="Leve"),CONCATENATE("R4C",'Mapa final'!#REF!),"")</f>
        <v>#REF!</v>
      </c>
      <c r="Q29" s="89" t="e">
        <f>IF(AND('Mapa final'!#REF!="Media",'Mapa final'!#REF!="Leve"),CONCATENATE("R4C",'Mapa final'!#REF!),"")</f>
        <v>#REF!</v>
      </c>
      <c r="R29" s="89" t="e">
        <f>IF(AND('Mapa final'!#REF!="Media",'Mapa final'!#REF!="Leve"),CONCATENATE("R4C",'Mapa final'!#REF!),"")</f>
        <v>#REF!</v>
      </c>
      <c r="S29" s="89" t="e">
        <f>IF(AND('Mapa final'!#REF!="Media",'Mapa final'!#REF!="Leve"),CONCATENATE("R4C",'Mapa final'!#REF!),"")</f>
        <v>#REF!</v>
      </c>
      <c r="T29" s="88" t="e">
        <f>IF(AND('Mapa final'!#REF!="Media",'Mapa final'!#REF!="Menor"),CONCATENATE("R4C",'Mapa final'!#REF!),"")</f>
        <v>#REF!</v>
      </c>
      <c r="U29" s="89" t="e">
        <f>IF(AND('Mapa final'!#REF!="Media",'Mapa final'!#REF!="Menor"),CONCATENATE("R4C",'Mapa final'!#REF!),"")</f>
        <v>#REF!</v>
      </c>
      <c r="V29" s="89" t="e">
        <f>IF(AND('Mapa final'!#REF!="Media",'Mapa final'!#REF!="Menor"),CONCATENATE("R4C",'Mapa final'!#REF!),"")</f>
        <v>#REF!</v>
      </c>
      <c r="W29" s="89" t="e">
        <f>IF(AND('Mapa final'!#REF!="Media",'Mapa final'!#REF!="Menor"),CONCATENATE("R4C",'Mapa final'!#REF!),"")</f>
        <v>#REF!</v>
      </c>
      <c r="X29" s="89" t="e">
        <f>IF(AND('Mapa final'!#REF!="Media",'Mapa final'!#REF!="Menor"),CONCATENATE("R4C",'Mapa final'!#REF!),"")</f>
        <v>#REF!</v>
      </c>
      <c r="Y29" s="90" t="e">
        <f>IF(AND('Mapa final'!#REF!="Media",'Mapa final'!#REF!="Menor"),CONCATENATE("R4C",'Mapa final'!#REF!),"")</f>
        <v>#REF!</v>
      </c>
      <c r="Z29" s="88" t="e">
        <f>IF(AND('Mapa final'!#REF!="Media",'Mapa final'!#REF!="Moderado"),CONCATENATE("R4C",'Mapa final'!#REF!),"")</f>
        <v>#REF!</v>
      </c>
      <c r="AA29" s="89" t="e">
        <f>IF(AND('Mapa final'!#REF!="Media",'Mapa final'!#REF!="Moderado"),CONCATENATE("R4C",'Mapa final'!#REF!),"")</f>
        <v>#REF!</v>
      </c>
      <c r="AB29" s="89" t="e">
        <f>IF(AND('Mapa final'!#REF!="Media",'Mapa final'!#REF!="Moderado"),CONCATENATE("R4C",'Mapa final'!#REF!),"")</f>
        <v>#REF!</v>
      </c>
      <c r="AC29" s="89" t="e">
        <f>IF(AND('Mapa final'!#REF!="Media",'Mapa final'!#REF!="Moderado"),CONCATENATE("R4C",'Mapa final'!#REF!),"")</f>
        <v>#REF!</v>
      </c>
      <c r="AD29" s="89" t="e">
        <f>IF(AND('Mapa final'!#REF!="Media",'Mapa final'!#REF!="Moderado"),CONCATENATE("R4C",'Mapa final'!#REF!),"")</f>
        <v>#REF!</v>
      </c>
      <c r="AE29" s="90" t="e">
        <f>IF(AND('Mapa final'!#REF!="Media",'Mapa final'!#REF!="Moderado"),CONCATENATE("R4C",'Mapa final'!#REF!),"")</f>
        <v>#REF!</v>
      </c>
      <c r="AF29" s="73" t="e">
        <f>IF(AND('Mapa final'!#REF!="Media",'Mapa final'!#REF!="Mayor"),CONCATENATE("R4C",'Mapa final'!#REF!),"")</f>
        <v>#REF!</v>
      </c>
      <c r="AG29" s="74" t="e">
        <f>IF(AND('Mapa final'!#REF!="Media",'Mapa final'!#REF!="Mayor"),CONCATENATE("R4C",'Mapa final'!#REF!),"")</f>
        <v>#REF!</v>
      </c>
      <c r="AH29" s="74" t="e">
        <f>IF(AND('Mapa final'!#REF!="Media",'Mapa final'!#REF!="Mayor"),CONCATENATE("R4C",'Mapa final'!#REF!),"")</f>
        <v>#REF!</v>
      </c>
      <c r="AI29" s="74" t="e">
        <f>IF(AND('Mapa final'!#REF!="Media",'Mapa final'!#REF!="Mayor"),CONCATENATE("R4C",'Mapa final'!#REF!),"")</f>
        <v>#REF!</v>
      </c>
      <c r="AJ29" s="74" t="e">
        <f>IF(AND('Mapa final'!#REF!="Media",'Mapa final'!#REF!="Mayor"),CONCATENATE("R4C",'Mapa final'!#REF!),"")</f>
        <v>#REF!</v>
      </c>
      <c r="AK29" s="75" t="e">
        <f>IF(AND('Mapa final'!#REF!="Media",'Mapa final'!#REF!="Mayor"),CONCATENATE("R4C",'Mapa final'!#REF!),"")</f>
        <v>#REF!</v>
      </c>
      <c r="AL29" s="76" t="e">
        <f>IF(AND('Mapa final'!#REF!="Media",'Mapa final'!#REF!="Catastrófico"),CONCATENATE("R4C",'Mapa final'!#REF!),"")</f>
        <v>#REF!</v>
      </c>
      <c r="AM29" s="77" t="e">
        <f>IF(AND('Mapa final'!#REF!="Media",'Mapa final'!#REF!="Catastrófico"),CONCATENATE("R4C",'Mapa final'!#REF!),"")</f>
        <v>#REF!</v>
      </c>
      <c r="AN29" s="77" t="e">
        <f>IF(AND('Mapa final'!#REF!="Media",'Mapa final'!#REF!="Catastrófico"),CONCATENATE("R4C",'Mapa final'!#REF!),"")</f>
        <v>#REF!</v>
      </c>
      <c r="AO29" s="77" t="e">
        <f>IF(AND('Mapa final'!#REF!="Media",'Mapa final'!#REF!="Catastrófico"),CONCATENATE("R4C",'Mapa final'!#REF!),"")</f>
        <v>#REF!</v>
      </c>
      <c r="AP29" s="77" t="e">
        <f>IF(AND('Mapa final'!#REF!="Media",'Mapa final'!#REF!="Catastrófico"),CONCATENATE("R4C",'Mapa final'!#REF!),"")</f>
        <v>#REF!</v>
      </c>
      <c r="AQ29" s="78" t="e">
        <f>IF(AND('Mapa final'!#REF!="Media",'Mapa final'!#REF!="Catastrófico"),CONCATENATE("R4C",'Mapa final'!#REF!),"")</f>
        <v>#REF!</v>
      </c>
      <c r="AR29" s="22"/>
      <c r="AS29" s="931"/>
      <c r="AT29" s="932"/>
      <c r="AU29" s="932"/>
      <c r="AV29" s="932"/>
      <c r="AW29" s="932"/>
      <c r="AX29" s="933"/>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row>
    <row r="30" spans="1:80" ht="18.600000000000001" customHeight="1" x14ac:dyDescent="0.4">
      <c r="A30" s="22"/>
      <c r="B30" s="917"/>
      <c r="C30" s="917"/>
      <c r="D30" s="918"/>
      <c r="E30" s="888"/>
      <c r="F30" s="889"/>
      <c r="G30" s="889"/>
      <c r="H30" s="889"/>
      <c r="I30" s="893"/>
      <c r="J30" s="88" t="e">
        <f>IF(AND('Mapa final'!#REF!="Media",'Mapa final'!#REF!="Leve"),CONCATENATE("R3C",'Mapa final'!#REF!),"")</f>
        <v>#REF!</v>
      </c>
      <c r="K30" s="89" t="e">
        <f>IF(AND('Mapa final'!#REF!="Media",'Mapa final'!#REF!="Leve"),CONCATENATE("R3C",'Mapa final'!#REF!),"")</f>
        <v>#REF!</v>
      </c>
      <c r="L30" s="89" t="e">
        <f>IF(AND('Mapa final'!#REF!="Media",'Mapa final'!#REF!="Leve"),CONCATENATE("R3C",'Mapa final'!#REF!),"")</f>
        <v>#REF!</v>
      </c>
      <c r="M30" s="89" t="e">
        <f>IF(AND('Mapa final'!#REF!="Media",'Mapa final'!#REF!="Leve"),CONCATENATE("R3C",'Mapa final'!#REF!),"")</f>
        <v>#REF!</v>
      </c>
      <c r="N30" s="89" t="e">
        <f>IF(AND('Mapa final'!#REF!="Media",'Mapa final'!#REF!="Leve"),CONCATENATE("R3C",'Mapa final'!#REF!),"")</f>
        <v>#REF!</v>
      </c>
      <c r="O30" s="89" t="e">
        <f>IF(AND('Mapa final'!#REF!="Media",'Mapa final'!#REF!="Leve"),CONCATENATE("R3C",'Mapa final'!#REF!),"")</f>
        <v>#REF!</v>
      </c>
      <c r="P30" s="89" t="e">
        <f>IF(AND('Mapa final'!#REF!="Media",'Mapa final'!#REF!="Leve"),CONCATENATE("R3C",'Mapa final'!#REF!),"")</f>
        <v>#REF!</v>
      </c>
      <c r="Q30" s="89" t="e">
        <f>IF(AND('Mapa final'!#REF!="Media",'Mapa final'!#REF!="Leve"),CONCATENATE("R3C",'Mapa final'!#REF!),"")</f>
        <v>#REF!</v>
      </c>
      <c r="R30" s="89" t="e">
        <f>IF(AND('Mapa final'!#REF!="Media",'Mapa final'!#REF!="Leve"),CONCATENATE("R3C",'Mapa final'!#REF!),"")</f>
        <v>#REF!</v>
      </c>
      <c r="S30" s="89" t="e">
        <f>IF(AND('Mapa final'!#REF!="Media",'Mapa final'!#REF!="Leve"),CONCATENATE("R3C",'Mapa final'!#REF!),"")</f>
        <v>#REF!</v>
      </c>
      <c r="T30" s="88" t="e">
        <f>IF(AND('Mapa final'!#REF!="Media",'Mapa final'!#REF!="Menor"),CONCATENATE("R3C",'Mapa final'!#REF!),"")</f>
        <v>#REF!</v>
      </c>
      <c r="U30" s="89" t="e">
        <f>IF(AND('Mapa final'!#REF!="Media",'Mapa final'!#REF!="Menor"),CONCATENATE("R3C",'Mapa final'!#REF!),"")</f>
        <v>#REF!</v>
      </c>
      <c r="V30" s="89" t="e">
        <f>IF(AND('Mapa final'!#REF!="Media",'Mapa final'!#REF!="Menor"),CONCATENATE("R3C",'Mapa final'!#REF!),"")</f>
        <v>#REF!</v>
      </c>
      <c r="W30" s="89" t="e">
        <f>IF(AND('Mapa final'!#REF!="Media",'Mapa final'!#REF!="Menor"),CONCATENATE("R3C",'Mapa final'!#REF!),"")</f>
        <v>#REF!</v>
      </c>
      <c r="X30" s="89" t="e">
        <f>IF(AND('Mapa final'!#REF!="Media",'Mapa final'!#REF!="Menor"),CONCATENATE("R3C",'Mapa final'!#REF!),"")</f>
        <v>#REF!</v>
      </c>
      <c r="Y30" s="90" t="e">
        <f>IF(AND('Mapa final'!#REF!="Media",'Mapa final'!#REF!="Menor"),CONCATENATE("R3C",'Mapa final'!#REF!),"")</f>
        <v>#REF!</v>
      </c>
      <c r="Z30" s="88" t="e">
        <f>IF(AND('Mapa final'!#REF!="Media",'Mapa final'!#REF!="Moderado"),CONCATENATE("R3C",'Mapa final'!#REF!),"")</f>
        <v>#REF!</v>
      </c>
      <c r="AA30" s="89" t="e">
        <f>IF(AND('Mapa final'!#REF!="Media",'Mapa final'!#REF!="Moderado"),CONCATENATE("R3C",'Mapa final'!#REF!),"")</f>
        <v>#REF!</v>
      </c>
      <c r="AB30" s="89" t="e">
        <f>IF(AND('Mapa final'!#REF!="Media",'Mapa final'!#REF!="Moderado"),CONCATENATE("R3C",'Mapa final'!#REF!),"")</f>
        <v>#REF!</v>
      </c>
      <c r="AC30" s="89" t="e">
        <f>IF(AND('Mapa final'!#REF!="Media",'Mapa final'!#REF!="Moderado"),CONCATENATE("R3C",'Mapa final'!#REF!),"")</f>
        <v>#REF!</v>
      </c>
      <c r="AD30" s="89" t="e">
        <f>IF(AND('Mapa final'!#REF!="Media",'Mapa final'!#REF!="Moderado"),CONCATENATE("R3C",'Mapa final'!#REF!),"")</f>
        <v>#REF!</v>
      </c>
      <c r="AE30" s="90" t="e">
        <f>IF(AND('Mapa final'!#REF!="Media",'Mapa final'!#REF!="Moderado"),CONCATENATE("R3C",'Mapa final'!#REF!),"")</f>
        <v>#REF!</v>
      </c>
      <c r="AF30" s="73" t="e">
        <f>IF(AND('Mapa final'!#REF!="Media",'Mapa final'!#REF!="Mayor"),CONCATENATE("R3C",'Mapa final'!#REF!),"")</f>
        <v>#REF!</v>
      </c>
      <c r="AG30" s="74" t="e">
        <f>IF(AND('Mapa final'!#REF!="Media",'Mapa final'!#REF!="Mayor"),CONCATENATE("R3C",'Mapa final'!#REF!),"")</f>
        <v>#REF!</v>
      </c>
      <c r="AH30" s="74" t="e">
        <f>IF(AND('Mapa final'!#REF!="Media",'Mapa final'!#REF!="Mayor"),CONCATENATE("R3C",'Mapa final'!#REF!),"")</f>
        <v>#REF!</v>
      </c>
      <c r="AI30" s="74" t="e">
        <f>IF(AND('Mapa final'!#REF!="Media",'Mapa final'!#REF!="Mayor"),CONCATENATE("R3C",'Mapa final'!#REF!),"")</f>
        <v>#REF!</v>
      </c>
      <c r="AJ30" s="74" t="e">
        <f>IF(AND('Mapa final'!#REF!="Media",'Mapa final'!#REF!="Mayor"),CONCATENATE("R3C",'Mapa final'!#REF!),"")</f>
        <v>#REF!</v>
      </c>
      <c r="AK30" s="75" t="e">
        <f>IF(AND('Mapa final'!#REF!="Media",'Mapa final'!#REF!="Mayor"),CONCATENATE("R3C",'Mapa final'!#REF!),"")</f>
        <v>#REF!</v>
      </c>
      <c r="AL30" s="76" t="e">
        <f>IF(AND('Mapa final'!#REF!="Media",'Mapa final'!#REF!="Catastrófico"),CONCATENATE("R3C",'Mapa final'!#REF!),"")</f>
        <v>#REF!</v>
      </c>
      <c r="AM30" s="77" t="e">
        <f>IF(AND('Mapa final'!#REF!="Media",'Mapa final'!#REF!="Catastrófico"),CONCATENATE("R3C",'Mapa final'!#REF!),"")</f>
        <v>#REF!</v>
      </c>
      <c r="AN30" s="77" t="e">
        <f>IF(AND('Mapa final'!#REF!="Media",'Mapa final'!#REF!="Catastrófico"),CONCATENATE("R3C",'Mapa final'!#REF!),"")</f>
        <v>#REF!</v>
      </c>
      <c r="AO30" s="77" t="e">
        <f>IF(AND('Mapa final'!#REF!="Media",'Mapa final'!#REF!="Catastrófico"),CONCATENATE("R3C",'Mapa final'!#REF!),"")</f>
        <v>#REF!</v>
      </c>
      <c r="AP30" s="77" t="e">
        <f>IF(AND('Mapa final'!#REF!="Media",'Mapa final'!#REF!="Catastrófico"),CONCATENATE("R3C",'Mapa final'!#REF!),"")</f>
        <v>#REF!</v>
      </c>
      <c r="AQ30" s="78" t="e">
        <f>IF(AND('Mapa final'!#REF!="Media",'Mapa final'!#REF!="Catastrófico"),CONCATENATE("R3C",'Mapa final'!#REF!),"")</f>
        <v>#REF!</v>
      </c>
      <c r="AR30" s="22"/>
      <c r="AS30" s="931"/>
      <c r="AT30" s="932"/>
      <c r="AU30" s="932"/>
      <c r="AV30" s="932"/>
      <c r="AW30" s="932"/>
      <c r="AX30" s="933"/>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row>
    <row r="31" spans="1:80" ht="18.600000000000001" customHeight="1" x14ac:dyDescent="0.4">
      <c r="A31" s="22"/>
      <c r="B31" s="917"/>
      <c r="C31" s="917"/>
      <c r="D31" s="918"/>
      <c r="E31" s="888"/>
      <c r="F31" s="889"/>
      <c r="G31" s="889"/>
      <c r="H31" s="889"/>
      <c r="I31" s="893"/>
      <c r="J31" s="88" t="e">
        <f>IF(AND('Mapa final'!#REF!="Media",'Mapa final'!#REF!="Leve"),CONCATENATE("R4C",'Mapa final'!#REF!),"")</f>
        <v>#REF!</v>
      </c>
      <c r="K31" s="89" t="e">
        <f>IF(AND('Mapa final'!#REF!="Media",'Mapa final'!#REF!="Leve"),CONCATENATE("R4C",'Mapa final'!#REF!),"")</f>
        <v>#REF!</v>
      </c>
      <c r="L31" s="89" t="e">
        <f>IF(AND('Mapa final'!#REF!="Media",'Mapa final'!#REF!="Leve"),CONCATENATE("R4C",'Mapa final'!#REF!),"")</f>
        <v>#REF!</v>
      </c>
      <c r="M31" s="89" t="e">
        <f>IF(AND('Mapa final'!#REF!="Media",'Mapa final'!#REF!="Leve"),CONCATENATE("R4C",'Mapa final'!#REF!),"")</f>
        <v>#REF!</v>
      </c>
      <c r="N31" s="89" t="e">
        <f>IF(AND('Mapa final'!#REF!="Media",'Mapa final'!#REF!="Leve"),CONCATENATE("R4C",'Mapa final'!#REF!),"")</f>
        <v>#REF!</v>
      </c>
      <c r="O31" s="89" t="e">
        <f>IF(AND('Mapa final'!#REF!="Media",'Mapa final'!#REF!="Leve"),CONCATENATE("R4C",'Mapa final'!#REF!),"")</f>
        <v>#REF!</v>
      </c>
      <c r="P31" s="89" t="e">
        <f>IF(AND('Mapa final'!#REF!="Media",'Mapa final'!#REF!="Leve"),CONCATENATE("R4C",'Mapa final'!#REF!),"")</f>
        <v>#REF!</v>
      </c>
      <c r="Q31" s="89" t="e">
        <f>IF(AND('Mapa final'!#REF!="Media",'Mapa final'!#REF!="Leve"),CONCATENATE("R4C",'Mapa final'!#REF!),"")</f>
        <v>#REF!</v>
      </c>
      <c r="R31" s="89" t="e">
        <f>IF(AND('Mapa final'!#REF!="Media",'Mapa final'!#REF!="Leve"),CONCATENATE("R4C",'Mapa final'!#REF!),"")</f>
        <v>#REF!</v>
      </c>
      <c r="S31" s="89" t="e">
        <f>IF(AND('Mapa final'!#REF!="Media",'Mapa final'!#REF!="Leve"),CONCATENATE("R4C",'Mapa final'!#REF!),"")</f>
        <v>#REF!</v>
      </c>
      <c r="T31" s="88" t="e">
        <f>IF(AND('Mapa final'!#REF!="Media",'Mapa final'!#REF!="Menor"),CONCATENATE("R4C",'Mapa final'!#REF!),"")</f>
        <v>#REF!</v>
      </c>
      <c r="U31" s="89" t="e">
        <f>IF(AND('Mapa final'!#REF!="Media",'Mapa final'!#REF!="Menor"),CONCATENATE("R4C",'Mapa final'!#REF!),"")</f>
        <v>#REF!</v>
      </c>
      <c r="V31" s="89" t="e">
        <f>IF(AND('Mapa final'!#REF!="Media",'Mapa final'!#REF!="Menor"),CONCATENATE("R4C",'Mapa final'!#REF!),"")</f>
        <v>#REF!</v>
      </c>
      <c r="W31" s="89" t="e">
        <f>IF(AND('Mapa final'!#REF!="Media",'Mapa final'!#REF!="Menor"),CONCATENATE("R4C",'Mapa final'!#REF!),"")</f>
        <v>#REF!</v>
      </c>
      <c r="X31" s="89" t="e">
        <f>IF(AND('Mapa final'!#REF!="Media",'Mapa final'!#REF!="Menor"),CONCATENATE("R4C",'Mapa final'!#REF!),"")</f>
        <v>#REF!</v>
      </c>
      <c r="Y31" s="90" t="e">
        <f>IF(AND('Mapa final'!#REF!="Media",'Mapa final'!#REF!="Menor"),CONCATENATE("R4C",'Mapa final'!#REF!),"")</f>
        <v>#REF!</v>
      </c>
      <c r="Z31" s="88" t="e">
        <f>IF(AND('Mapa final'!#REF!="Media",'Mapa final'!#REF!="Moderado"),CONCATENATE("R4C",'Mapa final'!#REF!),"")</f>
        <v>#REF!</v>
      </c>
      <c r="AA31" s="89" t="e">
        <f>IF(AND('Mapa final'!#REF!="Media",'Mapa final'!#REF!="Moderado"),CONCATENATE("R4C",'Mapa final'!#REF!),"")</f>
        <v>#REF!</v>
      </c>
      <c r="AB31" s="89" t="e">
        <f>IF(AND('Mapa final'!#REF!="Media",'Mapa final'!#REF!="Moderado"),CONCATENATE("R4C",'Mapa final'!#REF!),"")</f>
        <v>#REF!</v>
      </c>
      <c r="AC31" s="89" t="e">
        <f>IF(AND('Mapa final'!#REF!="Media",'Mapa final'!#REF!="Moderado"),CONCATENATE("R4C",'Mapa final'!#REF!),"")</f>
        <v>#REF!</v>
      </c>
      <c r="AD31" s="89" t="e">
        <f>IF(AND('Mapa final'!#REF!="Media",'Mapa final'!#REF!="Moderado"),CONCATENATE("R4C",'Mapa final'!#REF!),"")</f>
        <v>#REF!</v>
      </c>
      <c r="AE31" s="90" t="e">
        <f>IF(AND('Mapa final'!#REF!="Media",'Mapa final'!#REF!="Moderado"),CONCATENATE("R4C",'Mapa final'!#REF!),"")</f>
        <v>#REF!</v>
      </c>
      <c r="AF31" s="73" t="e">
        <f>IF(AND('Mapa final'!#REF!="Media",'Mapa final'!#REF!="Mayor"),CONCATENATE("R4C",'Mapa final'!#REF!),"")</f>
        <v>#REF!</v>
      </c>
      <c r="AG31" s="74" t="e">
        <f>IF(AND('Mapa final'!#REF!="Media",'Mapa final'!#REF!="Mayor"),CONCATENATE("R4C",'Mapa final'!#REF!),"")</f>
        <v>#REF!</v>
      </c>
      <c r="AH31" s="74" t="e">
        <f>IF(AND('Mapa final'!#REF!="Media",'Mapa final'!#REF!="Mayor"),CONCATENATE("R4C",'Mapa final'!#REF!),"")</f>
        <v>#REF!</v>
      </c>
      <c r="AI31" s="74" t="e">
        <f>IF(AND('Mapa final'!#REF!="Media",'Mapa final'!#REF!="Mayor"),CONCATENATE("R4C",'Mapa final'!#REF!),"")</f>
        <v>#REF!</v>
      </c>
      <c r="AJ31" s="74" t="e">
        <f>IF(AND('Mapa final'!#REF!="Media",'Mapa final'!#REF!="Mayor"),CONCATENATE("R4C",'Mapa final'!#REF!),"")</f>
        <v>#REF!</v>
      </c>
      <c r="AK31" s="75" t="e">
        <f>IF(AND('Mapa final'!#REF!="Media",'Mapa final'!#REF!="Mayor"),CONCATENATE("R4C",'Mapa final'!#REF!),"")</f>
        <v>#REF!</v>
      </c>
      <c r="AL31" s="76" t="e">
        <f>IF(AND('Mapa final'!#REF!="Media",'Mapa final'!#REF!="Catastrófico"),CONCATENATE("R4C",'Mapa final'!#REF!),"")</f>
        <v>#REF!</v>
      </c>
      <c r="AM31" s="77" t="e">
        <f>IF(AND('Mapa final'!#REF!="Media",'Mapa final'!#REF!="Catastrófico"),CONCATENATE("R4C",'Mapa final'!#REF!),"")</f>
        <v>#REF!</v>
      </c>
      <c r="AN31" s="77" t="e">
        <f>IF(AND('Mapa final'!#REF!="Media",'Mapa final'!#REF!="Catastrófico"),CONCATENATE("R4C",'Mapa final'!#REF!),"")</f>
        <v>#REF!</v>
      </c>
      <c r="AO31" s="77" t="e">
        <f>IF(AND('Mapa final'!#REF!="Media",'Mapa final'!#REF!="Catastrófico"),CONCATENATE("R4C",'Mapa final'!#REF!),"")</f>
        <v>#REF!</v>
      </c>
      <c r="AP31" s="77" t="e">
        <f>IF(AND('Mapa final'!#REF!="Media",'Mapa final'!#REF!="Catastrófico"),CONCATENATE("R4C",'Mapa final'!#REF!),"")</f>
        <v>#REF!</v>
      </c>
      <c r="AQ31" s="78" t="e">
        <f>IF(AND('Mapa final'!#REF!="Media",'Mapa final'!#REF!="Catastrófico"),CONCATENATE("R4C",'Mapa final'!#REF!),"")</f>
        <v>#REF!</v>
      </c>
      <c r="AR31" s="22"/>
      <c r="AS31" s="931"/>
      <c r="AT31" s="932"/>
      <c r="AU31" s="932"/>
      <c r="AV31" s="932"/>
      <c r="AW31" s="932"/>
      <c r="AX31" s="933"/>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row>
    <row r="32" spans="1:80" ht="18.600000000000001" customHeight="1" x14ac:dyDescent="0.4">
      <c r="A32" s="22"/>
      <c r="B32" s="917"/>
      <c r="C32" s="917"/>
      <c r="D32" s="918"/>
      <c r="E32" s="888"/>
      <c r="F32" s="889"/>
      <c r="G32" s="889"/>
      <c r="H32" s="889"/>
      <c r="I32" s="893"/>
      <c r="J32" s="88" t="e">
        <f>IF(AND('Mapa final'!#REF!="Media",'Mapa final'!#REF!="Leve"),CONCATENATE("R6C",'Mapa final'!#REF!),"")</f>
        <v>#REF!</v>
      </c>
      <c r="K32" s="89" t="e">
        <f>IF(AND('Mapa final'!#REF!="Media",'Mapa final'!#REF!="Leve"),CONCATENATE("R6C",'Mapa final'!#REF!),"")</f>
        <v>#REF!</v>
      </c>
      <c r="L32" s="89" t="e">
        <f>IF(AND('Mapa final'!#REF!="Media",'Mapa final'!#REF!="Leve"),CONCATENATE("R6C",'Mapa final'!#REF!),"")</f>
        <v>#REF!</v>
      </c>
      <c r="M32" s="89" t="e">
        <f>IF(AND('Mapa final'!#REF!="Media",'Mapa final'!#REF!="Leve"),CONCATENATE("R6C",'Mapa final'!#REF!),"")</f>
        <v>#REF!</v>
      </c>
      <c r="N32" s="89" t="e">
        <f>IF(AND('Mapa final'!#REF!="Media",'Mapa final'!#REF!="Leve"),CONCATENATE("R6C",'Mapa final'!#REF!),"")</f>
        <v>#REF!</v>
      </c>
      <c r="O32" s="89" t="e">
        <f>IF(AND('Mapa final'!#REF!="Media",'Mapa final'!#REF!="Leve"),CONCATENATE("R6C",'Mapa final'!#REF!),"")</f>
        <v>#REF!</v>
      </c>
      <c r="P32" s="89" t="e">
        <f>IF(AND('Mapa final'!#REF!="Media",'Mapa final'!#REF!="Leve"),CONCATENATE("R6C",'Mapa final'!#REF!),"")</f>
        <v>#REF!</v>
      </c>
      <c r="Q32" s="89" t="e">
        <f>IF(AND('Mapa final'!#REF!="Media",'Mapa final'!#REF!="Leve"),CONCATENATE("R6C",'Mapa final'!#REF!),"")</f>
        <v>#REF!</v>
      </c>
      <c r="R32" s="89" t="e">
        <f>IF(AND('Mapa final'!#REF!="Media",'Mapa final'!#REF!="Leve"),CONCATENATE("R6C",'Mapa final'!#REF!),"")</f>
        <v>#REF!</v>
      </c>
      <c r="S32" s="89" t="e">
        <f>IF(AND('Mapa final'!#REF!="Media",'Mapa final'!#REF!="Leve"),CONCATENATE("R6C",'Mapa final'!#REF!),"")</f>
        <v>#REF!</v>
      </c>
      <c r="T32" s="88" t="e">
        <f>IF(AND('Mapa final'!#REF!="Media",'Mapa final'!#REF!="Menor"),CONCATENATE("R6C",'Mapa final'!#REF!),"")</f>
        <v>#REF!</v>
      </c>
      <c r="U32" s="89" t="e">
        <f>IF(AND('Mapa final'!#REF!="Media",'Mapa final'!#REF!="Menor"),CONCATENATE("R6C",'Mapa final'!#REF!),"")</f>
        <v>#REF!</v>
      </c>
      <c r="V32" s="89" t="e">
        <f>IF(AND('Mapa final'!#REF!="Media",'Mapa final'!#REF!="Menor"),CONCATENATE("R6C",'Mapa final'!#REF!),"")</f>
        <v>#REF!</v>
      </c>
      <c r="W32" s="89" t="e">
        <f>IF(AND('Mapa final'!#REF!="Media",'Mapa final'!#REF!="Menor"),CONCATENATE("R6C",'Mapa final'!#REF!),"")</f>
        <v>#REF!</v>
      </c>
      <c r="X32" s="89" t="e">
        <f>IF(AND('Mapa final'!#REF!="Media",'Mapa final'!#REF!="Menor"),CONCATENATE("R6C",'Mapa final'!#REF!),"")</f>
        <v>#REF!</v>
      </c>
      <c r="Y32" s="90" t="e">
        <f>IF(AND('Mapa final'!#REF!="Media",'Mapa final'!#REF!="Menor"),CONCATENATE("R6C",'Mapa final'!#REF!),"")</f>
        <v>#REF!</v>
      </c>
      <c r="Z32" s="88" t="e">
        <f>IF(AND('Mapa final'!#REF!="Media",'Mapa final'!#REF!="Moderado"),CONCATENATE("R6C",'Mapa final'!#REF!),"")</f>
        <v>#REF!</v>
      </c>
      <c r="AA32" s="89" t="e">
        <f>IF(AND('Mapa final'!#REF!="Media",'Mapa final'!#REF!="Moderado"),CONCATENATE("R6C",'Mapa final'!#REF!),"")</f>
        <v>#REF!</v>
      </c>
      <c r="AB32" s="89" t="e">
        <f>IF(AND('Mapa final'!#REF!="Media",'Mapa final'!#REF!="Moderado"),CONCATENATE("R6C",'Mapa final'!#REF!),"")</f>
        <v>#REF!</v>
      </c>
      <c r="AC32" s="89" t="e">
        <f>IF(AND('Mapa final'!#REF!="Media",'Mapa final'!#REF!="Moderado"),CONCATENATE("R6C",'Mapa final'!#REF!),"")</f>
        <v>#REF!</v>
      </c>
      <c r="AD32" s="89" t="e">
        <f>IF(AND('Mapa final'!#REF!="Media",'Mapa final'!#REF!="Moderado"),CONCATENATE("R6C",'Mapa final'!#REF!),"")</f>
        <v>#REF!</v>
      </c>
      <c r="AE32" s="90" t="e">
        <f>IF(AND('Mapa final'!#REF!="Media",'Mapa final'!#REF!="Moderado"),CONCATENATE("R6C",'Mapa final'!#REF!),"")</f>
        <v>#REF!</v>
      </c>
      <c r="AF32" s="73" t="e">
        <f>IF(AND('Mapa final'!#REF!="Media",'Mapa final'!#REF!="Mayor"),CONCATENATE("R6C",'Mapa final'!#REF!),"")</f>
        <v>#REF!</v>
      </c>
      <c r="AG32" s="74" t="e">
        <f>IF(AND('Mapa final'!#REF!="Media",'Mapa final'!#REF!="Mayor"),CONCATENATE("R6C",'Mapa final'!#REF!),"")</f>
        <v>#REF!</v>
      </c>
      <c r="AH32" s="74" t="e">
        <f>IF(AND('Mapa final'!#REF!="Media",'Mapa final'!#REF!="Mayor"),CONCATENATE("R6C",'Mapa final'!#REF!),"")</f>
        <v>#REF!</v>
      </c>
      <c r="AI32" s="74" t="e">
        <f>IF(AND('Mapa final'!#REF!="Media",'Mapa final'!#REF!="Mayor"),CONCATENATE("R6C",'Mapa final'!#REF!),"")</f>
        <v>#REF!</v>
      </c>
      <c r="AJ32" s="74" t="e">
        <f>IF(AND('Mapa final'!#REF!="Media",'Mapa final'!#REF!="Mayor"),CONCATENATE("R6C",'Mapa final'!#REF!),"")</f>
        <v>#REF!</v>
      </c>
      <c r="AK32" s="75" t="e">
        <f>IF(AND('Mapa final'!#REF!="Media",'Mapa final'!#REF!="Mayor"),CONCATENATE("R6C",'Mapa final'!#REF!),"")</f>
        <v>#REF!</v>
      </c>
      <c r="AL32" s="76" t="e">
        <f>IF(AND('Mapa final'!#REF!="Media",'Mapa final'!#REF!="Catastrófico"),CONCATENATE("R6C",'Mapa final'!#REF!),"")</f>
        <v>#REF!</v>
      </c>
      <c r="AM32" s="77" t="e">
        <f>IF(AND('Mapa final'!#REF!="Media",'Mapa final'!#REF!="Catastrófico"),CONCATENATE("R6C",'Mapa final'!#REF!),"")</f>
        <v>#REF!</v>
      </c>
      <c r="AN32" s="77" t="e">
        <f>IF(AND('Mapa final'!#REF!="Media",'Mapa final'!#REF!="Catastrófico"),CONCATENATE("R6C",'Mapa final'!#REF!),"")</f>
        <v>#REF!</v>
      </c>
      <c r="AO32" s="77" t="e">
        <f>IF(AND('Mapa final'!#REF!="Media",'Mapa final'!#REF!="Catastrófico"),CONCATENATE("R6C",'Mapa final'!#REF!),"")</f>
        <v>#REF!</v>
      </c>
      <c r="AP32" s="77" t="e">
        <f>IF(AND('Mapa final'!#REF!="Media",'Mapa final'!#REF!="Catastrófico"),CONCATENATE("R6C",'Mapa final'!#REF!),"")</f>
        <v>#REF!</v>
      </c>
      <c r="AQ32" s="78" t="e">
        <f>IF(AND('Mapa final'!#REF!="Media",'Mapa final'!#REF!="Catastrófico"),CONCATENATE("R6C",'Mapa final'!#REF!),"")</f>
        <v>#REF!</v>
      </c>
      <c r="AR32" s="22"/>
      <c r="AS32" s="931"/>
      <c r="AT32" s="932"/>
      <c r="AU32" s="932"/>
      <c r="AV32" s="932"/>
      <c r="AW32" s="932"/>
      <c r="AX32" s="933"/>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row>
    <row r="33" spans="1:84" ht="18.600000000000001" customHeight="1" x14ac:dyDescent="0.4">
      <c r="A33" s="22"/>
      <c r="B33" s="917"/>
      <c r="C33" s="917"/>
      <c r="D33" s="918"/>
      <c r="E33" s="888"/>
      <c r="F33" s="889"/>
      <c r="G33" s="889"/>
      <c r="H33" s="889"/>
      <c r="I33" s="893"/>
      <c r="J33" s="88" t="e">
        <f>IF(AND('Mapa final'!#REF!="Media",'Mapa final'!#REF!="Leve"),CONCATENATE("R8C",'Mapa final'!#REF!),"")</f>
        <v>#REF!</v>
      </c>
      <c r="K33" s="89" t="e">
        <f>IF(AND('Mapa final'!#REF!="Media",'Mapa final'!#REF!="Leve"),CONCATENATE("R8C",'Mapa final'!#REF!),"")</f>
        <v>#REF!</v>
      </c>
      <c r="L33" s="89" t="e">
        <f>IF(AND('Mapa final'!#REF!="Media",'Mapa final'!#REF!="Leve"),CONCATENATE("R8C",'Mapa final'!#REF!),"")</f>
        <v>#REF!</v>
      </c>
      <c r="M33" s="89" t="e">
        <f>IF(AND('Mapa final'!#REF!="Media",'Mapa final'!#REF!="Leve"),CONCATENATE("R8C",'Mapa final'!#REF!),"")</f>
        <v>#REF!</v>
      </c>
      <c r="N33" s="89" t="e">
        <f>IF(AND('Mapa final'!#REF!="Media",'Mapa final'!#REF!="Leve"),CONCATENATE("R8C",'Mapa final'!#REF!),"")</f>
        <v>#REF!</v>
      </c>
      <c r="O33" s="89" t="e">
        <f>IF(AND('Mapa final'!#REF!="Media",'Mapa final'!#REF!="Leve"),CONCATENATE("R8C",'Mapa final'!#REF!),"")</f>
        <v>#REF!</v>
      </c>
      <c r="P33" s="89" t="e">
        <f>IF(AND('Mapa final'!#REF!="Media",'Mapa final'!#REF!="Leve"),CONCATENATE("R8C",'Mapa final'!#REF!),"")</f>
        <v>#REF!</v>
      </c>
      <c r="Q33" s="89" t="e">
        <f>IF(AND('Mapa final'!#REF!="Media",'Mapa final'!#REF!="Leve"),CONCATENATE("R8C",'Mapa final'!#REF!),"")</f>
        <v>#REF!</v>
      </c>
      <c r="R33" s="89" t="e">
        <f>IF(AND('Mapa final'!#REF!="Media",'Mapa final'!#REF!="Leve"),CONCATENATE("R8C",'Mapa final'!#REF!),"")</f>
        <v>#REF!</v>
      </c>
      <c r="S33" s="89" t="e">
        <f>IF(AND('Mapa final'!#REF!="Media",'Mapa final'!#REF!="Leve"),CONCATENATE("R8C",'Mapa final'!#REF!),"")</f>
        <v>#REF!</v>
      </c>
      <c r="T33" s="88" t="e">
        <f>IF(AND('Mapa final'!#REF!="Media",'Mapa final'!#REF!="Menor"),CONCATENATE("R8C",'Mapa final'!#REF!),"")</f>
        <v>#REF!</v>
      </c>
      <c r="U33" s="89" t="e">
        <f>IF(AND('Mapa final'!#REF!="Media",'Mapa final'!#REF!="Menor"),CONCATENATE("R8C",'Mapa final'!#REF!),"")</f>
        <v>#REF!</v>
      </c>
      <c r="V33" s="89" t="e">
        <f>IF(AND('Mapa final'!#REF!="Media",'Mapa final'!#REF!="Menor"),CONCATENATE("R8C",'Mapa final'!#REF!),"")</f>
        <v>#REF!</v>
      </c>
      <c r="W33" s="89" t="e">
        <f>IF(AND('Mapa final'!#REF!="Media",'Mapa final'!#REF!="Menor"),CONCATENATE("R8C",'Mapa final'!#REF!),"")</f>
        <v>#REF!</v>
      </c>
      <c r="X33" s="89" t="e">
        <f>IF(AND('Mapa final'!#REF!="Media",'Mapa final'!#REF!="Menor"),CONCATENATE("R8C",'Mapa final'!#REF!),"")</f>
        <v>#REF!</v>
      </c>
      <c r="Y33" s="90" t="e">
        <f>IF(AND('Mapa final'!#REF!="Media",'Mapa final'!#REF!="Menor"),CONCATENATE("R8C",'Mapa final'!#REF!),"")</f>
        <v>#REF!</v>
      </c>
      <c r="Z33" s="88" t="e">
        <f>IF(AND('Mapa final'!#REF!="Media",'Mapa final'!#REF!="Moderado"),CONCATENATE("R8C",'Mapa final'!#REF!),"")</f>
        <v>#REF!</v>
      </c>
      <c r="AA33" s="89" t="e">
        <f>IF(AND('Mapa final'!#REF!="Media",'Mapa final'!#REF!="Moderado"),CONCATENATE("R8C",'Mapa final'!#REF!),"")</f>
        <v>#REF!</v>
      </c>
      <c r="AB33" s="89" t="e">
        <f>IF(AND('Mapa final'!#REF!="Media",'Mapa final'!#REF!="Moderado"),CONCATENATE("R8C",'Mapa final'!#REF!),"")</f>
        <v>#REF!</v>
      </c>
      <c r="AC33" s="89" t="e">
        <f>IF(AND('Mapa final'!#REF!="Media",'Mapa final'!#REF!="Moderado"),CONCATENATE("R8C",'Mapa final'!#REF!),"")</f>
        <v>#REF!</v>
      </c>
      <c r="AD33" s="89" t="e">
        <f>IF(AND('Mapa final'!#REF!="Media",'Mapa final'!#REF!="Moderado"),CONCATENATE("R8C",'Mapa final'!#REF!),"")</f>
        <v>#REF!</v>
      </c>
      <c r="AE33" s="90" t="e">
        <f>IF(AND('Mapa final'!#REF!="Media",'Mapa final'!#REF!="Moderado"),CONCATENATE("R8C",'Mapa final'!#REF!),"")</f>
        <v>#REF!</v>
      </c>
      <c r="AF33" s="73" t="e">
        <f>IF(AND('Mapa final'!#REF!="Media",'Mapa final'!#REF!="Mayor"),CONCATENATE("R8C",'Mapa final'!#REF!),"")</f>
        <v>#REF!</v>
      </c>
      <c r="AG33" s="74" t="e">
        <f>IF(AND('Mapa final'!#REF!="Media",'Mapa final'!#REF!="Mayor"),CONCATENATE("R8C",'Mapa final'!#REF!),"")</f>
        <v>#REF!</v>
      </c>
      <c r="AH33" s="74" t="e">
        <f>IF(AND('Mapa final'!#REF!="Media",'Mapa final'!#REF!="Mayor"),CONCATENATE("R8C",'Mapa final'!#REF!),"")</f>
        <v>#REF!</v>
      </c>
      <c r="AI33" s="74" t="e">
        <f>IF(AND('Mapa final'!#REF!="Media",'Mapa final'!#REF!="Mayor"),CONCATENATE("R8C",'Mapa final'!#REF!),"")</f>
        <v>#REF!</v>
      </c>
      <c r="AJ33" s="74" t="e">
        <f>IF(AND('Mapa final'!#REF!="Media",'Mapa final'!#REF!="Mayor"),CONCATENATE("R8C",'Mapa final'!#REF!),"")</f>
        <v>#REF!</v>
      </c>
      <c r="AK33" s="75" t="e">
        <f>IF(AND('Mapa final'!#REF!="Media",'Mapa final'!#REF!="Mayor"),CONCATENATE("R8C",'Mapa final'!#REF!),"")</f>
        <v>#REF!</v>
      </c>
      <c r="AL33" s="76" t="e">
        <f>IF(AND('Mapa final'!#REF!="Media",'Mapa final'!#REF!="Catastrófico"),CONCATENATE("R8C",'Mapa final'!#REF!),"")</f>
        <v>#REF!</v>
      </c>
      <c r="AM33" s="77" t="e">
        <f>IF(AND('Mapa final'!#REF!="Media",'Mapa final'!#REF!="Catastrófico"),CONCATENATE("R8C",'Mapa final'!#REF!),"")</f>
        <v>#REF!</v>
      </c>
      <c r="AN33" s="77" t="e">
        <f>IF(AND('Mapa final'!#REF!="Media",'Mapa final'!#REF!="Catastrófico"),CONCATENATE("R8C",'Mapa final'!#REF!),"")</f>
        <v>#REF!</v>
      </c>
      <c r="AO33" s="77" t="e">
        <f>IF(AND('Mapa final'!#REF!="Media",'Mapa final'!#REF!="Catastrófico"),CONCATENATE("R8C",'Mapa final'!#REF!),"")</f>
        <v>#REF!</v>
      </c>
      <c r="AP33" s="77" t="e">
        <f>IF(AND('Mapa final'!#REF!="Media",'Mapa final'!#REF!="Catastrófico"),CONCATENATE("R8C",'Mapa final'!#REF!),"")</f>
        <v>#REF!</v>
      </c>
      <c r="AQ33" s="78" t="e">
        <f>IF(AND('Mapa final'!#REF!="Media",'Mapa final'!#REF!="Catastrófico"),CONCATENATE("R8C",'Mapa final'!#REF!),"")</f>
        <v>#REF!</v>
      </c>
      <c r="AR33" s="22"/>
      <c r="AS33" s="931"/>
      <c r="AT33" s="932"/>
      <c r="AU33" s="932"/>
      <c r="AV33" s="932"/>
      <c r="AW33" s="932"/>
      <c r="AX33" s="933"/>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row>
    <row r="34" spans="1:84" ht="18.600000000000001" customHeight="1" x14ac:dyDescent="0.4">
      <c r="A34" s="22"/>
      <c r="B34" s="917"/>
      <c r="C34" s="917"/>
      <c r="D34" s="918"/>
      <c r="E34" s="888"/>
      <c r="F34" s="889"/>
      <c r="G34" s="889"/>
      <c r="H34" s="889"/>
      <c r="I34" s="893"/>
      <c r="J34" s="88" t="e">
        <f>IF(AND('Mapa final'!#REF!="Media",'Mapa final'!#REF!="Leve"),CONCATENATE("R9C",'Mapa final'!#REF!),"")</f>
        <v>#REF!</v>
      </c>
      <c r="K34" s="89" t="e">
        <f>IF(AND('Mapa final'!#REF!="Media",'Mapa final'!#REF!="Leve"),CONCATENATE("R9C",'Mapa final'!#REF!),"")</f>
        <v>#REF!</v>
      </c>
      <c r="L34" s="89" t="e">
        <f>IF(AND('Mapa final'!#REF!="Media",'Mapa final'!#REF!="Leve"),CONCATENATE("R9C",'Mapa final'!#REF!),"")</f>
        <v>#REF!</v>
      </c>
      <c r="M34" s="89" t="e">
        <f>IF(AND('Mapa final'!#REF!="Media",'Mapa final'!#REF!="Leve"),CONCATENATE("R9C",'Mapa final'!#REF!),"")</f>
        <v>#REF!</v>
      </c>
      <c r="N34" s="89" t="e">
        <f>IF(AND('Mapa final'!#REF!="Media",'Mapa final'!#REF!="Leve"),CONCATENATE("R9C",'Mapa final'!#REF!),"")</f>
        <v>#REF!</v>
      </c>
      <c r="O34" s="89" t="e">
        <f>IF(AND('Mapa final'!#REF!="Media",'Mapa final'!#REF!="Leve"),CONCATENATE("R9C",'Mapa final'!#REF!),"")</f>
        <v>#REF!</v>
      </c>
      <c r="P34" s="89" t="e">
        <f>IF(AND('Mapa final'!#REF!="Media",'Mapa final'!#REF!="Leve"),CONCATENATE("R9C",'Mapa final'!#REF!),"")</f>
        <v>#REF!</v>
      </c>
      <c r="Q34" s="89" t="e">
        <f>IF(AND('Mapa final'!#REF!="Media",'Mapa final'!#REF!="Leve"),CONCATENATE("R9C",'Mapa final'!#REF!),"")</f>
        <v>#REF!</v>
      </c>
      <c r="R34" s="89" t="e">
        <f>IF(AND('Mapa final'!#REF!="Media",'Mapa final'!#REF!="Leve"),CONCATENATE("R9C",'Mapa final'!#REF!),"")</f>
        <v>#REF!</v>
      </c>
      <c r="S34" s="89" t="e">
        <f>IF(AND('Mapa final'!#REF!="Media",'Mapa final'!#REF!="Leve"),CONCATENATE("R9C",'Mapa final'!#REF!),"")</f>
        <v>#REF!</v>
      </c>
      <c r="T34" s="88" t="e">
        <f>IF(AND('Mapa final'!#REF!="Media",'Mapa final'!#REF!="Menor"),CONCATENATE("R9C",'Mapa final'!#REF!),"")</f>
        <v>#REF!</v>
      </c>
      <c r="U34" s="89" t="e">
        <f>IF(AND('Mapa final'!#REF!="Media",'Mapa final'!#REF!="Menor"),CONCATENATE("R9C",'Mapa final'!#REF!),"")</f>
        <v>#REF!</v>
      </c>
      <c r="V34" s="89" t="e">
        <f>IF(AND('Mapa final'!#REF!="Media",'Mapa final'!#REF!="Menor"),CONCATENATE("R9C",'Mapa final'!#REF!),"")</f>
        <v>#REF!</v>
      </c>
      <c r="W34" s="89" t="e">
        <f>IF(AND('Mapa final'!#REF!="Media",'Mapa final'!#REF!="Menor"),CONCATENATE("R9C",'Mapa final'!#REF!),"")</f>
        <v>#REF!</v>
      </c>
      <c r="X34" s="89" t="e">
        <f>IF(AND('Mapa final'!#REF!="Media",'Mapa final'!#REF!="Menor"),CONCATENATE("R9C",'Mapa final'!#REF!),"")</f>
        <v>#REF!</v>
      </c>
      <c r="Y34" s="90" t="e">
        <f>IF(AND('Mapa final'!#REF!="Media",'Mapa final'!#REF!="Menor"),CONCATENATE("R9C",'Mapa final'!#REF!),"")</f>
        <v>#REF!</v>
      </c>
      <c r="Z34" s="88" t="e">
        <f>IF(AND('Mapa final'!#REF!="Media",'Mapa final'!#REF!="Moderado"),CONCATENATE("R9C",'Mapa final'!#REF!),"")</f>
        <v>#REF!</v>
      </c>
      <c r="AA34" s="89" t="e">
        <f>IF(AND('Mapa final'!#REF!="Media",'Mapa final'!#REF!="Moderado"),CONCATENATE("R9C",'Mapa final'!#REF!),"")</f>
        <v>#REF!</v>
      </c>
      <c r="AB34" s="89" t="e">
        <f>IF(AND('Mapa final'!#REF!="Media",'Mapa final'!#REF!="Moderado"),CONCATENATE("R9C",'Mapa final'!#REF!),"")</f>
        <v>#REF!</v>
      </c>
      <c r="AC34" s="89" t="e">
        <f>IF(AND('Mapa final'!#REF!="Media",'Mapa final'!#REF!="Moderado"),CONCATENATE("R9C",'Mapa final'!#REF!),"")</f>
        <v>#REF!</v>
      </c>
      <c r="AD34" s="89" t="e">
        <f>IF(AND('Mapa final'!#REF!="Media",'Mapa final'!#REF!="Moderado"),CONCATENATE("R9C",'Mapa final'!#REF!),"")</f>
        <v>#REF!</v>
      </c>
      <c r="AE34" s="90" t="e">
        <f>IF(AND('Mapa final'!#REF!="Media",'Mapa final'!#REF!="Moderado"),CONCATENATE("R9C",'Mapa final'!#REF!),"")</f>
        <v>#REF!</v>
      </c>
      <c r="AF34" s="73" t="e">
        <f>IF(AND('Mapa final'!#REF!="Media",'Mapa final'!#REF!="Mayor"),CONCATENATE("R9C",'Mapa final'!#REF!),"")</f>
        <v>#REF!</v>
      </c>
      <c r="AG34" s="74" t="e">
        <f>IF(AND('Mapa final'!#REF!="Media",'Mapa final'!#REF!="Mayor"),CONCATENATE("R9C",'Mapa final'!#REF!),"")</f>
        <v>#REF!</v>
      </c>
      <c r="AH34" s="74" t="e">
        <f>IF(AND('Mapa final'!#REF!="Media",'Mapa final'!#REF!="Mayor"),CONCATENATE("R9C",'Mapa final'!#REF!),"")</f>
        <v>#REF!</v>
      </c>
      <c r="AI34" s="74" t="e">
        <f>IF(AND('Mapa final'!#REF!="Media",'Mapa final'!#REF!="Mayor"),CONCATENATE("R9C",'Mapa final'!#REF!),"")</f>
        <v>#REF!</v>
      </c>
      <c r="AJ34" s="74" t="e">
        <f>IF(AND('Mapa final'!#REF!="Media",'Mapa final'!#REF!="Mayor"),CONCATENATE("R9C",'Mapa final'!#REF!),"")</f>
        <v>#REF!</v>
      </c>
      <c r="AK34" s="75" t="e">
        <f>IF(AND('Mapa final'!#REF!="Media",'Mapa final'!#REF!="Mayor"),CONCATENATE("R9C",'Mapa final'!#REF!),"")</f>
        <v>#REF!</v>
      </c>
      <c r="AL34" s="76" t="e">
        <f>IF(AND('Mapa final'!#REF!="Media",'Mapa final'!#REF!="Catastrófico"),CONCATENATE("R9C",'Mapa final'!#REF!),"")</f>
        <v>#REF!</v>
      </c>
      <c r="AM34" s="77" t="e">
        <f>IF(AND('Mapa final'!#REF!="Media",'Mapa final'!#REF!="Catastrófico"),CONCATENATE("R9C",'Mapa final'!#REF!),"")</f>
        <v>#REF!</v>
      </c>
      <c r="AN34" s="77" t="e">
        <f>IF(AND('Mapa final'!#REF!="Media",'Mapa final'!#REF!="Catastrófico"),CONCATENATE("R9C",'Mapa final'!#REF!),"")</f>
        <v>#REF!</v>
      </c>
      <c r="AO34" s="77" t="e">
        <f>IF(AND('Mapa final'!#REF!="Media",'Mapa final'!#REF!="Catastrófico"),CONCATENATE("R9C",'Mapa final'!#REF!),"")</f>
        <v>#REF!</v>
      </c>
      <c r="AP34" s="77" t="e">
        <f>IF(AND('Mapa final'!#REF!="Media",'Mapa final'!#REF!="Catastrófico"),CONCATENATE("R9C",'Mapa final'!#REF!),"")</f>
        <v>#REF!</v>
      </c>
      <c r="AQ34" s="78" t="e">
        <f>IF(AND('Mapa final'!#REF!="Media",'Mapa final'!#REF!="Catastrófico"),CONCATENATE("R9C",'Mapa final'!#REF!),"")</f>
        <v>#REF!</v>
      </c>
      <c r="AR34" s="22"/>
      <c r="AS34" s="931"/>
      <c r="AT34" s="932"/>
      <c r="AU34" s="932"/>
      <c r="AV34" s="932"/>
      <c r="AW34" s="932"/>
      <c r="AX34" s="933"/>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row>
    <row r="35" spans="1:84" ht="18.600000000000001" customHeight="1" thickBot="1" x14ac:dyDescent="0.45">
      <c r="A35" s="22"/>
      <c r="B35" s="917"/>
      <c r="C35" s="917"/>
      <c r="D35" s="918"/>
      <c r="E35" s="890"/>
      <c r="F35" s="891"/>
      <c r="G35" s="891"/>
      <c r="H35" s="891"/>
      <c r="I35" s="894"/>
      <c r="J35" s="88" t="e">
        <f>IF(AND('Mapa final'!#REF!="Media",'Mapa final'!#REF!="Leve"),CONCATENATE("R10C",'Mapa final'!#REF!),"")</f>
        <v>#REF!</v>
      </c>
      <c r="K35" s="89" t="e">
        <f>IF(AND('Mapa final'!#REF!="Media",'Mapa final'!#REF!="Leve"),CONCATENATE("R10C",'Mapa final'!#REF!),"")</f>
        <v>#REF!</v>
      </c>
      <c r="L35" s="89" t="e">
        <f>IF(AND('Mapa final'!#REF!="Media",'Mapa final'!#REF!="Leve"),CONCATENATE("R10C",'Mapa final'!#REF!),"")</f>
        <v>#REF!</v>
      </c>
      <c r="M35" s="89" t="e">
        <f>IF(AND('Mapa final'!#REF!="Media",'Mapa final'!#REF!="Leve"),CONCATENATE("R10C",'Mapa final'!#REF!),"")</f>
        <v>#REF!</v>
      </c>
      <c r="N35" s="89" t="e">
        <f>IF(AND('Mapa final'!#REF!="Media",'Mapa final'!#REF!="Leve"),CONCATENATE("R10C",'Mapa final'!#REF!),"")</f>
        <v>#REF!</v>
      </c>
      <c r="O35" s="89" t="e">
        <f>IF(AND('Mapa final'!#REF!="Media",'Mapa final'!#REF!="Leve"),CONCATENATE("R10C",'Mapa final'!#REF!),"")</f>
        <v>#REF!</v>
      </c>
      <c r="P35" s="89" t="e">
        <f>IF(AND('Mapa final'!#REF!="Media",'Mapa final'!#REF!="Leve"),CONCATENATE("R10C",'Mapa final'!#REF!),"")</f>
        <v>#REF!</v>
      </c>
      <c r="Q35" s="89" t="e">
        <f>IF(AND('Mapa final'!#REF!="Media",'Mapa final'!#REF!="Leve"),CONCATENATE("R10C",'Mapa final'!#REF!),"")</f>
        <v>#REF!</v>
      </c>
      <c r="R35" s="89" t="e">
        <f>IF(AND('Mapa final'!#REF!="Media",'Mapa final'!#REF!="Leve"),CONCATENATE("R10C",'Mapa final'!#REF!),"")</f>
        <v>#REF!</v>
      </c>
      <c r="S35" s="89" t="e">
        <f>IF(AND('Mapa final'!#REF!="Media",'Mapa final'!#REF!="Leve"),CONCATENATE("R10C",'Mapa final'!#REF!),"")</f>
        <v>#REF!</v>
      </c>
      <c r="T35" s="88" t="e">
        <f>IF(AND('Mapa final'!#REF!="Media",'Mapa final'!#REF!="Menor"),CONCATENATE("R10C",'Mapa final'!#REF!),"")</f>
        <v>#REF!</v>
      </c>
      <c r="U35" s="89" t="e">
        <f>IF(AND('Mapa final'!#REF!="Media",'Mapa final'!#REF!="Menor"),CONCATENATE("R10C",'Mapa final'!#REF!),"")</f>
        <v>#REF!</v>
      </c>
      <c r="V35" s="89" t="e">
        <f>IF(AND('Mapa final'!#REF!="Media",'Mapa final'!#REF!="Menor"),CONCATENATE("R10C",'Mapa final'!#REF!),"")</f>
        <v>#REF!</v>
      </c>
      <c r="W35" s="89" t="e">
        <f>IF(AND('Mapa final'!#REF!="Media",'Mapa final'!#REF!="Menor"),CONCATENATE("R10C",'Mapa final'!#REF!),"")</f>
        <v>#REF!</v>
      </c>
      <c r="X35" s="89" t="e">
        <f>IF(AND('Mapa final'!#REF!="Media",'Mapa final'!#REF!="Menor"),CONCATENATE("R10C",'Mapa final'!#REF!),"")</f>
        <v>#REF!</v>
      </c>
      <c r="Y35" s="90" t="e">
        <f>IF(AND('Mapa final'!#REF!="Media",'Mapa final'!#REF!="Menor"),CONCATENATE("R10C",'Mapa final'!#REF!),"")</f>
        <v>#REF!</v>
      </c>
      <c r="Z35" s="88" t="e">
        <f>IF(AND('Mapa final'!#REF!="Media",'Mapa final'!#REF!="Moderado"),CONCATENATE("R10C",'Mapa final'!#REF!),"")</f>
        <v>#REF!</v>
      </c>
      <c r="AA35" s="89" t="e">
        <f>IF(AND('Mapa final'!#REF!="Media",'Mapa final'!#REF!="Moderado"),CONCATENATE("R10C",'Mapa final'!#REF!),"")</f>
        <v>#REF!</v>
      </c>
      <c r="AB35" s="89" t="e">
        <f>IF(AND('Mapa final'!#REF!="Media",'Mapa final'!#REF!="Moderado"),CONCATENATE("R10C",'Mapa final'!#REF!),"")</f>
        <v>#REF!</v>
      </c>
      <c r="AC35" s="89" t="e">
        <f>IF(AND('Mapa final'!#REF!="Media",'Mapa final'!#REF!="Moderado"),CONCATENATE("R10C",'Mapa final'!#REF!),"")</f>
        <v>#REF!</v>
      </c>
      <c r="AD35" s="89" t="e">
        <f>IF(AND('Mapa final'!#REF!="Media",'Mapa final'!#REF!="Moderado"),CONCATENATE("R10C",'Mapa final'!#REF!),"")</f>
        <v>#REF!</v>
      </c>
      <c r="AE35" s="90" t="e">
        <f>IF(AND('Mapa final'!#REF!="Media",'Mapa final'!#REF!="Moderado"),CONCATENATE("R10C",'Mapa final'!#REF!),"")</f>
        <v>#REF!</v>
      </c>
      <c r="AF35" s="79" t="e">
        <f>IF(AND('Mapa final'!#REF!="Media",'Mapa final'!#REF!="Mayor"),CONCATENATE("R10C",'Mapa final'!#REF!),"")</f>
        <v>#REF!</v>
      </c>
      <c r="AG35" s="80" t="e">
        <f>IF(AND('Mapa final'!#REF!="Media",'Mapa final'!#REF!="Mayor"),CONCATENATE("R10C",'Mapa final'!#REF!),"")</f>
        <v>#REF!</v>
      </c>
      <c r="AH35" s="80" t="e">
        <f>IF(AND('Mapa final'!#REF!="Media",'Mapa final'!#REF!="Mayor"),CONCATENATE("R10C",'Mapa final'!#REF!),"")</f>
        <v>#REF!</v>
      </c>
      <c r="AI35" s="80" t="e">
        <f>IF(AND('Mapa final'!#REF!="Media",'Mapa final'!#REF!="Mayor"),CONCATENATE("R10C",'Mapa final'!#REF!),"")</f>
        <v>#REF!</v>
      </c>
      <c r="AJ35" s="80" t="e">
        <f>IF(AND('Mapa final'!#REF!="Media",'Mapa final'!#REF!="Mayor"),CONCATENATE("R10C",'Mapa final'!#REF!),"")</f>
        <v>#REF!</v>
      </c>
      <c r="AK35" s="81" t="e">
        <f>IF(AND('Mapa final'!#REF!="Media",'Mapa final'!#REF!="Mayor"),CONCATENATE("R10C",'Mapa final'!#REF!),"")</f>
        <v>#REF!</v>
      </c>
      <c r="AL35" s="82" t="e">
        <f>IF(AND('Mapa final'!#REF!="Media",'Mapa final'!#REF!="Catastrófico"),CONCATENATE("R10C",'Mapa final'!#REF!),"")</f>
        <v>#REF!</v>
      </c>
      <c r="AM35" s="83" t="e">
        <f>IF(AND('Mapa final'!#REF!="Media",'Mapa final'!#REF!="Catastrófico"),CONCATENATE("R10C",'Mapa final'!#REF!),"")</f>
        <v>#REF!</v>
      </c>
      <c r="AN35" s="83" t="e">
        <f>IF(AND('Mapa final'!#REF!="Media",'Mapa final'!#REF!="Catastrófico"),CONCATENATE("R10C",'Mapa final'!#REF!),"")</f>
        <v>#REF!</v>
      </c>
      <c r="AO35" s="83" t="e">
        <f>IF(AND('Mapa final'!#REF!="Media",'Mapa final'!#REF!="Catastrófico"),CONCATENATE("R10C",'Mapa final'!#REF!),"")</f>
        <v>#REF!</v>
      </c>
      <c r="AP35" s="83" t="e">
        <f>IF(AND('Mapa final'!#REF!="Media",'Mapa final'!#REF!="Catastrófico"),CONCATENATE("R10C",'Mapa final'!#REF!),"")</f>
        <v>#REF!</v>
      </c>
      <c r="AQ35" s="84" t="e">
        <f>IF(AND('Mapa final'!#REF!="Media",'Mapa final'!#REF!="Catastrófico"),CONCATENATE("R10C",'Mapa final'!#REF!),"")</f>
        <v>#REF!</v>
      </c>
      <c r="AR35" s="22"/>
      <c r="AS35" s="934"/>
      <c r="AT35" s="935"/>
      <c r="AU35" s="935"/>
      <c r="AV35" s="935"/>
      <c r="AW35" s="935"/>
      <c r="AX35" s="936"/>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row>
    <row r="36" spans="1:84" ht="18.600000000000001" customHeight="1" x14ac:dyDescent="0.4">
      <c r="A36" s="22"/>
      <c r="B36" s="917"/>
      <c r="C36" s="917"/>
      <c r="D36" s="918"/>
      <c r="E36" s="885" t="s">
        <v>654</v>
      </c>
      <c r="F36" s="887"/>
      <c r="G36" s="887"/>
      <c r="H36" s="887"/>
      <c r="I36" s="887"/>
      <c r="J36" s="94" t="e">
        <f>IF(AND('Mapa final'!#REF!="Baja",'Mapa final'!#REF!="Leve"),CONCATENATE("R1C",'Mapa final'!#REF!),"")</f>
        <v>#REF!</v>
      </c>
      <c r="K36" s="95" t="e">
        <f>IF(AND('Mapa final'!#REF!="Baja",'Mapa final'!#REF!="Leve"),CONCATENATE("R1C",'Mapa final'!#REF!),"")</f>
        <v>#REF!</v>
      </c>
      <c r="L36" s="95" t="e">
        <f>IF(AND('Mapa final'!#REF!="Baja",'Mapa final'!#REF!="Leve"),CONCATENATE("R1C",'Mapa final'!#REF!),"")</f>
        <v>#REF!</v>
      </c>
      <c r="M36" s="95" t="e">
        <f>IF(AND('Mapa final'!#REF!="Baja",'Mapa final'!#REF!="Leve"),CONCATENATE("R1C",'Mapa final'!#REF!),"")</f>
        <v>#REF!</v>
      </c>
      <c r="N36" s="95" t="e">
        <f>IF(AND('Mapa final'!#REF!="Baja",'Mapa final'!#REF!="Leve"),CONCATENATE("R1C",'Mapa final'!#REF!),"")</f>
        <v>#REF!</v>
      </c>
      <c r="O36" s="95" t="e">
        <f>IF(AND('Mapa final'!#REF!="Baja",'Mapa final'!#REF!="Leve"),CONCATENATE("R1C",'Mapa final'!#REF!),"")</f>
        <v>#REF!</v>
      </c>
      <c r="P36" s="95" t="e">
        <f>IF(AND('Mapa final'!#REF!="Baja",'Mapa final'!#REF!="Leve"),CONCATENATE("R1C",'Mapa final'!#REF!),"")</f>
        <v>#REF!</v>
      </c>
      <c r="Q36" s="95" t="e">
        <f>IF(AND('Mapa final'!#REF!="Baja",'Mapa final'!#REF!="Leve"),CONCATENATE("R1C",'Mapa final'!#REF!),"")</f>
        <v>#REF!</v>
      </c>
      <c r="R36" s="95" t="e">
        <f>IF(AND('Mapa final'!#REF!="Baja",'Mapa final'!#REF!="Leve"),CONCATENATE("R1C",'Mapa final'!#REF!),"")</f>
        <v>#REF!</v>
      </c>
      <c r="S36" s="95" t="e">
        <f>IF(AND('Mapa final'!#REF!="Baja",'Mapa final'!#REF!="Leve"),CONCATENATE("R1C",'Mapa final'!#REF!),"")</f>
        <v>#REF!</v>
      </c>
      <c r="T36" s="85" t="e">
        <f>IF(AND('Mapa final'!#REF!="Baja",'Mapa final'!#REF!="Menor"),CONCATENATE("R1C",'Mapa final'!#REF!),"")</f>
        <v>#REF!</v>
      </c>
      <c r="U36" s="86" t="e">
        <f>IF(AND('Mapa final'!#REF!="Baja",'Mapa final'!#REF!="Menor"),CONCATENATE("R1C",'Mapa final'!#REF!),"")</f>
        <v>#REF!</v>
      </c>
      <c r="V36" s="86" t="e">
        <f>IF(AND('Mapa final'!#REF!="Baja",'Mapa final'!#REF!="Menor"),CONCATENATE("R1C",'Mapa final'!#REF!),"")</f>
        <v>#REF!</v>
      </c>
      <c r="W36" s="86" t="e">
        <f>IF(AND('Mapa final'!#REF!="Baja",'Mapa final'!#REF!="Menor"),CONCATENATE("R1C",'Mapa final'!#REF!),"")</f>
        <v>#REF!</v>
      </c>
      <c r="X36" s="86" t="e">
        <f>IF(AND('Mapa final'!#REF!="Baja",'Mapa final'!#REF!="Menor"),CONCATENATE("R1C",'Mapa final'!#REF!),"")</f>
        <v>#REF!</v>
      </c>
      <c r="Y36" s="87" t="e">
        <f>IF(AND('Mapa final'!#REF!="Baja",'Mapa final'!#REF!="Menor"),CONCATENATE("R1C",'Mapa final'!#REF!),"")</f>
        <v>#REF!</v>
      </c>
      <c r="Z36" s="85" t="e">
        <f>IF(AND('Mapa final'!#REF!="Baja",'Mapa final'!#REF!="Moderado"),CONCATENATE("R1C",'Mapa final'!#REF!),"")</f>
        <v>#REF!</v>
      </c>
      <c r="AA36" s="86" t="e">
        <f>IF(AND('Mapa final'!#REF!="Baja",'Mapa final'!#REF!="Moderado"),CONCATENATE("R1C",'Mapa final'!#REF!),"")</f>
        <v>#REF!</v>
      </c>
      <c r="AB36" s="86" t="e">
        <f>IF(AND('Mapa final'!#REF!="Baja",'Mapa final'!#REF!="Moderado"),CONCATENATE("R1C",'Mapa final'!#REF!),"")</f>
        <v>#REF!</v>
      </c>
      <c r="AC36" s="86" t="e">
        <f>IF(AND('Mapa final'!#REF!="Baja",'Mapa final'!#REF!="Moderado"),CONCATENATE("R1C",'Mapa final'!#REF!),"")</f>
        <v>#REF!</v>
      </c>
      <c r="AD36" s="86" t="e">
        <f>IF(AND('Mapa final'!#REF!="Baja",'Mapa final'!#REF!="Moderado"),CONCATENATE("R1C",'Mapa final'!#REF!),"")</f>
        <v>#REF!</v>
      </c>
      <c r="AE36" s="87" t="e">
        <f>IF(AND('Mapa final'!#REF!="Baja",'Mapa final'!#REF!="Moderado"),CONCATENATE("R1C",'Mapa final'!#REF!),"")</f>
        <v>#REF!</v>
      </c>
      <c r="AF36" s="67" t="e">
        <f>IF(AND('Mapa final'!#REF!="Baja",'Mapa final'!#REF!="Mayor"),CONCATENATE("R1C",'Mapa final'!#REF!),"")</f>
        <v>#REF!</v>
      </c>
      <c r="AG36" s="68" t="e">
        <f>IF(AND('Mapa final'!#REF!="Baja",'Mapa final'!#REF!="Mayor"),CONCATENATE("R1C",'Mapa final'!#REF!),"")</f>
        <v>#REF!</v>
      </c>
      <c r="AH36" s="68" t="e">
        <f>IF(AND('Mapa final'!#REF!="Baja",'Mapa final'!#REF!="Mayor"),CONCATENATE("R1C",'Mapa final'!#REF!),"")</f>
        <v>#REF!</v>
      </c>
      <c r="AI36" s="68" t="e">
        <f>IF(AND('Mapa final'!#REF!="Baja",'Mapa final'!#REF!="Mayor"),CONCATENATE("R1C",'Mapa final'!#REF!),"")</f>
        <v>#REF!</v>
      </c>
      <c r="AJ36" s="68" t="e">
        <f>IF(AND('Mapa final'!#REF!="Baja",'Mapa final'!#REF!="Mayor"),CONCATENATE("R1C",'Mapa final'!#REF!),"")</f>
        <v>#REF!</v>
      </c>
      <c r="AK36" s="69" t="e">
        <f>IF(AND('Mapa final'!#REF!="Baja",'Mapa final'!#REF!="Mayor"),CONCATENATE("R1C",'Mapa final'!#REF!),"")</f>
        <v>#REF!</v>
      </c>
      <c r="AL36" s="70" t="e">
        <f>IF(AND('Mapa final'!#REF!="Baja",'Mapa final'!#REF!="Catastrófico"),CONCATENATE("R1C",'Mapa final'!#REF!),"")</f>
        <v>#REF!</v>
      </c>
      <c r="AM36" s="71" t="e">
        <f>IF(AND('Mapa final'!#REF!="Baja",'Mapa final'!#REF!="Catastrófico"),CONCATENATE("R1C",'Mapa final'!#REF!),"")</f>
        <v>#REF!</v>
      </c>
      <c r="AN36" s="71" t="e">
        <f>IF(AND('Mapa final'!#REF!="Baja",'Mapa final'!#REF!="Catastrófico"),CONCATENATE("R1C",'Mapa final'!#REF!),"")</f>
        <v>#REF!</v>
      </c>
      <c r="AO36" s="71" t="e">
        <f>IF(AND('Mapa final'!#REF!="Baja",'Mapa final'!#REF!="Catastrófico"),CONCATENATE("R1C",'Mapa final'!#REF!),"")</f>
        <v>#REF!</v>
      </c>
      <c r="AP36" s="71" t="e">
        <f>IF(AND('Mapa final'!#REF!="Baja",'Mapa final'!#REF!="Catastrófico"),CONCATENATE("R1C",'Mapa final'!#REF!),"")</f>
        <v>#REF!</v>
      </c>
      <c r="AQ36" s="72" t="e">
        <f>IF(AND('Mapa final'!#REF!="Baja",'Mapa final'!#REF!="Catastrófico"),CONCATENATE("R1C",'Mapa final'!#REF!),"")</f>
        <v>#REF!</v>
      </c>
      <c r="AR36" s="22"/>
      <c r="AS36" s="919" t="s">
        <v>647</v>
      </c>
      <c r="AT36" s="920"/>
      <c r="AU36" s="920"/>
      <c r="AV36" s="920"/>
      <c r="AW36" s="920"/>
      <c r="AX36" s="921"/>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row>
    <row r="37" spans="1:84" ht="18.600000000000001" customHeight="1" x14ac:dyDescent="0.4">
      <c r="A37" s="22"/>
      <c r="B37" s="917"/>
      <c r="C37" s="917"/>
      <c r="D37" s="918"/>
      <c r="E37" s="904"/>
      <c r="F37" s="889"/>
      <c r="G37" s="889"/>
      <c r="H37" s="889"/>
      <c r="I37" s="889"/>
      <c r="J37" s="97" t="e">
        <f>IF(AND('Mapa final'!#REF!="Baja",'Mapa final'!#REF!="Leve"),CONCATENATE("R2C",'Mapa final'!#REF!),"")</f>
        <v>#REF!</v>
      </c>
      <c r="K37" s="98" t="e">
        <f>IF(AND('Mapa final'!#REF!="Baja",'Mapa final'!#REF!="Leve"),CONCATENATE("R2C",'Mapa final'!#REF!),"")</f>
        <v>#REF!</v>
      </c>
      <c r="L37" s="98" t="e">
        <f>IF(AND('Mapa final'!#REF!="Baja",'Mapa final'!#REF!="Leve"),CONCATENATE("R2C",'Mapa final'!#REF!),"")</f>
        <v>#REF!</v>
      </c>
      <c r="M37" s="98" t="e">
        <f>IF(AND('Mapa final'!#REF!="Baja",'Mapa final'!#REF!="Leve"),CONCATENATE("R2C",'Mapa final'!#REF!),"")</f>
        <v>#REF!</v>
      </c>
      <c r="N37" s="98" t="e">
        <f>IF(AND('Mapa final'!#REF!="Baja",'Mapa final'!#REF!="Leve"),CONCATENATE("R2C",'Mapa final'!#REF!),"")</f>
        <v>#REF!</v>
      </c>
      <c r="O37" s="98" t="e">
        <f>IF(AND('Mapa final'!#REF!="Baja",'Mapa final'!#REF!="Leve"),CONCATENATE("R2C",'Mapa final'!#REF!),"")</f>
        <v>#REF!</v>
      </c>
      <c r="P37" s="98" t="e">
        <f>IF(AND('Mapa final'!#REF!="Baja",'Mapa final'!#REF!="Leve"),CONCATENATE("R2C",'Mapa final'!#REF!),"")</f>
        <v>#REF!</v>
      </c>
      <c r="Q37" s="98" t="e">
        <f>IF(AND('Mapa final'!#REF!="Baja",'Mapa final'!#REF!="Leve"),CONCATENATE("R2C",'Mapa final'!#REF!),"")</f>
        <v>#REF!</v>
      </c>
      <c r="R37" s="98" t="e">
        <f>IF(AND('Mapa final'!#REF!="Baja",'Mapa final'!#REF!="Leve"),CONCATENATE("R2C",'Mapa final'!#REF!),"")</f>
        <v>#REF!</v>
      </c>
      <c r="S37" s="98" t="e">
        <f>IF(AND('Mapa final'!#REF!="Baja",'Mapa final'!#REF!="Leve"),CONCATENATE("R2C",'Mapa final'!#REF!),"")</f>
        <v>#REF!</v>
      </c>
      <c r="T37" s="88" t="e">
        <f>IF(AND('Mapa final'!#REF!="Baja",'Mapa final'!#REF!="Menor"),CONCATENATE("R2C",'Mapa final'!#REF!),"")</f>
        <v>#REF!</v>
      </c>
      <c r="U37" s="89" t="e">
        <f>IF(AND('Mapa final'!#REF!="Baja",'Mapa final'!#REF!="Menor"),CONCATENATE("R2C",'Mapa final'!#REF!),"")</f>
        <v>#REF!</v>
      </c>
      <c r="V37" s="89" t="e">
        <f>IF(AND('Mapa final'!#REF!="Baja",'Mapa final'!#REF!="Menor"),CONCATENATE("R2C",'Mapa final'!#REF!),"")</f>
        <v>#REF!</v>
      </c>
      <c r="W37" s="89" t="e">
        <f>IF(AND('Mapa final'!#REF!="Baja",'Mapa final'!#REF!="Menor"),CONCATENATE("R2C",'Mapa final'!#REF!),"")</f>
        <v>#REF!</v>
      </c>
      <c r="X37" s="89" t="e">
        <f>IF(AND('Mapa final'!#REF!="Baja",'Mapa final'!#REF!="Menor"),CONCATENATE("R2C",'Mapa final'!#REF!),"")</f>
        <v>#REF!</v>
      </c>
      <c r="Y37" s="90" t="e">
        <f>IF(AND('Mapa final'!#REF!="Baja",'Mapa final'!#REF!="Menor"),CONCATENATE("R2C",'Mapa final'!#REF!),"")</f>
        <v>#REF!</v>
      </c>
      <c r="Z37" s="88" t="e">
        <f>IF(AND('Mapa final'!#REF!="Baja",'Mapa final'!#REF!="Moderado"),CONCATENATE("R2C",'Mapa final'!#REF!),"")</f>
        <v>#REF!</v>
      </c>
      <c r="AA37" s="89" t="e">
        <f>IF(AND('Mapa final'!#REF!="Baja",'Mapa final'!#REF!="Moderado"),CONCATENATE("R2C",'Mapa final'!#REF!),"")</f>
        <v>#REF!</v>
      </c>
      <c r="AB37" s="89" t="e">
        <f>IF(AND('Mapa final'!#REF!="Baja",'Mapa final'!#REF!="Moderado"),CONCATENATE("R2C",'Mapa final'!#REF!),"")</f>
        <v>#REF!</v>
      </c>
      <c r="AC37" s="89" t="e">
        <f>IF(AND('Mapa final'!#REF!="Baja",'Mapa final'!#REF!="Moderado"),CONCATENATE("R2C",'Mapa final'!#REF!),"")</f>
        <v>#REF!</v>
      </c>
      <c r="AD37" s="89" t="e">
        <f>IF(AND('Mapa final'!#REF!="Baja",'Mapa final'!#REF!="Moderado"),CONCATENATE("R2C",'Mapa final'!#REF!),"")</f>
        <v>#REF!</v>
      </c>
      <c r="AE37" s="90" t="e">
        <f>IF(AND('Mapa final'!#REF!="Baja",'Mapa final'!#REF!="Moderado"),CONCATENATE("R2C",'Mapa final'!#REF!),"")</f>
        <v>#REF!</v>
      </c>
      <c r="AF37" s="73" t="e">
        <f>IF(AND('Mapa final'!#REF!="Baja",'Mapa final'!#REF!="Mayor"),CONCATENATE("R2C",'Mapa final'!#REF!),"")</f>
        <v>#REF!</v>
      </c>
      <c r="AG37" s="74" t="e">
        <f>IF(AND('Mapa final'!#REF!="Baja",'Mapa final'!#REF!="Mayor"),CONCATENATE("R2C",'Mapa final'!#REF!),"")</f>
        <v>#REF!</v>
      </c>
      <c r="AH37" s="74" t="e">
        <f>IF(AND('Mapa final'!#REF!="Baja",'Mapa final'!#REF!="Mayor"),CONCATENATE("R2C",'Mapa final'!#REF!),"")</f>
        <v>#REF!</v>
      </c>
      <c r="AI37" s="74" t="e">
        <f>IF(AND('Mapa final'!#REF!="Baja",'Mapa final'!#REF!="Mayor"),CONCATENATE("R2C",'Mapa final'!#REF!),"")</f>
        <v>#REF!</v>
      </c>
      <c r="AJ37" s="74" t="e">
        <f>IF(AND('Mapa final'!#REF!="Baja",'Mapa final'!#REF!="Mayor"),CONCATENATE("R2C",'Mapa final'!#REF!),"")</f>
        <v>#REF!</v>
      </c>
      <c r="AK37" s="75" t="e">
        <f>IF(AND('Mapa final'!#REF!="Baja",'Mapa final'!#REF!="Mayor"),CONCATENATE("R2C",'Mapa final'!#REF!),"")</f>
        <v>#REF!</v>
      </c>
      <c r="AL37" s="76" t="e">
        <f>IF(AND('Mapa final'!#REF!="Baja",'Mapa final'!#REF!="Catastrófico"),CONCATENATE("R2C",'Mapa final'!#REF!),"")</f>
        <v>#REF!</v>
      </c>
      <c r="AM37" s="77" t="e">
        <f>IF(AND('Mapa final'!#REF!="Baja",'Mapa final'!#REF!="Catastrófico"),CONCATENATE("R2C",'Mapa final'!#REF!),"")</f>
        <v>#REF!</v>
      </c>
      <c r="AN37" s="77" t="e">
        <f>IF(AND('Mapa final'!#REF!="Baja",'Mapa final'!#REF!="Catastrófico"),CONCATENATE("R2C",'Mapa final'!#REF!),"")</f>
        <v>#REF!</v>
      </c>
      <c r="AO37" s="77" t="e">
        <f>IF(AND('Mapa final'!#REF!="Baja",'Mapa final'!#REF!="Catastrófico"),CONCATENATE("R2C",'Mapa final'!#REF!),"")</f>
        <v>#REF!</v>
      </c>
      <c r="AP37" s="77" t="e">
        <f>IF(AND('Mapa final'!#REF!="Baja",'Mapa final'!#REF!="Catastrófico"),CONCATENATE("R2C",'Mapa final'!#REF!),"")</f>
        <v>#REF!</v>
      </c>
      <c r="AQ37" s="78" t="e">
        <f>IF(AND('Mapa final'!#REF!="Baja",'Mapa final'!#REF!="Catastrófico"),CONCATENATE("R2C",'Mapa final'!#REF!),"")</f>
        <v>#REF!</v>
      </c>
      <c r="AR37" s="22"/>
      <c r="AS37" s="922"/>
      <c r="AT37" s="923"/>
      <c r="AU37" s="923"/>
      <c r="AV37" s="923"/>
      <c r="AW37" s="923"/>
      <c r="AX37" s="924"/>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row>
    <row r="38" spans="1:84" ht="18.600000000000001" customHeight="1" x14ac:dyDescent="0.4">
      <c r="A38" s="22"/>
      <c r="B38" s="917"/>
      <c r="C38" s="917"/>
      <c r="D38" s="918"/>
      <c r="E38" s="904"/>
      <c r="F38" s="889"/>
      <c r="G38" s="889"/>
      <c r="H38" s="889"/>
      <c r="I38" s="889"/>
      <c r="J38" s="97" t="e">
        <f>IF(AND('Mapa final'!#REF!="Baja",'Mapa final'!#REF!="Leve"),CONCATENATE("R3C",'Mapa final'!#REF!),"")</f>
        <v>#REF!</v>
      </c>
      <c r="K38" s="98" t="e">
        <f>IF(AND('Mapa final'!#REF!="Baja",'Mapa final'!#REF!="Leve"),CONCATENATE("R3C",'Mapa final'!#REF!),"")</f>
        <v>#REF!</v>
      </c>
      <c r="L38" s="98" t="e">
        <f>IF(AND('Mapa final'!#REF!="Baja",'Mapa final'!#REF!="Leve"),CONCATENATE("R3C",'Mapa final'!#REF!),"")</f>
        <v>#REF!</v>
      </c>
      <c r="M38" s="98" t="e">
        <f>IF(AND('Mapa final'!#REF!="Baja",'Mapa final'!#REF!="Leve"),CONCATENATE("R3C",'Mapa final'!#REF!),"")</f>
        <v>#REF!</v>
      </c>
      <c r="N38" s="98" t="e">
        <f>IF(AND('Mapa final'!#REF!="Baja",'Mapa final'!#REF!="Leve"),CONCATENATE("R3C",'Mapa final'!#REF!),"")</f>
        <v>#REF!</v>
      </c>
      <c r="O38" s="98" t="e">
        <f>IF(AND('Mapa final'!#REF!="Baja",'Mapa final'!#REF!="Leve"),CONCATENATE("R3C",'Mapa final'!#REF!),"")</f>
        <v>#REF!</v>
      </c>
      <c r="P38" s="98" t="e">
        <f>IF(AND('Mapa final'!#REF!="Baja",'Mapa final'!#REF!="Leve"),CONCATENATE("R3C",'Mapa final'!#REF!),"")</f>
        <v>#REF!</v>
      </c>
      <c r="Q38" s="98" t="e">
        <f>IF(AND('Mapa final'!#REF!="Baja",'Mapa final'!#REF!="Leve"),CONCATENATE("R3C",'Mapa final'!#REF!),"")</f>
        <v>#REF!</v>
      </c>
      <c r="R38" s="98" t="e">
        <f>IF(AND('Mapa final'!#REF!="Baja",'Mapa final'!#REF!="Leve"),CONCATENATE("R3C",'Mapa final'!#REF!),"")</f>
        <v>#REF!</v>
      </c>
      <c r="S38" s="98" t="e">
        <f>IF(AND('Mapa final'!#REF!="Baja",'Mapa final'!#REF!="Leve"),CONCATENATE("R3C",'Mapa final'!#REF!),"")</f>
        <v>#REF!</v>
      </c>
      <c r="T38" s="88" t="e">
        <f>IF(AND('Mapa final'!#REF!="Baja",'Mapa final'!#REF!="Menor"),CONCATENATE("R3C",'Mapa final'!#REF!),"")</f>
        <v>#REF!</v>
      </c>
      <c r="U38" s="89" t="e">
        <f>IF(AND('Mapa final'!#REF!="Baja",'Mapa final'!#REF!="Menor"),CONCATENATE("R3C",'Mapa final'!#REF!),"")</f>
        <v>#REF!</v>
      </c>
      <c r="V38" s="89" t="e">
        <f>IF(AND('Mapa final'!#REF!="Baja",'Mapa final'!#REF!="Menor"),CONCATENATE("R3C",'Mapa final'!#REF!),"")</f>
        <v>#REF!</v>
      </c>
      <c r="W38" s="89" t="e">
        <f>IF(AND('Mapa final'!#REF!="Baja",'Mapa final'!#REF!="Menor"),CONCATENATE("R3C",'Mapa final'!#REF!),"")</f>
        <v>#REF!</v>
      </c>
      <c r="X38" s="89" t="e">
        <f>IF(AND('Mapa final'!#REF!="Baja",'Mapa final'!#REF!="Menor"),CONCATENATE("R3C",'Mapa final'!#REF!),"")</f>
        <v>#REF!</v>
      </c>
      <c r="Y38" s="90" t="e">
        <f>IF(AND('Mapa final'!#REF!="Baja",'Mapa final'!#REF!="Menor"),CONCATENATE("R3C",'Mapa final'!#REF!),"")</f>
        <v>#REF!</v>
      </c>
      <c r="Z38" s="88" t="e">
        <f>IF(AND('Mapa final'!#REF!="Baja",'Mapa final'!#REF!="Moderado"),CONCATENATE("R3C",'Mapa final'!#REF!),"")</f>
        <v>#REF!</v>
      </c>
      <c r="AA38" s="89" t="e">
        <f>IF(AND('Mapa final'!#REF!="Baja",'Mapa final'!#REF!="Moderado"),CONCATENATE("R3C",'Mapa final'!#REF!),"")</f>
        <v>#REF!</v>
      </c>
      <c r="AB38" s="89" t="e">
        <f>IF(AND('Mapa final'!#REF!="Baja",'Mapa final'!#REF!="Moderado"),CONCATENATE("R3C",'Mapa final'!#REF!),"")</f>
        <v>#REF!</v>
      </c>
      <c r="AC38" s="89" t="e">
        <f>IF(AND('Mapa final'!#REF!="Baja",'Mapa final'!#REF!="Moderado"),CONCATENATE("R3C",'Mapa final'!#REF!),"")</f>
        <v>#REF!</v>
      </c>
      <c r="AD38" s="89" t="e">
        <f>IF(AND('Mapa final'!#REF!="Baja",'Mapa final'!#REF!="Moderado"),CONCATENATE("R3C",'Mapa final'!#REF!),"")</f>
        <v>#REF!</v>
      </c>
      <c r="AE38" s="90" t="e">
        <f>IF(AND('Mapa final'!#REF!="Baja",'Mapa final'!#REF!="Moderado"),CONCATENATE("R3C",'Mapa final'!#REF!),"")</f>
        <v>#REF!</v>
      </c>
      <c r="AF38" s="73" t="e">
        <f>IF(AND('Mapa final'!#REF!="Baja",'Mapa final'!#REF!="Mayor"),CONCATENATE("R3C",'Mapa final'!#REF!),"")</f>
        <v>#REF!</v>
      </c>
      <c r="AG38" s="74" t="e">
        <f>IF(AND('Mapa final'!#REF!="Baja",'Mapa final'!#REF!="Mayor"),CONCATENATE("R3C",'Mapa final'!#REF!),"")</f>
        <v>#REF!</v>
      </c>
      <c r="AH38" s="74" t="e">
        <f>IF(AND('Mapa final'!#REF!="Baja",'Mapa final'!#REF!="Mayor"),CONCATENATE("R3C",'Mapa final'!#REF!),"")</f>
        <v>#REF!</v>
      </c>
      <c r="AI38" s="74" t="e">
        <f>IF(AND('Mapa final'!#REF!="Baja",'Mapa final'!#REF!="Mayor"),CONCATENATE("R3C",'Mapa final'!#REF!),"")</f>
        <v>#REF!</v>
      </c>
      <c r="AJ38" s="74" t="e">
        <f>IF(AND('Mapa final'!#REF!="Baja",'Mapa final'!#REF!="Mayor"),CONCATENATE("R3C",'Mapa final'!#REF!),"")</f>
        <v>#REF!</v>
      </c>
      <c r="AK38" s="75" t="e">
        <f>IF(AND('Mapa final'!#REF!="Baja",'Mapa final'!#REF!="Mayor"),CONCATENATE("R3C",'Mapa final'!#REF!),"")</f>
        <v>#REF!</v>
      </c>
      <c r="AL38" s="76" t="e">
        <f>IF(AND('Mapa final'!#REF!="Baja",'Mapa final'!#REF!="Catastrófico"),CONCATENATE("R3C",'Mapa final'!#REF!),"")</f>
        <v>#REF!</v>
      </c>
      <c r="AM38" s="77" t="e">
        <f>IF(AND('Mapa final'!#REF!="Baja",'Mapa final'!#REF!="Catastrófico"),CONCATENATE("R3C",'Mapa final'!#REF!),"")</f>
        <v>#REF!</v>
      </c>
      <c r="AN38" s="77" t="e">
        <f>IF(AND('Mapa final'!#REF!="Baja",'Mapa final'!#REF!="Catastrófico"),CONCATENATE("R3C",'Mapa final'!#REF!),"")</f>
        <v>#REF!</v>
      </c>
      <c r="AO38" s="77" t="e">
        <f>IF(AND('Mapa final'!#REF!="Baja",'Mapa final'!#REF!="Catastrófico"),CONCATENATE("R3C",'Mapa final'!#REF!),"")</f>
        <v>#REF!</v>
      </c>
      <c r="AP38" s="77" t="e">
        <f>IF(AND('Mapa final'!#REF!="Baja",'Mapa final'!#REF!="Catastrófico"),CONCATENATE("R3C",'Mapa final'!#REF!),"")</f>
        <v>#REF!</v>
      </c>
      <c r="AQ38" s="78" t="e">
        <f>IF(AND('Mapa final'!#REF!="Baja",'Mapa final'!#REF!="Catastrófico"),CONCATENATE("R3C",'Mapa final'!#REF!),"")</f>
        <v>#REF!</v>
      </c>
      <c r="AR38" s="22"/>
      <c r="AS38" s="922"/>
      <c r="AT38" s="923"/>
      <c r="AU38" s="923"/>
      <c r="AV38" s="923"/>
      <c r="AW38" s="923"/>
      <c r="AX38" s="924"/>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row>
    <row r="39" spans="1:84" ht="18.600000000000001" customHeight="1" x14ac:dyDescent="0.4">
      <c r="A39" s="22"/>
      <c r="B39" s="917"/>
      <c r="C39" s="917"/>
      <c r="D39" s="918"/>
      <c r="E39" s="904"/>
      <c r="F39" s="889"/>
      <c r="G39" s="889"/>
      <c r="H39" s="889"/>
      <c r="I39" s="889"/>
      <c r="J39" s="97" t="e">
        <f>IF(AND('Mapa final'!#REF!="Baja",'Mapa final'!#REF!="Leve"),CONCATENATE("R4C",'Mapa final'!#REF!),"")</f>
        <v>#REF!</v>
      </c>
      <c r="K39" s="98" t="e">
        <f>IF(AND('Mapa final'!#REF!="Baja",'Mapa final'!#REF!="Leve"),CONCATENATE("R4C",'Mapa final'!#REF!),"")</f>
        <v>#REF!</v>
      </c>
      <c r="L39" s="98" t="e">
        <f>IF(AND('Mapa final'!#REF!="Baja",'Mapa final'!#REF!="Leve"),CONCATENATE("R4C",'Mapa final'!#REF!),"")</f>
        <v>#REF!</v>
      </c>
      <c r="M39" s="98" t="e">
        <f>IF(AND('Mapa final'!#REF!="Baja",'Mapa final'!#REF!="Leve"),CONCATENATE("R4C",'Mapa final'!#REF!),"")</f>
        <v>#REF!</v>
      </c>
      <c r="N39" s="98" t="e">
        <f>IF(AND('Mapa final'!#REF!="Baja",'Mapa final'!#REF!="Leve"),CONCATENATE("R4C",'Mapa final'!#REF!),"")</f>
        <v>#REF!</v>
      </c>
      <c r="O39" s="98" t="e">
        <f>IF(AND('Mapa final'!#REF!="Baja",'Mapa final'!#REF!="Leve"),CONCATENATE("R4C",'Mapa final'!#REF!),"")</f>
        <v>#REF!</v>
      </c>
      <c r="P39" s="98" t="e">
        <f>IF(AND('Mapa final'!#REF!="Baja",'Mapa final'!#REF!="Leve"),CONCATENATE("R4C",'Mapa final'!#REF!),"")</f>
        <v>#REF!</v>
      </c>
      <c r="Q39" s="98" t="e">
        <f>IF(AND('Mapa final'!#REF!="Baja",'Mapa final'!#REF!="Leve"),CONCATENATE("R4C",'Mapa final'!#REF!),"")</f>
        <v>#REF!</v>
      </c>
      <c r="R39" s="98" t="e">
        <f>IF(AND('Mapa final'!#REF!="Baja",'Mapa final'!#REF!="Leve"),CONCATENATE("R4C",'Mapa final'!#REF!),"")</f>
        <v>#REF!</v>
      </c>
      <c r="S39" s="98" t="e">
        <f>IF(AND('Mapa final'!#REF!="Baja",'Mapa final'!#REF!="Leve"),CONCATENATE("R4C",'Mapa final'!#REF!),"")</f>
        <v>#REF!</v>
      </c>
      <c r="T39" s="88" t="e">
        <f>IF(AND('Mapa final'!#REF!="Baja",'Mapa final'!#REF!="Menor"),CONCATENATE("R4C",'Mapa final'!#REF!),"")</f>
        <v>#REF!</v>
      </c>
      <c r="U39" s="89" t="e">
        <f>IF(AND('Mapa final'!#REF!="Baja",'Mapa final'!#REF!="Menor"),CONCATENATE("R4C",'Mapa final'!#REF!),"")</f>
        <v>#REF!</v>
      </c>
      <c r="V39" s="89" t="e">
        <f>IF(AND('Mapa final'!#REF!="Baja",'Mapa final'!#REF!="Menor"),CONCATENATE("R4C",'Mapa final'!#REF!),"")</f>
        <v>#REF!</v>
      </c>
      <c r="W39" s="89" t="e">
        <f>IF(AND('Mapa final'!#REF!="Baja",'Mapa final'!#REF!="Menor"),CONCATENATE("R4C",'Mapa final'!#REF!),"")</f>
        <v>#REF!</v>
      </c>
      <c r="X39" s="89" t="e">
        <f>IF(AND('Mapa final'!#REF!="Baja",'Mapa final'!#REF!="Menor"),CONCATENATE("R4C",'Mapa final'!#REF!),"")</f>
        <v>#REF!</v>
      </c>
      <c r="Y39" s="90" t="e">
        <f>IF(AND('Mapa final'!#REF!="Baja",'Mapa final'!#REF!="Menor"),CONCATENATE("R4C",'Mapa final'!#REF!),"")</f>
        <v>#REF!</v>
      </c>
      <c r="Z39" s="88" t="e">
        <f>IF(AND('Mapa final'!#REF!="Baja",'Mapa final'!#REF!="Moderado"),CONCATENATE("R4C",'Mapa final'!#REF!),"")</f>
        <v>#REF!</v>
      </c>
      <c r="AA39" s="89" t="e">
        <f>IF(AND('Mapa final'!#REF!="Baja",'Mapa final'!#REF!="Moderado"),CONCATENATE("R4C",'Mapa final'!#REF!),"")</f>
        <v>#REF!</v>
      </c>
      <c r="AB39" s="89" t="e">
        <f>IF(AND('Mapa final'!#REF!="Baja",'Mapa final'!#REF!="Moderado"),CONCATENATE("R4C",'Mapa final'!#REF!),"")</f>
        <v>#REF!</v>
      </c>
      <c r="AC39" s="89" t="e">
        <f>IF(AND('Mapa final'!#REF!="Baja",'Mapa final'!#REF!="Moderado"),CONCATENATE("R4C",'Mapa final'!#REF!),"")</f>
        <v>#REF!</v>
      </c>
      <c r="AD39" s="89" t="e">
        <f>IF(AND('Mapa final'!#REF!="Baja",'Mapa final'!#REF!="Moderado"),CONCATENATE("R4C",'Mapa final'!#REF!),"")</f>
        <v>#REF!</v>
      </c>
      <c r="AE39" s="90" t="e">
        <f>IF(AND('Mapa final'!#REF!="Baja",'Mapa final'!#REF!="Moderado"),CONCATENATE("R4C",'Mapa final'!#REF!),"")</f>
        <v>#REF!</v>
      </c>
      <c r="AF39" s="73" t="e">
        <f>IF(AND('Mapa final'!#REF!="Baja",'Mapa final'!#REF!="Mayor"),CONCATENATE("R4C",'Mapa final'!#REF!),"")</f>
        <v>#REF!</v>
      </c>
      <c r="AG39" s="74" t="e">
        <f>IF(AND('Mapa final'!#REF!="Baja",'Mapa final'!#REF!="Mayor"),CONCATENATE("R4C",'Mapa final'!#REF!),"")</f>
        <v>#REF!</v>
      </c>
      <c r="AH39" s="74" t="e">
        <f>IF(AND('Mapa final'!#REF!="Baja",'Mapa final'!#REF!="Mayor"),CONCATENATE("R4C",'Mapa final'!#REF!),"")</f>
        <v>#REF!</v>
      </c>
      <c r="AI39" s="74" t="e">
        <f>IF(AND('Mapa final'!#REF!="Baja",'Mapa final'!#REF!="Mayor"),CONCATENATE("R4C",'Mapa final'!#REF!),"")</f>
        <v>#REF!</v>
      </c>
      <c r="AJ39" s="74" t="e">
        <f>IF(AND('Mapa final'!#REF!="Baja",'Mapa final'!#REF!="Mayor"),CONCATENATE("R4C",'Mapa final'!#REF!),"")</f>
        <v>#REF!</v>
      </c>
      <c r="AK39" s="75" t="e">
        <f>IF(AND('Mapa final'!#REF!="Baja",'Mapa final'!#REF!="Mayor"),CONCATENATE("R4C",'Mapa final'!#REF!),"")</f>
        <v>#REF!</v>
      </c>
      <c r="AL39" s="76" t="e">
        <f>IF(AND('Mapa final'!#REF!="Baja",'Mapa final'!#REF!="Catastrófico"),CONCATENATE("R4C",'Mapa final'!#REF!),"")</f>
        <v>#REF!</v>
      </c>
      <c r="AM39" s="77" t="e">
        <f>IF(AND('Mapa final'!#REF!="Baja",'Mapa final'!#REF!="Catastrófico"),CONCATENATE("R4C",'Mapa final'!#REF!),"")</f>
        <v>#REF!</v>
      </c>
      <c r="AN39" s="77" t="e">
        <f>IF(AND('Mapa final'!#REF!="Baja",'Mapa final'!#REF!="Catastrófico"),CONCATENATE("R4C",'Mapa final'!#REF!),"")</f>
        <v>#REF!</v>
      </c>
      <c r="AO39" s="77" t="e">
        <f>IF(AND('Mapa final'!#REF!="Baja",'Mapa final'!#REF!="Catastrófico"),CONCATENATE("R4C",'Mapa final'!#REF!),"")</f>
        <v>#REF!</v>
      </c>
      <c r="AP39" s="77" t="e">
        <f>IF(AND('Mapa final'!#REF!="Baja",'Mapa final'!#REF!="Catastrófico"),CONCATENATE("R4C",'Mapa final'!#REF!),"")</f>
        <v>#REF!</v>
      </c>
      <c r="AQ39" s="78" t="e">
        <f>IF(AND('Mapa final'!#REF!="Baja",'Mapa final'!#REF!="Catastrófico"),CONCATENATE("R4C",'Mapa final'!#REF!),"")</f>
        <v>#REF!</v>
      </c>
      <c r="AR39" s="22"/>
      <c r="AS39" s="922"/>
      <c r="AT39" s="923"/>
      <c r="AU39" s="923"/>
      <c r="AV39" s="923"/>
      <c r="AW39" s="923"/>
      <c r="AX39" s="924"/>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row>
    <row r="40" spans="1:84" ht="18.600000000000001" customHeight="1" x14ac:dyDescent="0.4">
      <c r="A40" s="22"/>
      <c r="B40" s="917"/>
      <c r="C40" s="917"/>
      <c r="D40" s="918"/>
      <c r="E40" s="888"/>
      <c r="F40" s="889"/>
      <c r="G40" s="889"/>
      <c r="H40" s="889"/>
      <c r="I40" s="889"/>
      <c r="J40" s="97" t="e">
        <f>IF(AND('Mapa final'!#REF!="Baja",'Mapa final'!#REF!="Leve"),CONCATENATE("R3C",'Mapa final'!#REF!),"")</f>
        <v>#REF!</v>
      </c>
      <c r="K40" s="98" t="e">
        <f>IF(AND('Mapa final'!#REF!="Baja",'Mapa final'!#REF!="Leve"),CONCATENATE("R3C",'Mapa final'!#REF!),"")</f>
        <v>#REF!</v>
      </c>
      <c r="L40" s="98" t="e">
        <f>IF(AND('Mapa final'!#REF!="Baja",'Mapa final'!#REF!="Leve"),CONCATENATE("R3C",'Mapa final'!#REF!),"")</f>
        <v>#REF!</v>
      </c>
      <c r="M40" s="98" t="e">
        <f>IF(AND('Mapa final'!#REF!="Baja",'Mapa final'!#REF!="Leve"),CONCATENATE("R3C",'Mapa final'!#REF!),"")</f>
        <v>#REF!</v>
      </c>
      <c r="N40" s="98" t="e">
        <f>IF(AND('Mapa final'!#REF!="Baja",'Mapa final'!#REF!="Leve"),CONCATENATE("R3C",'Mapa final'!#REF!),"")</f>
        <v>#REF!</v>
      </c>
      <c r="O40" s="98" t="e">
        <f>IF(AND('Mapa final'!#REF!="Baja",'Mapa final'!#REF!="Leve"),CONCATENATE("R3C",'Mapa final'!#REF!),"")</f>
        <v>#REF!</v>
      </c>
      <c r="P40" s="98" t="e">
        <f>IF(AND('Mapa final'!#REF!="Baja",'Mapa final'!#REF!="Leve"),CONCATENATE("R3C",'Mapa final'!#REF!),"")</f>
        <v>#REF!</v>
      </c>
      <c r="Q40" s="98" t="e">
        <f>IF(AND('Mapa final'!#REF!="Baja",'Mapa final'!#REF!="Leve"),CONCATENATE("R3C",'Mapa final'!#REF!),"")</f>
        <v>#REF!</v>
      </c>
      <c r="R40" s="98" t="e">
        <f>IF(AND('Mapa final'!#REF!="Baja",'Mapa final'!#REF!="Leve"),CONCATENATE("R3C",'Mapa final'!#REF!),"")</f>
        <v>#REF!</v>
      </c>
      <c r="S40" s="98" t="e">
        <f>IF(AND('Mapa final'!#REF!="Baja",'Mapa final'!#REF!="Leve"),CONCATENATE("R3C",'Mapa final'!#REF!),"")</f>
        <v>#REF!</v>
      </c>
      <c r="T40" s="88" t="e">
        <f>IF(AND('Mapa final'!#REF!="Baja",'Mapa final'!#REF!="Menor"),CONCATENATE("R3C",'Mapa final'!#REF!),"")</f>
        <v>#REF!</v>
      </c>
      <c r="U40" s="89" t="e">
        <f>IF(AND('Mapa final'!#REF!="Baja",'Mapa final'!#REF!="Menor"),CONCATENATE("R3C",'Mapa final'!#REF!),"")</f>
        <v>#REF!</v>
      </c>
      <c r="V40" s="89" t="e">
        <f>IF(AND('Mapa final'!#REF!="Baja",'Mapa final'!#REF!="Menor"),CONCATENATE("R3C",'Mapa final'!#REF!),"")</f>
        <v>#REF!</v>
      </c>
      <c r="W40" s="89" t="e">
        <f>IF(AND('Mapa final'!#REF!="Baja",'Mapa final'!#REF!="Menor"),CONCATENATE("R3C",'Mapa final'!#REF!),"")</f>
        <v>#REF!</v>
      </c>
      <c r="X40" s="89" t="e">
        <f>IF(AND('Mapa final'!#REF!="Baja",'Mapa final'!#REF!="Menor"),CONCATENATE("R3C",'Mapa final'!#REF!),"")</f>
        <v>#REF!</v>
      </c>
      <c r="Y40" s="90" t="e">
        <f>IF(AND('Mapa final'!#REF!="Baja",'Mapa final'!#REF!="Menor"),CONCATENATE("R3C",'Mapa final'!#REF!),"")</f>
        <v>#REF!</v>
      </c>
      <c r="Z40" s="88" t="e">
        <f>IF(AND('Mapa final'!#REF!="Baja",'Mapa final'!#REF!="Moderado"),CONCATENATE("R3C",'Mapa final'!#REF!),"")</f>
        <v>#REF!</v>
      </c>
      <c r="AA40" s="89" t="e">
        <f>IF(AND('Mapa final'!#REF!="Baja",'Mapa final'!#REF!="Moderado"),CONCATENATE("R3C",'Mapa final'!#REF!),"")</f>
        <v>#REF!</v>
      </c>
      <c r="AB40" s="89" t="e">
        <f>IF(AND('Mapa final'!#REF!="Baja",'Mapa final'!#REF!="Moderado"),CONCATENATE("R3C",'Mapa final'!#REF!),"")</f>
        <v>#REF!</v>
      </c>
      <c r="AC40" s="89" t="e">
        <f>IF(AND('Mapa final'!#REF!="Baja",'Mapa final'!#REF!="Moderado"),CONCATENATE("R3C",'Mapa final'!#REF!),"")</f>
        <v>#REF!</v>
      </c>
      <c r="AD40" s="89" t="e">
        <f>IF(AND('Mapa final'!#REF!="Baja",'Mapa final'!#REF!="Moderado"),CONCATENATE("R3C",'Mapa final'!#REF!),"")</f>
        <v>#REF!</v>
      </c>
      <c r="AE40" s="90" t="e">
        <f>IF(AND('Mapa final'!#REF!="Baja",'Mapa final'!#REF!="Moderado"),CONCATENATE("R3C",'Mapa final'!#REF!),"")</f>
        <v>#REF!</v>
      </c>
      <c r="AF40" s="73" t="e">
        <f>IF(AND('Mapa final'!#REF!="Baja",'Mapa final'!#REF!="Mayor"),CONCATENATE("R3C",'Mapa final'!#REF!),"")</f>
        <v>#REF!</v>
      </c>
      <c r="AG40" s="74" t="e">
        <f>IF(AND('Mapa final'!#REF!="Baja",'Mapa final'!#REF!="Mayor"),CONCATENATE("R3C",'Mapa final'!#REF!),"")</f>
        <v>#REF!</v>
      </c>
      <c r="AH40" s="74" t="e">
        <f>IF(AND('Mapa final'!#REF!="Baja",'Mapa final'!#REF!="Mayor"),CONCATENATE("R3C",'Mapa final'!#REF!),"")</f>
        <v>#REF!</v>
      </c>
      <c r="AI40" s="74" t="e">
        <f>IF(AND('Mapa final'!#REF!="Baja",'Mapa final'!#REF!="Mayor"),CONCATENATE("R3C",'Mapa final'!#REF!),"")</f>
        <v>#REF!</v>
      </c>
      <c r="AJ40" s="74" t="e">
        <f>IF(AND('Mapa final'!#REF!="Baja",'Mapa final'!#REF!="Mayor"),CONCATENATE("R3C",'Mapa final'!#REF!),"")</f>
        <v>#REF!</v>
      </c>
      <c r="AK40" s="75" t="e">
        <f>IF(AND('Mapa final'!#REF!="Baja",'Mapa final'!#REF!="Mayor"),CONCATENATE("R3C",'Mapa final'!#REF!),"")</f>
        <v>#REF!</v>
      </c>
      <c r="AL40" s="76" t="e">
        <f>IF(AND('Mapa final'!#REF!="Baja",'Mapa final'!#REF!="Catastrófico"),CONCATENATE("R3C",'Mapa final'!#REF!),"")</f>
        <v>#REF!</v>
      </c>
      <c r="AM40" s="77" t="e">
        <f>IF(AND('Mapa final'!#REF!="Baja",'Mapa final'!#REF!="Catastrófico"),CONCATENATE("R3C",'Mapa final'!#REF!),"")</f>
        <v>#REF!</v>
      </c>
      <c r="AN40" s="77" t="e">
        <f>IF(AND('Mapa final'!#REF!="Baja",'Mapa final'!#REF!="Catastrófico"),CONCATENATE("R3C",'Mapa final'!#REF!),"")</f>
        <v>#REF!</v>
      </c>
      <c r="AO40" s="77" t="e">
        <f>IF(AND('Mapa final'!#REF!="Baja",'Mapa final'!#REF!="Catastrófico"),CONCATENATE("R3C",'Mapa final'!#REF!),"")</f>
        <v>#REF!</v>
      </c>
      <c r="AP40" s="77" t="e">
        <f>IF(AND('Mapa final'!#REF!="Baja",'Mapa final'!#REF!="Catastrófico"),CONCATENATE("R3C",'Mapa final'!#REF!),"")</f>
        <v>#REF!</v>
      </c>
      <c r="AQ40" s="78" t="e">
        <f>IF(AND('Mapa final'!#REF!="Baja",'Mapa final'!#REF!="Catastrófico"),CONCATENATE("R3C",'Mapa final'!#REF!),"")</f>
        <v>#REF!</v>
      </c>
      <c r="AR40" s="22"/>
      <c r="AS40" s="922"/>
      <c r="AT40" s="923"/>
      <c r="AU40" s="923"/>
      <c r="AV40" s="923"/>
      <c r="AW40" s="923"/>
      <c r="AX40" s="924"/>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row>
    <row r="41" spans="1:84" ht="18.600000000000001" customHeight="1" x14ac:dyDescent="0.4">
      <c r="A41" s="22"/>
      <c r="B41" s="917"/>
      <c r="C41" s="917"/>
      <c r="D41" s="918"/>
      <c r="E41" s="888"/>
      <c r="F41" s="889"/>
      <c r="G41" s="889"/>
      <c r="H41" s="889"/>
      <c r="I41" s="889"/>
      <c r="J41" s="97" t="e">
        <f>IF(AND('Mapa final'!#REF!="Baja",'Mapa final'!#REF!="Leve"),CONCATENATE("R4C",'Mapa final'!#REF!),"")</f>
        <v>#REF!</v>
      </c>
      <c r="K41" s="98" t="e">
        <f>IF(AND('Mapa final'!#REF!="Baja",'Mapa final'!#REF!="Leve"),CONCATENATE("R4C",'Mapa final'!#REF!),"")</f>
        <v>#REF!</v>
      </c>
      <c r="L41" s="98" t="e">
        <f>IF(AND('Mapa final'!#REF!="Baja",'Mapa final'!#REF!="Leve"),CONCATENATE("R4C",'Mapa final'!#REF!),"")</f>
        <v>#REF!</v>
      </c>
      <c r="M41" s="98" t="e">
        <f>IF(AND('Mapa final'!#REF!="Baja",'Mapa final'!#REF!="Leve"),CONCATENATE("R4C",'Mapa final'!#REF!),"")</f>
        <v>#REF!</v>
      </c>
      <c r="N41" s="98" t="e">
        <f>IF(AND('Mapa final'!#REF!="Baja",'Mapa final'!#REF!="Leve"),CONCATENATE("R4C",'Mapa final'!#REF!),"")</f>
        <v>#REF!</v>
      </c>
      <c r="O41" s="98" t="e">
        <f>IF(AND('Mapa final'!#REF!="Baja",'Mapa final'!#REF!="Leve"),CONCATENATE("R4C",'Mapa final'!#REF!),"")</f>
        <v>#REF!</v>
      </c>
      <c r="P41" s="98" t="e">
        <f>IF(AND('Mapa final'!#REF!="Baja",'Mapa final'!#REF!="Leve"),CONCATENATE("R4C",'Mapa final'!#REF!),"")</f>
        <v>#REF!</v>
      </c>
      <c r="Q41" s="98" t="e">
        <f>IF(AND('Mapa final'!#REF!="Baja",'Mapa final'!#REF!="Leve"),CONCATENATE("R4C",'Mapa final'!#REF!),"")</f>
        <v>#REF!</v>
      </c>
      <c r="R41" s="98" t="e">
        <f>IF(AND('Mapa final'!#REF!="Baja",'Mapa final'!#REF!="Leve"),CONCATENATE("R4C",'Mapa final'!#REF!),"")</f>
        <v>#REF!</v>
      </c>
      <c r="S41" s="98" t="e">
        <f>IF(AND('Mapa final'!#REF!="Baja",'Mapa final'!#REF!="Leve"),CONCATENATE("R4C",'Mapa final'!#REF!),"")</f>
        <v>#REF!</v>
      </c>
      <c r="T41" s="88" t="e">
        <f>IF(AND('Mapa final'!#REF!="Baja",'Mapa final'!#REF!="Menor"),CONCATENATE("R4C",'Mapa final'!#REF!),"")</f>
        <v>#REF!</v>
      </c>
      <c r="U41" s="89" t="e">
        <f>IF(AND('Mapa final'!#REF!="Baja",'Mapa final'!#REF!="Menor"),CONCATENATE("R4C",'Mapa final'!#REF!),"")</f>
        <v>#REF!</v>
      </c>
      <c r="V41" s="89" t="e">
        <f>IF(AND('Mapa final'!#REF!="Baja",'Mapa final'!#REF!="Menor"),CONCATENATE("R4C",'Mapa final'!#REF!),"")</f>
        <v>#REF!</v>
      </c>
      <c r="W41" s="89" t="e">
        <f>IF(AND('Mapa final'!#REF!="Baja",'Mapa final'!#REF!="Menor"),CONCATENATE("R4C",'Mapa final'!#REF!),"")</f>
        <v>#REF!</v>
      </c>
      <c r="X41" s="89" t="e">
        <f>IF(AND('Mapa final'!#REF!="Baja",'Mapa final'!#REF!="Menor"),CONCATENATE("R4C",'Mapa final'!#REF!),"")</f>
        <v>#REF!</v>
      </c>
      <c r="Y41" s="90" t="e">
        <f>IF(AND('Mapa final'!#REF!="Baja",'Mapa final'!#REF!="Menor"),CONCATENATE("R4C",'Mapa final'!#REF!),"")</f>
        <v>#REF!</v>
      </c>
      <c r="Z41" s="88" t="e">
        <f>IF(AND('Mapa final'!#REF!="Baja",'Mapa final'!#REF!="Moderado"),CONCATENATE("R4C",'Mapa final'!#REF!),"")</f>
        <v>#REF!</v>
      </c>
      <c r="AA41" s="89" t="e">
        <f>IF(AND('Mapa final'!#REF!="Baja",'Mapa final'!#REF!="Moderado"),CONCATENATE("R4C",'Mapa final'!#REF!),"")</f>
        <v>#REF!</v>
      </c>
      <c r="AB41" s="89" t="e">
        <f>IF(AND('Mapa final'!#REF!="Baja",'Mapa final'!#REF!="Moderado"),CONCATENATE("R4C",'Mapa final'!#REF!),"")</f>
        <v>#REF!</v>
      </c>
      <c r="AC41" s="89" t="e">
        <f>IF(AND('Mapa final'!#REF!="Baja",'Mapa final'!#REF!="Moderado"),CONCATENATE("R4C",'Mapa final'!#REF!),"")</f>
        <v>#REF!</v>
      </c>
      <c r="AD41" s="89" t="e">
        <f>IF(AND('Mapa final'!#REF!="Baja",'Mapa final'!#REF!="Moderado"),CONCATENATE("R4C",'Mapa final'!#REF!),"")</f>
        <v>#REF!</v>
      </c>
      <c r="AE41" s="90" t="e">
        <f>IF(AND('Mapa final'!#REF!="Baja",'Mapa final'!#REF!="Moderado"),CONCATENATE("R4C",'Mapa final'!#REF!),"")</f>
        <v>#REF!</v>
      </c>
      <c r="AF41" s="73" t="e">
        <f>IF(AND('Mapa final'!#REF!="Baja",'Mapa final'!#REF!="Mayor"),CONCATENATE("R4C",'Mapa final'!#REF!),"")</f>
        <v>#REF!</v>
      </c>
      <c r="AG41" s="74" t="e">
        <f>IF(AND('Mapa final'!#REF!="Baja",'Mapa final'!#REF!="Mayor"),CONCATENATE("R4C",'Mapa final'!#REF!),"")</f>
        <v>#REF!</v>
      </c>
      <c r="AH41" s="74" t="e">
        <f>IF(AND('Mapa final'!#REF!="Baja",'Mapa final'!#REF!="Mayor"),CONCATENATE("R4C",'Mapa final'!#REF!),"")</f>
        <v>#REF!</v>
      </c>
      <c r="AI41" s="74" t="e">
        <f>IF(AND('Mapa final'!#REF!="Baja",'Mapa final'!#REF!="Mayor"),CONCATENATE("R4C",'Mapa final'!#REF!),"")</f>
        <v>#REF!</v>
      </c>
      <c r="AJ41" s="74" t="e">
        <f>IF(AND('Mapa final'!#REF!="Baja",'Mapa final'!#REF!="Mayor"),CONCATENATE("R4C",'Mapa final'!#REF!),"")</f>
        <v>#REF!</v>
      </c>
      <c r="AK41" s="75" t="e">
        <f>IF(AND('Mapa final'!#REF!="Baja",'Mapa final'!#REF!="Mayor"),CONCATENATE("R4C",'Mapa final'!#REF!),"")</f>
        <v>#REF!</v>
      </c>
      <c r="AL41" s="76" t="e">
        <f>IF(AND('Mapa final'!#REF!="Baja",'Mapa final'!#REF!="Catastrófico"),CONCATENATE("R4C",'Mapa final'!#REF!),"")</f>
        <v>#REF!</v>
      </c>
      <c r="AM41" s="77" t="e">
        <f>IF(AND('Mapa final'!#REF!="Baja",'Mapa final'!#REF!="Catastrófico"),CONCATENATE("R4C",'Mapa final'!#REF!),"")</f>
        <v>#REF!</v>
      </c>
      <c r="AN41" s="77" t="e">
        <f>IF(AND('Mapa final'!#REF!="Baja",'Mapa final'!#REF!="Catastrófico"),CONCATENATE("R4C",'Mapa final'!#REF!),"")</f>
        <v>#REF!</v>
      </c>
      <c r="AO41" s="77" t="e">
        <f>IF(AND('Mapa final'!#REF!="Baja",'Mapa final'!#REF!="Catastrófico"),CONCATENATE("R4C",'Mapa final'!#REF!),"")</f>
        <v>#REF!</v>
      </c>
      <c r="AP41" s="77" t="e">
        <f>IF(AND('Mapa final'!#REF!="Baja",'Mapa final'!#REF!="Catastrófico"),CONCATENATE("R4C",'Mapa final'!#REF!),"")</f>
        <v>#REF!</v>
      </c>
      <c r="AQ41" s="78" t="e">
        <f>IF(AND('Mapa final'!#REF!="Baja",'Mapa final'!#REF!="Catastrófico"),CONCATENATE("R4C",'Mapa final'!#REF!),"")</f>
        <v>#REF!</v>
      </c>
      <c r="AR41" s="22"/>
      <c r="AS41" s="922"/>
      <c r="AT41" s="923"/>
      <c r="AU41" s="923"/>
      <c r="AV41" s="923"/>
      <c r="AW41" s="923"/>
      <c r="AX41" s="924"/>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row>
    <row r="42" spans="1:84" ht="18.600000000000001" customHeight="1" x14ac:dyDescent="0.4">
      <c r="A42" s="22"/>
      <c r="B42" s="917"/>
      <c r="C42" s="917"/>
      <c r="D42" s="918"/>
      <c r="E42" s="888"/>
      <c r="F42" s="889"/>
      <c r="G42" s="889"/>
      <c r="H42" s="889"/>
      <c r="I42" s="889"/>
      <c r="J42" s="97" t="e">
        <f>IF(AND('Mapa final'!#REF!="Baja",'Mapa final'!#REF!="Leve"),CONCATENATE("R6C",'Mapa final'!#REF!),"")</f>
        <v>#REF!</v>
      </c>
      <c r="K42" s="98" t="e">
        <f>IF(AND('Mapa final'!#REF!="Baja",'Mapa final'!#REF!="Leve"),CONCATENATE("R6C",'Mapa final'!#REF!),"")</f>
        <v>#REF!</v>
      </c>
      <c r="L42" s="98" t="e">
        <f>IF(AND('Mapa final'!#REF!="Baja",'Mapa final'!#REF!="Leve"),CONCATENATE("R6C",'Mapa final'!#REF!),"")</f>
        <v>#REF!</v>
      </c>
      <c r="M42" s="98" t="e">
        <f>IF(AND('Mapa final'!#REF!="Baja",'Mapa final'!#REF!="Leve"),CONCATENATE("R6C",'Mapa final'!#REF!),"")</f>
        <v>#REF!</v>
      </c>
      <c r="N42" s="98" t="e">
        <f>IF(AND('Mapa final'!#REF!="Baja",'Mapa final'!#REF!="Leve"),CONCATENATE("R6C",'Mapa final'!#REF!),"")</f>
        <v>#REF!</v>
      </c>
      <c r="O42" s="98" t="e">
        <f>IF(AND('Mapa final'!#REF!="Baja",'Mapa final'!#REF!="Leve"),CONCATENATE("R6C",'Mapa final'!#REF!),"")</f>
        <v>#REF!</v>
      </c>
      <c r="P42" s="98" t="e">
        <f>IF(AND('Mapa final'!#REF!="Baja",'Mapa final'!#REF!="Leve"),CONCATENATE("R6C",'Mapa final'!#REF!),"")</f>
        <v>#REF!</v>
      </c>
      <c r="Q42" s="98" t="e">
        <f>IF(AND('Mapa final'!#REF!="Baja",'Mapa final'!#REF!="Leve"),CONCATENATE("R6C",'Mapa final'!#REF!),"")</f>
        <v>#REF!</v>
      </c>
      <c r="R42" s="98" t="e">
        <f>IF(AND('Mapa final'!#REF!="Baja",'Mapa final'!#REF!="Leve"),CONCATENATE("R6C",'Mapa final'!#REF!),"")</f>
        <v>#REF!</v>
      </c>
      <c r="S42" s="98" t="e">
        <f>IF(AND('Mapa final'!#REF!="Baja",'Mapa final'!#REF!="Leve"),CONCATENATE("R6C",'Mapa final'!#REF!),"")</f>
        <v>#REF!</v>
      </c>
      <c r="T42" s="88" t="e">
        <f>IF(AND('Mapa final'!#REF!="Baja",'Mapa final'!#REF!="Menor"),CONCATENATE("R6C",'Mapa final'!#REF!),"")</f>
        <v>#REF!</v>
      </c>
      <c r="U42" s="89" t="e">
        <f>IF(AND('Mapa final'!#REF!="Baja",'Mapa final'!#REF!="Menor"),CONCATENATE("R6C",'Mapa final'!#REF!),"")</f>
        <v>#REF!</v>
      </c>
      <c r="V42" s="89" t="e">
        <f>IF(AND('Mapa final'!#REF!="Baja",'Mapa final'!#REF!="Menor"),CONCATENATE("R6C",'Mapa final'!#REF!),"")</f>
        <v>#REF!</v>
      </c>
      <c r="W42" s="89" t="e">
        <f>IF(AND('Mapa final'!#REF!="Baja",'Mapa final'!#REF!="Menor"),CONCATENATE("R6C",'Mapa final'!#REF!),"")</f>
        <v>#REF!</v>
      </c>
      <c r="X42" s="89" t="e">
        <f>IF(AND('Mapa final'!#REF!="Baja",'Mapa final'!#REF!="Menor"),CONCATENATE("R6C",'Mapa final'!#REF!),"")</f>
        <v>#REF!</v>
      </c>
      <c r="Y42" s="90" t="e">
        <f>IF(AND('Mapa final'!#REF!="Baja",'Mapa final'!#REF!="Menor"),CONCATENATE("R6C",'Mapa final'!#REF!),"")</f>
        <v>#REF!</v>
      </c>
      <c r="Z42" s="88" t="e">
        <f>IF(AND('Mapa final'!#REF!="Baja",'Mapa final'!#REF!="Moderado"),CONCATENATE("R6C",'Mapa final'!#REF!),"")</f>
        <v>#REF!</v>
      </c>
      <c r="AA42" s="89" t="e">
        <f>IF(AND('Mapa final'!#REF!="Baja",'Mapa final'!#REF!="Moderado"),CONCATENATE("R6C",'Mapa final'!#REF!),"")</f>
        <v>#REF!</v>
      </c>
      <c r="AB42" s="89" t="e">
        <f>IF(AND('Mapa final'!#REF!="Baja",'Mapa final'!#REF!="Moderado"),CONCATENATE("R6C",'Mapa final'!#REF!),"")</f>
        <v>#REF!</v>
      </c>
      <c r="AC42" s="89" t="e">
        <f>IF(AND('Mapa final'!#REF!="Baja",'Mapa final'!#REF!="Moderado"),CONCATENATE("R6C",'Mapa final'!#REF!),"")</f>
        <v>#REF!</v>
      </c>
      <c r="AD42" s="89" t="e">
        <f>IF(AND('Mapa final'!#REF!="Baja",'Mapa final'!#REF!="Moderado"),CONCATENATE("R6C",'Mapa final'!#REF!),"")</f>
        <v>#REF!</v>
      </c>
      <c r="AE42" s="90" t="e">
        <f>IF(AND('Mapa final'!#REF!="Baja",'Mapa final'!#REF!="Moderado"),CONCATENATE("R6C",'Mapa final'!#REF!),"")</f>
        <v>#REF!</v>
      </c>
      <c r="AF42" s="73" t="e">
        <f>IF(AND('Mapa final'!#REF!="Baja",'Mapa final'!#REF!="Mayor"),CONCATENATE("R6C",'Mapa final'!#REF!),"")</f>
        <v>#REF!</v>
      </c>
      <c r="AG42" s="74" t="e">
        <f>IF(AND('Mapa final'!#REF!="Baja",'Mapa final'!#REF!="Mayor"),CONCATENATE("R6C",'Mapa final'!#REF!),"")</f>
        <v>#REF!</v>
      </c>
      <c r="AH42" s="74" t="e">
        <f>IF(AND('Mapa final'!#REF!="Baja",'Mapa final'!#REF!="Mayor"),CONCATENATE("R6C",'Mapa final'!#REF!),"")</f>
        <v>#REF!</v>
      </c>
      <c r="AI42" s="74" t="e">
        <f>IF(AND('Mapa final'!#REF!="Baja",'Mapa final'!#REF!="Mayor"),CONCATENATE("R6C",'Mapa final'!#REF!),"")</f>
        <v>#REF!</v>
      </c>
      <c r="AJ42" s="74" t="e">
        <f>IF(AND('Mapa final'!#REF!="Baja",'Mapa final'!#REF!="Mayor"),CONCATENATE("R6C",'Mapa final'!#REF!),"")</f>
        <v>#REF!</v>
      </c>
      <c r="AK42" s="75" t="e">
        <f>IF(AND('Mapa final'!#REF!="Baja",'Mapa final'!#REF!="Mayor"),CONCATENATE("R6C",'Mapa final'!#REF!),"")</f>
        <v>#REF!</v>
      </c>
      <c r="AL42" s="76" t="e">
        <f>IF(AND('Mapa final'!#REF!="Baja",'Mapa final'!#REF!="Catastrófico"),CONCATENATE("R6C",'Mapa final'!#REF!),"")</f>
        <v>#REF!</v>
      </c>
      <c r="AM42" s="77" t="e">
        <f>IF(AND('Mapa final'!#REF!="Baja",'Mapa final'!#REF!="Catastrófico"),CONCATENATE("R6C",'Mapa final'!#REF!),"")</f>
        <v>#REF!</v>
      </c>
      <c r="AN42" s="77" t="e">
        <f>IF(AND('Mapa final'!#REF!="Baja",'Mapa final'!#REF!="Catastrófico"),CONCATENATE("R6C",'Mapa final'!#REF!),"")</f>
        <v>#REF!</v>
      </c>
      <c r="AO42" s="77" t="e">
        <f>IF(AND('Mapa final'!#REF!="Baja",'Mapa final'!#REF!="Catastrófico"),CONCATENATE("R6C",'Mapa final'!#REF!),"")</f>
        <v>#REF!</v>
      </c>
      <c r="AP42" s="77" t="e">
        <f>IF(AND('Mapa final'!#REF!="Baja",'Mapa final'!#REF!="Catastrófico"),CONCATENATE("R6C",'Mapa final'!#REF!),"")</f>
        <v>#REF!</v>
      </c>
      <c r="AQ42" s="78" t="e">
        <f>IF(AND('Mapa final'!#REF!="Baja",'Mapa final'!#REF!="Catastrófico"),CONCATENATE("R6C",'Mapa final'!#REF!),"")</f>
        <v>#REF!</v>
      </c>
      <c r="AR42" s="22"/>
      <c r="AS42" s="922"/>
      <c r="AT42" s="923"/>
      <c r="AU42" s="923"/>
      <c r="AV42" s="923"/>
      <c r="AW42" s="923"/>
      <c r="AX42" s="924"/>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row>
    <row r="43" spans="1:84" ht="18.600000000000001" customHeight="1" x14ac:dyDescent="0.4">
      <c r="A43" s="22"/>
      <c r="B43" s="917"/>
      <c r="C43" s="917"/>
      <c r="D43" s="918"/>
      <c r="E43" s="888"/>
      <c r="F43" s="889"/>
      <c r="G43" s="889"/>
      <c r="H43" s="889"/>
      <c r="I43" s="889"/>
      <c r="J43" s="97" t="e">
        <f>IF(AND('Mapa final'!#REF!="Baja",'Mapa final'!#REF!="Leve"),CONCATENATE("R8C",'Mapa final'!#REF!),"")</f>
        <v>#REF!</v>
      </c>
      <c r="K43" s="98" t="e">
        <f>IF(AND('Mapa final'!#REF!="Baja",'Mapa final'!#REF!="Leve"),CONCATENATE("R8C",'Mapa final'!#REF!),"")</f>
        <v>#REF!</v>
      </c>
      <c r="L43" s="98" t="e">
        <f>IF(AND('Mapa final'!#REF!="Baja",'Mapa final'!#REF!="Leve"),CONCATENATE("R8C",'Mapa final'!#REF!),"")</f>
        <v>#REF!</v>
      </c>
      <c r="M43" s="98" t="e">
        <f>IF(AND('Mapa final'!#REF!="Baja",'Mapa final'!#REF!="Leve"),CONCATENATE("R8C",'Mapa final'!#REF!),"")</f>
        <v>#REF!</v>
      </c>
      <c r="N43" s="98" t="e">
        <f>IF(AND('Mapa final'!#REF!="Baja",'Mapa final'!#REF!="Leve"),CONCATENATE("R8C",'Mapa final'!#REF!),"")</f>
        <v>#REF!</v>
      </c>
      <c r="O43" s="98" t="e">
        <f>IF(AND('Mapa final'!#REF!="Baja",'Mapa final'!#REF!="Leve"),CONCATENATE("R8C",'Mapa final'!#REF!),"")</f>
        <v>#REF!</v>
      </c>
      <c r="P43" s="98" t="e">
        <f>IF(AND('Mapa final'!#REF!="Baja",'Mapa final'!#REF!="Leve"),CONCATENATE("R8C",'Mapa final'!#REF!),"")</f>
        <v>#REF!</v>
      </c>
      <c r="Q43" s="98" t="e">
        <f>IF(AND('Mapa final'!#REF!="Baja",'Mapa final'!#REF!="Leve"),CONCATENATE("R8C",'Mapa final'!#REF!),"")</f>
        <v>#REF!</v>
      </c>
      <c r="R43" s="98" t="e">
        <f>IF(AND('Mapa final'!#REF!="Baja",'Mapa final'!#REF!="Leve"),CONCATENATE("R8C",'Mapa final'!#REF!),"")</f>
        <v>#REF!</v>
      </c>
      <c r="S43" s="98" t="e">
        <f>IF(AND('Mapa final'!#REF!="Baja",'Mapa final'!#REF!="Leve"),CONCATENATE("R8C",'Mapa final'!#REF!),"")</f>
        <v>#REF!</v>
      </c>
      <c r="T43" s="88" t="e">
        <f>IF(AND('Mapa final'!#REF!="Baja",'Mapa final'!#REF!="Menor"),CONCATENATE("R8C",'Mapa final'!#REF!),"")</f>
        <v>#REF!</v>
      </c>
      <c r="U43" s="89" t="e">
        <f>IF(AND('Mapa final'!#REF!="Baja",'Mapa final'!#REF!="Menor"),CONCATENATE("R8C",'Mapa final'!#REF!),"")</f>
        <v>#REF!</v>
      </c>
      <c r="V43" s="89" t="e">
        <f>IF(AND('Mapa final'!#REF!="Baja",'Mapa final'!#REF!="Menor"),CONCATENATE("R8C",'Mapa final'!#REF!),"")</f>
        <v>#REF!</v>
      </c>
      <c r="W43" s="89" t="e">
        <f>IF(AND('Mapa final'!#REF!="Baja",'Mapa final'!#REF!="Menor"),CONCATENATE("R8C",'Mapa final'!#REF!),"")</f>
        <v>#REF!</v>
      </c>
      <c r="X43" s="89" t="e">
        <f>IF(AND('Mapa final'!#REF!="Baja",'Mapa final'!#REF!="Menor"),CONCATENATE("R8C",'Mapa final'!#REF!),"")</f>
        <v>#REF!</v>
      </c>
      <c r="Y43" s="90" t="e">
        <f>IF(AND('Mapa final'!#REF!="Baja",'Mapa final'!#REF!="Menor"),CONCATENATE("R8C",'Mapa final'!#REF!),"")</f>
        <v>#REF!</v>
      </c>
      <c r="Z43" s="88" t="e">
        <f>IF(AND('Mapa final'!#REF!="Baja",'Mapa final'!#REF!="Moderado"),CONCATENATE("R8C",'Mapa final'!#REF!),"")</f>
        <v>#REF!</v>
      </c>
      <c r="AA43" s="89" t="e">
        <f>IF(AND('Mapa final'!#REF!="Baja",'Mapa final'!#REF!="Moderado"),CONCATENATE("R8C",'Mapa final'!#REF!),"")</f>
        <v>#REF!</v>
      </c>
      <c r="AB43" s="89" t="e">
        <f>IF(AND('Mapa final'!#REF!="Baja",'Mapa final'!#REF!="Moderado"),CONCATENATE("R8C",'Mapa final'!#REF!),"")</f>
        <v>#REF!</v>
      </c>
      <c r="AC43" s="89" t="e">
        <f>IF(AND('Mapa final'!#REF!="Baja",'Mapa final'!#REF!="Moderado"),CONCATENATE("R8C",'Mapa final'!#REF!),"")</f>
        <v>#REF!</v>
      </c>
      <c r="AD43" s="89" t="e">
        <f>IF(AND('Mapa final'!#REF!="Baja",'Mapa final'!#REF!="Moderado"),CONCATENATE("R8C",'Mapa final'!#REF!),"")</f>
        <v>#REF!</v>
      </c>
      <c r="AE43" s="90" t="e">
        <f>IF(AND('Mapa final'!#REF!="Baja",'Mapa final'!#REF!="Moderado"),CONCATENATE("R8C",'Mapa final'!#REF!),"")</f>
        <v>#REF!</v>
      </c>
      <c r="AF43" s="73" t="e">
        <f>IF(AND('Mapa final'!#REF!="Baja",'Mapa final'!#REF!="Mayor"),CONCATENATE("R8C",'Mapa final'!#REF!),"")</f>
        <v>#REF!</v>
      </c>
      <c r="AG43" s="74" t="e">
        <f>IF(AND('Mapa final'!#REF!="Baja",'Mapa final'!#REF!="Mayor"),CONCATENATE("R8C",'Mapa final'!#REF!),"")</f>
        <v>#REF!</v>
      </c>
      <c r="AH43" s="74" t="e">
        <f>IF(AND('Mapa final'!#REF!="Baja",'Mapa final'!#REF!="Mayor"),CONCATENATE("R8C",'Mapa final'!#REF!),"")</f>
        <v>#REF!</v>
      </c>
      <c r="AI43" s="74" t="e">
        <f>IF(AND('Mapa final'!#REF!="Baja",'Mapa final'!#REF!="Mayor"),CONCATENATE("R8C",'Mapa final'!#REF!),"")</f>
        <v>#REF!</v>
      </c>
      <c r="AJ43" s="74" t="e">
        <f>IF(AND('Mapa final'!#REF!="Baja",'Mapa final'!#REF!="Mayor"),CONCATENATE("R8C",'Mapa final'!#REF!),"")</f>
        <v>#REF!</v>
      </c>
      <c r="AK43" s="75" t="e">
        <f>IF(AND('Mapa final'!#REF!="Baja",'Mapa final'!#REF!="Mayor"),CONCATENATE("R8C",'Mapa final'!#REF!),"")</f>
        <v>#REF!</v>
      </c>
      <c r="AL43" s="76" t="e">
        <f>IF(AND('Mapa final'!#REF!="Baja",'Mapa final'!#REF!="Catastrófico"),CONCATENATE("R8C",'Mapa final'!#REF!),"")</f>
        <v>#REF!</v>
      </c>
      <c r="AM43" s="77" t="e">
        <f>IF(AND('Mapa final'!#REF!="Baja",'Mapa final'!#REF!="Catastrófico"),CONCATENATE("R8C",'Mapa final'!#REF!),"")</f>
        <v>#REF!</v>
      </c>
      <c r="AN43" s="77" t="e">
        <f>IF(AND('Mapa final'!#REF!="Baja",'Mapa final'!#REF!="Catastrófico"),CONCATENATE("R8C",'Mapa final'!#REF!),"")</f>
        <v>#REF!</v>
      </c>
      <c r="AO43" s="77" t="e">
        <f>IF(AND('Mapa final'!#REF!="Baja",'Mapa final'!#REF!="Catastrófico"),CONCATENATE("R8C",'Mapa final'!#REF!),"")</f>
        <v>#REF!</v>
      </c>
      <c r="AP43" s="77" t="e">
        <f>IF(AND('Mapa final'!#REF!="Baja",'Mapa final'!#REF!="Catastrófico"),CONCATENATE("R8C",'Mapa final'!#REF!),"")</f>
        <v>#REF!</v>
      </c>
      <c r="AQ43" s="78" t="e">
        <f>IF(AND('Mapa final'!#REF!="Baja",'Mapa final'!#REF!="Catastrófico"),CONCATENATE("R8C",'Mapa final'!#REF!),"")</f>
        <v>#REF!</v>
      </c>
      <c r="AR43" s="22"/>
      <c r="AS43" s="922"/>
      <c r="AT43" s="923"/>
      <c r="AU43" s="923"/>
      <c r="AV43" s="923"/>
      <c r="AW43" s="923"/>
      <c r="AX43" s="924"/>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row>
    <row r="44" spans="1:84" ht="18.600000000000001" customHeight="1" x14ac:dyDescent="0.4">
      <c r="A44" s="22"/>
      <c r="B44" s="917"/>
      <c r="C44" s="917"/>
      <c r="D44" s="918"/>
      <c r="E44" s="888"/>
      <c r="F44" s="889"/>
      <c r="G44" s="889"/>
      <c r="H44" s="889"/>
      <c r="I44" s="889"/>
      <c r="J44" s="97" t="e">
        <f>IF(AND('Mapa final'!#REF!="Baja",'Mapa final'!#REF!="Leve"),CONCATENATE("R9C",'Mapa final'!#REF!),"")</f>
        <v>#REF!</v>
      </c>
      <c r="K44" s="98" t="e">
        <f>IF(AND('Mapa final'!#REF!="Baja",'Mapa final'!#REF!="Leve"),CONCATENATE("R9C",'Mapa final'!#REF!),"")</f>
        <v>#REF!</v>
      </c>
      <c r="L44" s="98" t="e">
        <f>IF(AND('Mapa final'!#REF!="Baja",'Mapa final'!#REF!="Leve"),CONCATENATE("R9C",'Mapa final'!#REF!),"")</f>
        <v>#REF!</v>
      </c>
      <c r="M44" s="98" t="e">
        <f>IF(AND('Mapa final'!#REF!="Baja",'Mapa final'!#REF!="Leve"),CONCATENATE("R9C",'Mapa final'!#REF!),"")</f>
        <v>#REF!</v>
      </c>
      <c r="N44" s="98" t="e">
        <f>IF(AND('Mapa final'!#REF!="Baja",'Mapa final'!#REF!="Leve"),CONCATENATE("R9C",'Mapa final'!#REF!),"")</f>
        <v>#REF!</v>
      </c>
      <c r="O44" s="98" t="e">
        <f>IF(AND('Mapa final'!#REF!="Baja",'Mapa final'!#REF!="Leve"),CONCATENATE("R9C",'Mapa final'!#REF!),"")</f>
        <v>#REF!</v>
      </c>
      <c r="P44" s="98" t="e">
        <f>IF(AND('Mapa final'!#REF!="Baja",'Mapa final'!#REF!="Leve"),CONCATENATE("R9C",'Mapa final'!#REF!),"")</f>
        <v>#REF!</v>
      </c>
      <c r="Q44" s="98" t="e">
        <f>IF(AND('Mapa final'!#REF!="Baja",'Mapa final'!#REF!="Leve"),CONCATENATE("R9C",'Mapa final'!#REF!),"")</f>
        <v>#REF!</v>
      </c>
      <c r="R44" s="98" t="e">
        <f>IF(AND('Mapa final'!#REF!="Baja",'Mapa final'!#REF!="Leve"),CONCATENATE("R9C",'Mapa final'!#REF!),"")</f>
        <v>#REF!</v>
      </c>
      <c r="S44" s="98" t="e">
        <f>IF(AND('Mapa final'!#REF!="Baja",'Mapa final'!#REF!="Leve"),CONCATENATE("R9C",'Mapa final'!#REF!),"")</f>
        <v>#REF!</v>
      </c>
      <c r="T44" s="88" t="e">
        <f>IF(AND('Mapa final'!#REF!="Baja",'Mapa final'!#REF!="Menor"),CONCATENATE("R9C",'Mapa final'!#REF!),"")</f>
        <v>#REF!</v>
      </c>
      <c r="U44" s="89" t="e">
        <f>IF(AND('Mapa final'!#REF!="Baja",'Mapa final'!#REF!="Menor"),CONCATENATE("R9C",'Mapa final'!#REF!),"")</f>
        <v>#REF!</v>
      </c>
      <c r="V44" s="89" t="e">
        <f>IF(AND('Mapa final'!#REF!="Baja",'Mapa final'!#REF!="Menor"),CONCATENATE("R9C",'Mapa final'!#REF!),"")</f>
        <v>#REF!</v>
      </c>
      <c r="W44" s="89" t="e">
        <f>IF(AND('Mapa final'!#REF!="Baja",'Mapa final'!#REF!="Menor"),CONCATENATE("R9C",'Mapa final'!#REF!),"")</f>
        <v>#REF!</v>
      </c>
      <c r="X44" s="89" t="e">
        <f>IF(AND('Mapa final'!#REF!="Baja",'Mapa final'!#REF!="Menor"),CONCATENATE("R9C",'Mapa final'!#REF!),"")</f>
        <v>#REF!</v>
      </c>
      <c r="Y44" s="90" t="e">
        <f>IF(AND('Mapa final'!#REF!="Baja",'Mapa final'!#REF!="Menor"),CONCATENATE("R9C",'Mapa final'!#REF!),"")</f>
        <v>#REF!</v>
      </c>
      <c r="Z44" s="88" t="e">
        <f>IF(AND('Mapa final'!#REF!="Baja",'Mapa final'!#REF!="Moderado"),CONCATENATE("R9C",'Mapa final'!#REF!),"")</f>
        <v>#REF!</v>
      </c>
      <c r="AA44" s="89" t="e">
        <f>IF(AND('Mapa final'!#REF!="Baja",'Mapa final'!#REF!="Moderado"),CONCATENATE("R9C",'Mapa final'!#REF!),"")</f>
        <v>#REF!</v>
      </c>
      <c r="AB44" s="89" t="e">
        <f>IF(AND('Mapa final'!#REF!="Baja",'Mapa final'!#REF!="Moderado"),CONCATENATE("R9C",'Mapa final'!#REF!),"")</f>
        <v>#REF!</v>
      </c>
      <c r="AC44" s="89" t="e">
        <f>IF(AND('Mapa final'!#REF!="Baja",'Mapa final'!#REF!="Moderado"),CONCATENATE("R9C",'Mapa final'!#REF!),"")</f>
        <v>#REF!</v>
      </c>
      <c r="AD44" s="89" t="e">
        <f>IF(AND('Mapa final'!#REF!="Baja",'Mapa final'!#REF!="Moderado"),CONCATENATE("R9C",'Mapa final'!#REF!),"")</f>
        <v>#REF!</v>
      </c>
      <c r="AE44" s="90" t="e">
        <f>IF(AND('Mapa final'!#REF!="Baja",'Mapa final'!#REF!="Moderado"),CONCATENATE("R9C",'Mapa final'!#REF!),"")</f>
        <v>#REF!</v>
      </c>
      <c r="AF44" s="73" t="e">
        <f>IF(AND('Mapa final'!#REF!="Baja",'Mapa final'!#REF!="Mayor"),CONCATENATE("R9C",'Mapa final'!#REF!),"")</f>
        <v>#REF!</v>
      </c>
      <c r="AG44" s="74" t="e">
        <f>IF(AND('Mapa final'!#REF!="Baja",'Mapa final'!#REF!="Mayor"),CONCATENATE("R9C",'Mapa final'!#REF!),"")</f>
        <v>#REF!</v>
      </c>
      <c r="AH44" s="74" t="e">
        <f>IF(AND('Mapa final'!#REF!="Baja",'Mapa final'!#REF!="Mayor"),CONCATENATE("R9C",'Mapa final'!#REF!),"")</f>
        <v>#REF!</v>
      </c>
      <c r="AI44" s="74" t="e">
        <f>IF(AND('Mapa final'!#REF!="Baja",'Mapa final'!#REF!="Mayor"),CONCATENATE("R9C",'Mapa final'!#REF!),"")</f>
        <v>#REF!</v>
      </c>
      <c r="AJ44" s="74" t="e">
        <f>IF(AND('Mapa final'!#REF!="Baja",'Mapa final'!#REF!="Mayor"),CONCATENATE("R9C",'Mapa final'!#REF!),"")</f>
        <v>#REF!</v>
      </c>
      <c r="AK44" s="75" t="e">
        <f>IF(AND('Mapa final'!#REF!="Baja",'Mapa final'!#REF!="Mayor"),CONCATENATE("R9C",'Mapa final'!#REF!),"")</f>
        <v>#REF!</v>
      </c>
      <c r="AL44" s="76" t="e">
        <f>IF(AND('Mapa final'!#REF!="Baja",'Mapa final'!#REF!="Catastrófico"),CONCATENATE("R9C",'Mapa final'!#REF!),"")</f>
        <v>#REF!</v>
      </c>
      <c r="AM44" s="77" t="e">
        <f>IF(AND('Mapa final'!#REF!="Baja",'Mapa final'!#REF!="Catastrófico"),CONCATENATE("R9C",'Mapa final'!#REF!),"")</f>
        <v>#REF!</v>
      </c>
      <c r="AN44" s="77" t="e">
        <f>IF(AND('Mapa final'!#REF!="Baja",'Mapa final'!#REF!="Catastrófico"),CONCATENATE("R9C",'Mapa final'!#REF!),"")</f>
        <v>#REF!</v>
      </c>
      <c r="AO44" s="77" t="e">
        <f>IF(AND('Mapa final'!#REF!="Baja",'Mapa final'!#REF!="Catastrófico"),CONCATENATE("R9C",'Mapa final'!#REF!),"")</f>
        <v>#REF!</v>
      </c>
      <c r="AP44" s="77" t="e">
        <f>IF(AND('Mapa final'!#REF!="Baja",'Mapa final'!#REF!="Catastrófico"),CONCATENATE("R9C",'Mapa final'!#REF!),"")</f>
        <v>#REF!</v>
      </c>
      <c r="AQ44" s="78" t="e">
        <f>IF(AND('Mapa final'!#REF!="Baja",'Mapa final'!#REF!="Catastrófico"),CONCATENATE("R9C",'Mapa final'!#REF!),"")</f>
        <v>#REF!</v>
      </c>
      <c r="AR44" s="22"/>
      <c r="AS44" s="922"/>
      <c r="AT44" s="923"/>
      <c r="AU44" s="923"/>
      <c r="AV44" s="923"/>
      <c r="AW44" s="923"/>
      <c r="AX44" s="924"/>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row>
    <row r="45" spans="1:84" ht="18.600000000000001" customHeight="1" thickBot="1" x14ac:dyDescent="0.45">
      <c r="A45" s="22"/>
      <c r="B45" s="917"/>
      <c r="C45" s="917"/>
      <c r="D45" s="918"/>
      <c r="E45" s="890"/>
      <c r="F45" s="891"/>
      <c r="G45" s="891"/>
      <c r="H45" s="891"/>
      <c r="I45" s="891"/>
      <c r="J45" s="100" t="e">
        <f>IF(AND('Mapa final'!#REF!="Baja",'Mapa final'!#REF!="Leve"),CONCATENATE("R10C",'Mapa final'!#REF!),"")</f>
        <v>#REF!</v>
      </c>
      <c r="K45" s="101" t="e">
        <f>IF(AND('Mapa final'!#REF!="Baja",'Mapa final'!#REF!="Leve"),CONCATENATE("R10C",'Mapa final'!#REF!),"")</f>
        <v>#REF!</v>
      </c>
      <c r="L45" s="101" t="e">
        <f>IF(AND('Mapa final'!#REF!="Baja",'Mapa final'!#REF!="Leve"),CONCATENATE("R10C",'Mapa final'!#REF!),"")</f>
        <v>#REF!</v>
      </c>
      <c r="M45" s="101" t="e">
        <f>IF(AND('Mapa final'!#REF!="Baja",'Mapa final'!#REF!="Leve"),CONCATENATE("R10C",'Mapa final'!#REF!),"")</f>
        <v>#REF!</v>
      </c>
      <c r="N45" s="101" t="e">
        <f>IF(AND('Mapa final'!#REF!="Baja",'Mapa final'!#REF!="Leve"),CONCATENATE("R10C",'Mapa final'!#REF!),"")</f>
        <v>#REF!</v>
      </c>
      <c r="O45" s="101" t="e">
        <f>IF(AND('Mapa final'!#REF!="Baja",'Mapa final'!#REF!="Leve"),CONCATENATE("R10C",'Mapa final'!#REF!),"")</f>
        <v>#REF!</v>
      </c>
      <c r="P45" s="101" t="e">
        <f>IF(AND('Mapa final'!#REF!="Baja",'Mapa final'!#REF!="Leve"),CONCATENATE("R10C",'Mapa final'!#REF!),"")</f>
        <v>#REF!</v>
      </c>
      <c r="Q45" s="101" t="e">
        <f>IF(AND('Mapa final'!#REF!="Baja",'Mapa final'!#REF!="Leve"),CONCATENATE("R10C",'Mapa final'!#REF!),"")</f>
        <v>#REF!</v>
      </c>
      <c r="R45" s="101" t="e">
        <f>IF(AND('Mapa final'!#REF!="Baja",'Mapa final'!#REF!="Leve"),CONCATENATE("R10C",'Mapa final'!#REF!),"")</f>
        <v>#REF!</v>
      </c>
      <c r="S45" s="101" t="e">
        <f>IF(AND('Mapa final'!#REF!="Baja",'Mapa final'!#REF!="Leve"),CONCATENATE("R10C",'Mapa final'!#REF!),"")</f>
        <v>#REF!</v>
      </c>
      <c r="T45" s="88" t="e">
        <f>IF(AND('Mapa final'!#REF!="Baja",'Mapa final'!#REF!="Menor"),CONCATENATE("R10C",'Mapa final'!#REF!),"")</f>
        <v>#REF!</v>
      </c>
      <c r="U45" s="89" t="e">
        <f>IF(AND('Mapa final'!#REF!="Baja",'Mapa final'!#REF!="Menor"),CONCATENATE("R10C",'Mapa final'!#REF!),"")</f>
        <v>#REF!</v>
      </c>
      <c r="V45" s="89" t="e">
        <f>IF(AND('Mapa final'!#REF!="Baja",'Mapa final'!#REF!="Menor"),CONCATENATE("R10C",'Mapa final'!#REF!),"")</f>
        <v>#REF!</v>
      </c>
      <c r="W45" s="89" t="e">
        <f>IF(AND('Mapa final'!#REF!="Baja",'Mapa final'!#REF!="Menor"),CONCATENATE("R10C",'Mapa final'!#REF!),"")</f>
        <v>#REF!</v>
      </c>
      <c r="X45" s="89" t="e">
        <f>IF(AND('Mapa final'!#REF!="Baja",'Mapa final'!#REF!="Menor"),CONCATENATE("R10C",'Mapa final'!#REF!),"")</f>
        <v>#REF!</v>
      </c>
      <c r="Y45" s="90" t="e">
        <f>IF(AND('Mapa final'!#REF!="Baja",'Mapa final'!#REF!="Menor"),CONCATENATE("R10C",'Mapa final'!#REF!),"")</f>
        <v>#REF!</v>
      </c>
      <c r="Z45" s="91" t="e">
        <f>IF(AND('Mapa final'!#REF!="Baja",'Mapa final'!#REF!="Moderado"),CONCATENATE("R10C",'Mapa final'!#REF!),"")</f>
        <v>#REF!</v>
      </c>
      <c r="AA45" s="92" t="e">
        <f>IF(AND('Mapa final'!#REF!="Baja",'Mapa final'!#REF!="Moderado"),CONCATENATE("R10C",'Mapa final'!#REF!),"")</f>
        <v>#REF!</v>
      </c>
      <c r="AB45" s="92" t="e">
        <f>IF(AND('Mapa final'!#REF!="Baja",'Mapa final'!#REF!="Moderado"),CONCATENATE("R10C",'Mapa final'!#REF!),"")</f>
        <v>#REF!</v>
      </c>
      <c r="AC45" s="92" t="e">
        <f>IF(AND('Mapa final'!#REF!="Baja",'Mapa final'!#REF!="Moderado"),CONCATENATE("R10C",'Mapa final'!#REF!),"")</f>
        <v>#REF!</v>
      </c>
      <c r="AD45" s="92" t="e">
        <f>IF(AND('Mapa final'!#REF!="Baja",'Mapa final'!#REF!="Moderado"),CONCATENATE("R10C",'Mapa final'!#REF!),"")</f>
        <v>#REF!</v>
      </c>
      <c r="AE45" s="93" t="e">
        <f>IF(AND('Mapa final'!#REF!="Baja",'Mapa final'!#REF!="Moderado"),CONCATENATE("R10C",'Mapa final'!#REF!),"")</f>
        <v>#REF!</v>
      </c>
      <c r="AF45" s="79" t="e">
        <f>IF(AND('Mapa final'!#REF!="Baja",'Mapa final'!#REF!="Mayor"),CONCATENATE("R10C",'Mapa final'!#REF!),"")</f>
        <v>#REF!</v>
      </c>
      <c r="AG45" s="80" t="e">
        <f>IF(AND('Mapa final'!#REF!="Baja",'Mapa final'!#REF!="Mayor"),CONCATENATE("R10C",'Mapa final'!#REF!),"")</f>
        <v>#REF!</v>
      </c>
      <c r="AH45" s="80" t="e">
        <f>IF(AND('Mapa final'!#REF!="Baja",'Mapa final'!#REF!="Mayor"),CONCATENATE("R10C",'Mapa final'!#REF!),"")</f>
        <v>#REF!</v>
      </c>
      <c r="AI45" s="80" t="e">
        <f>IF(AND('Mapa final'!#REF!="Baja",'Mapa final'!#REF!="Mayor"),CONCATENATE("R10C",'Mapa final'!#REF!),"")</f>
        <v>#REF!</v>
      </c>
      <c r="AJ45" s="80" t="e">
        <f>IF(AND('Mapa final'!#REF!="Baja",'Mapa final'!#REF!="Mayor"),CONCATENATE("R10C",'Mapa final'!#REF!),"")</f>
        <v>#REF!</v>
      </c>
      <c r="AK45" s="81" t="e">
        <f>IF(AND('Mapa final'!#REF!="Baja",'Mapa final'!#REF!="Mayor"),CONCATENATE("R10C",'Mapa final'!#REF!),"")</f>
        <v>#REF!</v>
      </c>
      <c r="AL45" s="82" t="e">
        <f>IF(AND('Mapa final'!#REF!="Baja",'Mapa final'!#REF!="Catastrófico"),CONCATENATE("R10C",'Mapa final'!#REF!),"")</f>
        <v>#REF!</v>
      </c>
      <c r="AM45" s="83" t="e">
        <f>IF(AND('Mapa final'!#REF!="Baja",'Mapa final'!#REF!="Catastrófico"),CONCATENATE("R10C",'Mapa final'!#REF!),"")</f>
        <v>#REF!</v>
      </c>
      <c r="AN45" s="83" t="e">
        <f>IF(AND('Mapa final'!#REF!="Baja",'Mapa final'!#REF!="Catastrófico"),CONCATENATE("R10C",'Mapa final'!#REF!),"")</f>
        <v>#REF!</v>
      </c>
      <c r="AO45" s="83" t="e">
        <f>IF(AND('Mapa final'!#REF!="Baja",'Mapa final'!#REF!="Catastrófico"),CONCATENATE("R10C",'Mapa final'!#REF!),"")</f>
        <v>#REF!</v>
      </c>
      <c r="AP45" s="83" t="e">
        <f>IF(AND('Mapa final'!#REF!="Baja",'Mapa final'!#REF!="Catastrófico"),CONCATENATE("R10C",'Mapa final'!#REF!),"")</f>
        <v>#REF!</v>
      </c>
      <c r="AQ45" s="84" t="e">
        <f>IF(AND('Mapa final'!#REF!="Baja",'Mapa final'!#REF!="Catastrófico"),CONCATENATE("R10C",'Mapa final'!#REF!),"")</f>
        <v>#REF!</v>
      </c>
      <c r="AR45" s="22"/>
      <c r="AS45" s="925"/>
      <c r="AT45" s="926"/>
      <c r="AU45" s="926"/>
      <c r="AV45" s="926"/>
      <c r="AW45" s="926"/>
      <c r="AX45" s="927"/>
    </row>
    <row r="46" spans="1:84" ht="18.600000000000001" customHeight="1" x14ac:dyDescent="0.4">
      <c r="A46" s="22"/>
      <c r="B46" s="917"/>
      <c r="C46" s="917"/>
      <c r="D46" s="918"/>
      <c r="E46" s="885" t="s">
        <v>655</v>
      </c>
      <c r="F46" s="887"/>
      <c r="G46" s="887"/>
      <c r="H46" s="887"/>
      <c r="I46" s="892"/>
      <c r="J46" s="94" t="e">
        <f>IF(AND('Mapa final'!#REF!="Muy Baja",'Mapa final'!#REF!="Leve"),CONCATENATE("R1C",'Mapa final'!#REF!),"")</f>
        <v>#REF!</v>
      </c>
      <c r="K46" s="95" t="e">
        <f>IF(AND('Mapa final'!#REF!="Muy Baja",'Mapa final'!#REF!="Leve"),CONCATENATE("R1C",'Mapa final'!#REF!),"")</f>
        <v>#REF!</v>
      </c>
      <c r="L46" s="95" t="e">
        <f>IF(AND('Mapa final'!#REF!="Muy Baja",'Mapa final'!#REF!="Leve"),CONCATENATE("R1C",'Mapa final'!#REF!),"")</f>
        <v>#REF!</v>
      </c>
      <c r="M46" s="95" t="e">
        <f>IF(AND('Mapa final'!#REF!="Muy Baja",'Mapa final'!#REF!="Leve"),CONCATENATE("R1C",'Mapa final'!#REF!),"")</f>
        <v>#REF!</v>
      </c>
      <c r="N46" s="95" t="e">
        <f>IF(AND('Mapa final'!#REF!="Muy Baja",'Mapa final'!#REF!="Leve"),CONCATENATE("R1C",'Mapa final'!#REF!),"")</f>
        <v>#REF!</v>
      </c>
      <c r="O46" s="95" t="e">
        <f>IF(AND('Mapa final'!#REF!="Muy Baja",'Mapa final'!#REF!="Leve"),CONCATENATE("R1C",'Mapa final'!#REF!),"")</f>
        <v>#REF!</v>
      </c>
      <c r="P46" s="95" t="e">
        <f>IF(AND('Mapa final'!#REF!="Muy Baja",'Mapa final'!#REF!="Leve"),CONCATENATE("R1C",'Mapa final'!#REF!),"")</f>
        <v>#REF!</v>
      </c>
      <c r="Q46" s="95" t="e">
        <f>IF(AND('Mapa final'!#REF!="Muy Baja",'Mapa final'!#REF!="Leve"),CONCATENATE("R1C",'Mapa final'!#REF!),"")</f>
        <v>#REF!</v>
      </c>
      <c r="R46" s="95" t="e">
        <f>IF(AND('Mapa final'!#REF!="Muy Baja",'Mapa final'!#REF!="Leve"),CONCATENATE("R1C",'Mapa final'!#REF!),"")</f>
        <v>#REF!</v>
      </c>
      <c r="S46" s="95" t="e">
        <f>IF(AND('Mapa final'!#REF!="Muy Baja",'Mapa final'!#REF!="Leve"),CONCATENATE("R1C",'Mapa final'!#REF!),"")</f>
        <v>#REF!</v>
      </c>
      <c r="T46" s="94" t="e">
        <f>IF(AND('Mapa final'!#REF!="Muy Baja",'Mapa final'!#REF!="Menor"),CONCATENATE("R1C",'Mapa final'!#REF!),"")</f>
        <v>#REF!</v>
      </c>
      <c r="U46" s="95" t="e">
        <f>IF(AND('Mapa final'!#REF!="Muy Baja",'Mapa final'!#REF!="Menor"),CONCATENATE("R1C",'Mapa final'!#REF!),"")</f>
        <v>#REF!</v>
      </c>
      <c r="V46" s="95" t="e">
        <f>IF(AND('Mapa final'!#REF!="Muy Baja",'Mapa final'!#REF!="Menor"),CONCATENATE("R1C",'Mapa final'!#REF!),"")</f>
        <v>#REF!</v>
      </c>
      <c r="W46" s="95" t="e">
        <f>IF(AND('Mapa final'!#REF!="Muy Baja",'Mapa final'!#REF!="Menor"),CONCATENATE("R1C",'Mapa final'!#REF!),"")</f>
        <v>#REF!</v>
      </c>
      <c r="X46" s="95" t="e">
        <f>IF(AND('Mapa final'!#REF!="Muy Baja",'Mapa final'!#REF!="Menor"),CONCATENATE("R1C",'Mapa final'!#REF!),"")</f>
        <v>#REF!</v>
      </c>
      <c r="Y46" s="96" t="e">
        <f>IF(AND('Mapa final'!#REF!="Muy Baja",'Mapa final'!#REF!="Menor"),CONCATENATE("R1C",'Mapa final'!#REF!),"")</f>
        <v>#REF!</v>
      </c>
      <c r="Z46" s="85" t="e">
        <f>IF(AND('Mapa final'!#REF!="Muy Baja",'Mapa final'!#REF!="Moderado"),CONCATENATE("R1C",'Mapa final'!#REF!),"")</f>
        <v>#REF!</v>
      </c>
      <c r="AA46" s="86" t="e">
        <f>IF(AND('Mapa final'!#REF!="Muy Baja",'Mapa final'!#REF!="Moderado"),CONCATENATE("R1C",'Mapa final'!#REF!),"")</f>
        <v>#REF!</v>
      </c>
      <c r="AB46" s="86" t="e">
        <f>IF(AND('Mapa final'!#REF!="Muy Baja",'Mapa final'!#REF!="Moderado"),CONCATENATE("R1C",'Mapa final'!#REF!),"")</f>
        <v>#REF!</v>
      </c>
      <c r="AC46" s="86" t="e">
        <f>IF(AND('Mapa final'!#REF!="Muy Baja",'Mapa final'!#REF!="Moderado"),CONCATENATE("R1C",'Mapa final'!#REF!),"")</f>
        <v>#REF!</v>
      </c>
      <c r="AD46" s="86" t="e">
        <f>IF(AND('Mapa final'!#REF!="Muy Baja",'Mapa final'!#REF!="Moderado"),CONCATENATE("R1C",'Mapa final'!#REF!),"")</f>
        <v>#REF!</v>
      </c>
      <c r="AE46" s="87" t="e">
        <f>IF(AND('Mapa final'!#REF!="Muy Baja",'Mapa final'!#REF!="Moderado"),CONCATENATE("R1C",'Mapa final'!#REF!),"")</f>
        <v>#REF!</v>
      </c>
      <c r="AF46" s="67" t="e">
        <f>IF(AND('Mapa final'!#REF!="Muy Baja",'Mapa final'!#REF!="Mayor"),CONCATENATE("R1C",'Mapa final'!#REF!),"")</f>
        <v>#REF!</v>
      </c>
      <c r="AG46" s="68" t="e">
        <f>IF(AND('Mapa final'!#REF!="Muy Baja",'Mapa final'!#REF!="Mayor"),CONCATENATE("R1C",'Mapa final'!#REF!),"")</f>
        <v>#REF!</v>
      </c>
      <c r="AH46" s="68" t="e">
        <f>IF(AND('Mapa final'!#REF!="Muy Baja",'Mapa final'!#REF!="Mayor"),CONCATENATE("R1C",'Mapa final'!#REF!),"")</f>
        <v>#REF!</v>
      </c>
      <c r="AI46" s="68" t="e">
        <f>IF(AND('Mapa final'!#REF!="Muy Baja",'Mapa final'!#REF!="Mayor"),CONCATENATE("R1C",'Mapa final'!#REF!),"")</f>
        <v>#REF!</v>
      </c>
      <c r="AJ46" s="68" t="e">
        <f>IF(AND('Mapa final'!#REF!="Muy Baja",'Mapa final'!#REF!="Mayor"),CONCATENATE("R1C",'Mapa final'!#REF!),"")</f>
        <v>#REF!</v>
      </c>
      <c r="AK46" s="69" t="e">
        <f>IF(AND('Mapa final'!#REF!="Muy Baja",'Mapa final'!#REF!="Mayor"),CONCATENATE("R1C",'Mapa final'!#REF!),"")</f>
        <v>#REF!</v>
      </c>
      <c r="AL46" s="70" t="e">
        <f>IF(AND('Mapa final'!#REF!="Muy Baja",'Mapa final'!#REF!="Catastrófico"),CONCATENATE("R1C",'Mapa final'!#REF!),"")</f>
        <v>#REF!</v>
      </c>
      <c r="AM46" s="71" t="e">
        <f>IF(AND('Mapa final'!#REF!="Muy Baja",'Mapa final'!#REF!="Catastrófico"),CONCATENATE("R1C",'Mapa final'!#REF!),"")</f>
        <v>#REF!</v>
      </c>
      <c r="AN46" s="71" t="e">
        <f>IF(AND('Mapa final'!#REF!="Muy Baja",'Mapa final'!#REF!="Catastrófico"),CONCATENATE("R1C",'Mapa final'!#REF!),"")</f>
        <v>#REF!</v>
      </c>
      <c r="AO46" s="71" t="e">
        <f>IF(AND('Mapa final'!#REF!="Muy Baja",'Mapa final'!#REF!="Catastrófico"),CONCATENATE("R1C",'Mapa final'!#REF!),"")</f>
        <v>#REF!</v>
      </c>
      <c r="AP46" s="71" t="e">
        <f>IF(AND('Mapa final'!#REF!="Muy Baja",'Mapa final'!#REF!="Catastrófico"),CONCATENATE("R1C",'Mapa final'!#REF!),"")</f>
        <v>#REF!</v>
      </c>
      <c r="AQ46" s="72" t="e">
        <f>IF(AND('Mapa final'!#REF!="Muy Baja",'Mapa final'!#REF!="Catastrófico"),CONCATENATE("R1C",'Mapa final'!#REF!),"")</f>
        <v>#REF!</v>
      </c>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row>
    <row r="47" spans="1:84" ht="18.600000000000001" customHeight="1" x14ac:dyDescent="0.4">
      <c r="A47" s="22"/>
      <c r="B47" s="917"/>
      <c r="C47" s="917"/>
      <c r="D47" s="918"/>
      <c r="E47" s="904"/>
      <c r="F47" s="889"/>
      <c r="G47" s="889"/>
      <c r="H47" s="889"/>
      <c r="I47" s="893"/>
      <c r="J47" s="97" t="e">
        <f>IF(AND('Mapa final'!#REF!="Muy Baja",'Mapa final'!#REF!="Leve"),CONCATENATE("R2C",'Mapa final'!#REF!),"")</f>
        <v>#REF!</v>
      </c>
      <c r="K47" s="98" t="e">
        <f>IF(AND('Mapa final'!#REF!="Muy Baja",'Mapa final'!#REF!="Leve"),CONCATENATE("R2C",'Mapa final'!#REF!),"")</f>
        <v>#REF!</v>
      </c>
      <c r="L47" s="98" t="e">
        <f>IF(AND('Mapa final'!#REF!="Muy Baja",'Mapa final'!#REF!="Leve"),CONCATENATE("R2C",'Mapa final'!#REF!),"")</f>
        <v>#REF!</v>
      </c>
      <c r="M47" s="98" t="e">
        <f>IF(AND('Mapa final'!#REF!="Muy Baja",'Mapa final'!#REF!="Leve"),CONCATENATE("R2C",'Mapa final'!#REF!),"")</f>
        <v>#REF!</v>
      </c>
      <c r="N47" s="98" t="e">
        <f>IF(AND('Mapa final'!#REF!="Muy Baja",'Mapa final'!#REF!="Leve"),CONCATENATE("R2C",'Mapa final'!#REF!),"")</f>
        <v>#REF!</v>
      </c>
      <c r="O47" s="98" t="e">
        <f>IF(AND('Mapa final'!#REF!="Muy Baja",'Mapa final'!#REF!="Leve"),CONCATENATE("R2C",'Mapa final'!#REF!),"")</f>
        <v>#REF!</v>
      </c>
      <c r="P47" s="98" t="e">
        <f>IF(AND('Mapa final'!#REF!="Muy Baja",'Mapa final'!#REF!="Leve"),CONCATENATE("R2C",'Mapa final'!#REF!),"")</f>
        <v>#REF!</v>
      </c>
      <c r="Q47" s="98" t="e">
        <f>IF(AND('Mapa final'!#REF!="Muy Baja",'Mapa final'!#REF!="Leve"),CONCATENATE("R2C",'Mapa final'!#REF!),"")</f>
        <v>#REF!</v>
      </c>
      <c r="R47" s="98" t="e">
        <f>IF(AND('Mapa final'!#REF!="Muy Baja",'Mapa final'!#REF!="Leve"),CONCATENATE("R2C",'Mapa final'!#REF!),"")</f>
        <v>#REF!</v>
      </c>
      <c r="S47" s="98" t="e">
        <f>IF(AND('Mapa final'!#REF!="Muy Baja",'Mapa final'!#REF!="Leve"),CONCATENATE("R2C",'Mapa final'!#REF!),"")</f>
        <v>#REF!</v>
      </c>
      <c r="T47" s="97" t="e">
        <f>IF(AND('Mapa final'!#REF!="Muy Baja",'Mapa final'!#REF!="Menor"),CONCATENATE("R2C",'Mapa final'!#REF!),"")</f>
        <v>#REF!</v>
      </c>
      <c r="U47" s="98" t="e">
        <f>IF(AND('Mapa final'!#REF!="Muy Baja",'Mapa final'!#REF!="Menor"),CONCATENATE("R2C",'Mapa final'!#REF!),"")</f>
        <v>#REF!</v>
      </c>
      <c r="V47" s="98" t="e">
        <f>IF(AND('Mapa final'!#REF!="Muy Baja",'Mapa final'!#REF!="Menor"),CONCATENATE("R2C",'Mapa final'!#REF!),"")</f>
        <v>#REF!</v>
      </c>
      <c r="W47" s="98" t="e">
        <f>IF(AND('Mapa final'!#REF!="Muy Baja",'Mapa final'!#REF!="Menor"),CONCATENATE("R2C",'Mapa final'!#REF!),"")</f>
        <v>#REF!</v>
      </c>
      <c r="X47" s="98" t="e">
        <f>IF(AND('Mapa final'!#REF!="Muy Baja",'Mapa final'!#REF!="Menor"),CONCATENATE("R2C",'Mapa final'!#REF!),"")</f>
        <v>#REF!</v>
      </c>
      <c r="Y47" s="99" t="e">
        <f>IF(AND('Mapa final'!#REF!="Muy Baja",'Mapa final'!#REF!="Menor"),CONCATENATE("R2C",'Mapa final'!#REF!),"")</f>
        <v>#REF!</v>
      </c>
      <c r="Z47" s="88" t="e">
        <f>IF(AND('Mapa final'!#REF!="Muy Baja",'Mapa final'!#REF!="Moderado"),CONCATENATE("R2C",'Mapa final'!#REF!),"")</f>
        <v>#REF!</v>
      </c>
      <c r="AA47" s="89" t="e">
        <f>IF(AND('Mapa final'!#REF!="Muy Baja",'Mapa final'!#REF!="Moderado"),CONCATENATE("R2C",'Mapa final'!#REF!),"")</f>
        <v>#REF!</v>
      </c>
      <c r="AB47" s="89" t="e">
        <f>IF(AND('Mapa final'!#REF!="Muy Baja",'Mapa final'!#REF!="Moderado"),CONCATENATE("R2C",'Mapa final'!#REF!),"")</f>
        <v>#REF!</v>
      </c>
      <c r="AC47" s="89" t="e">
        <f>IF(AND('Mapa final'!#REF!="Muy Baja",'Mapa final'!#REF!="Moderado"),CONCATENATE("R2C",'Mapa final'!#REF!),"")</f>
        <v>#REF!</v>
      </c>
      <c r="AD47" s="89" t="e">
        <f>IF(AND('Mapa final'!#REF!="Muy Baja",'Mapa final'!#REF!="Moderado"),CONCATENATE("R2C",'Mapa final'!#REF!),"")</f>
        <v>#REF!</v>
      </c>
      <c r="AE47" s="90" t="e">
        <f>IF(AND('Mapa final'!#REF!="Muy Baja",'Mapa final'!#REF!="Moderado"),CONCATENATE("R2C",'Mapa final'!#REF!),"")</f>
        <v>#REF!</v>
      </c>
      <c r="AF47" s="73" t="e">
        <f>IF(AND('Mapa final'!#REF!="Muy Baja",'Mapa final'!#REF!="Mayor"),CONCATENATE("R2C",'Mapa final'!#REF!),"")</f>
        <v>#REF!</v>
      </c>
      <c r="AG47" s="74" t="e">
        <f>IF(AND('Mapa final'!#REF!="Muy Baja",'Mapa final'!#REF!="Mayor"),CONCATENATE("R2C",'Mapa final'!#REF!),"")</f>
        <v>#REF!</v>
      </c>
      <c r="AH47" s="74" t="e">
        <f>IF(AND('Mapa final'!#REF!="Muy Baja",'Mapa final'!#REF!="Mayor"),CONCATENATE("R2C",'Mapa final'!#REF!),"")</f>
        <v>#REF!</v>
      </c>
      <c r="AI47" s="74" t="e">
        <f>IF(AND('Mapa final'!#REF!="Muy Baja",'Mapa final'!#REF!="Mayor"),CONCATENATE("R2C",'Mapa final'!#REF!),"")</f>
        <v>#REF!</v>
      </c>
      <c r="AJ47" s="74" t="e">
        <f>IF(AND('Mapa final'!#REF!="Muy Baja",'Mapa final'!#REF!="Mayor"),CONCATENATE("R2C",'Mapa final'!#REF!),"")</f>
        <v>#REF!</v>
      </c>
      <c r="AK47" s="75" t="e">
        <f>IF(AND('Mapa final'!#REF!="Muy Baja",'Mapa final'!#REF!="Mayor"),CONCATENATE("R2C",'Mapa final'!#REF!),"")</f>
        <v>#REF!</v>
      </c>
      <c r="AL47" s="76" t="e">
        <f>IF(AND('Mapa final'!#REF!="Muy Baja",'Mapa final'!#REF!="Catastrófico"),CONCATENATE("R2C",'Mapa final'!#REF!),"")</f>
        <v>#REF!</v>
      </c>
      <c r="AM47" s="77" t="e">
        <f>IF(AND('Mapa final'!#REF!="Muy Baja",'Mapa final'!#REF!="Catastrófico"),CONCATENATE("R2C",'Mapa final'!#REF!),"")</f>
        <v>#REF!</v>
      </c>
      <c r="AN47" s="77" t="e">
        <f>IF(AND('Mapa final'!#REF!="Muy Baja",'Mapa final'!#REF!="Catastrófico"),CONCATENATE("R2C",'Mapa final'!#REF!),"")</f>
        <v>#REF!</v>
      </c>
      <c r="AO47" s="77" t="e">
        <f>IF(AND('Mapa final'!#REF!="Muy Baja",'Mapa final'!#REF!="Catastrófico"),CONCATENATE("R2C",'Mapa final'!#REF!),"")</f>
        <v>#REF!</v>
      </c>
      <c r="AP47" s="77" t="e">
        <f>IF(AND('Mapa final'!#REF!="Muy Baja",'Mapa final'!#REF!="Catastrófico"),CONCATENATE("R2C",'Mapa final'!#REF!),"")</f>
        <v>#REF!</v>
      </c>
      <c r="AQ47" s="78" t="e">
        <f>IF(AND('Mapa final'!#REF!="Muy Baja",'Mapa final'!#REF!="Catastrófico"),CONCATENATE("R2C",'Mapa final'!#REF!),"")</f>
        <v>#REF!</v>
      </c>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row>
    <row r="48" spans="1:84" ht="18.600000000000001" customHeight="1" x14ac:dyDescent="0.4">
      <c r="A48" s="22"/>
      <c r="B48" s="917"/>
      <c r="C48" s="917"/>
      <c r="D48" s="918"/>
      <c r="E48" s="904"/>
      <c r="F48" s="889"/>
      <c r="G48" s="889"/>
      <c r="H48" s="889"/>
      <c r="I48" s="893"/>
      <c r="J48" s="97" t="e">
        <f>IF(AND('Mapa final'!#REF!="Muy Baja",'Mapa final'!#REF!="Leve"),CONCATENATE("R3C",'Mapa final'!#REF!),"")</f>
        <v>#REF!</v>
      </c>
      <c r="K48" s="98" t="e">
        <f>IF(AND('Mapa final'!#REF!="Muy Baja",'Mapa final'!#REF!="Leve"),CONCATENATE("R3C",'Mapa final'!#REF!),"")</f>
        <v>#REF!</v>
      </c>
      <c r="L48" s="98" t="e">
        <f>IF(AND('Mapa final'!#REF!="Muy Baja",'Mapa final'!#REF!="Leve"),CONCATENATE("R3C",'Mapa final'!#REF!),"")</f>
        <v>#REF!</v>
      </c>
      <c r="M48" s="98" t="e">
        <f>IF(AND('Mapa final'!#REF!="Muy Baja",'Mapa final'!#REF!="Leve"),CONCATENATE("R3C",'Mapa final'!#REF!),"")</f>
        <v>#REF!</v>
      </c>
      <c r="N48" s="98" t="e">
        <f>IF(AND('Mapa final'!#REF!="Muy Baja",'Mapa final'!#REF!="Leve"),CONCATENATE("R3C",'Mapa final'!#REF!),"")</f>
        <v>#REF!</v>
      </c>
      <c r="O48" s="98" t="e">
        <f>IF(AND('Mapa final'!#REF!="Muy Baja",'Mapa final'!#REF!="Leve"),CONCATENATE("R3C",'Mapa final'!#REF!),"")</f>
        <v>#REF!</v>
      </c>
      <c r="P48" s="98" t="e">
        <f>IF(AND('Mapa final'!#REF!="Muy Baja",'Mapa final'!#REF!="Leve"),CONCATENATE("R3C",'Mapa final'!#REF!),"")</f>
        <v>#REF!</v>
      </c>
      <c r="Q48" s="98" t="e">
        <f>IF(AND('Mapa final'!#REF!="Muy Baja",'Mapa final'!#REF!="Leve"),CONCATENATE("R3C",'Mapa final'!#REF!),"")</f>
        <v>#REF!</v>
      </c>
      <c r="R48" s="98" t="e">
        <f>IF(AND('Mapa final'!#REF!="Muy Baja",'Mapa final'!#REF!="Leve"),CONCATENATE("R3C",'Mapa final'!#REF!),"")</f>
        <v>#REF!</v>
      </c>
      <c r="S48" s="98" t="e">
        <f>IF(AND('Mapa final'!#REF!="Muy Baja",'Mapa final'!#REF!="Leve"),CONCATENATE("R3C",'Mapa final'!#REF!),"")</f>
        <v>#REF!</v>
      </c>
      <c r="T48" s="97" t="e">
        <f>IF(AND('Mapa final'!#REF!="Muy Baja",'Mapa final'!#REF!="Menor"),CONCATENATE("R3C",'Mapa final'!#REF!),"")</f>
        <v>#REF!</v>
      </c>
      <c r="U48" s="98" t="e">
        <f>IF(AND('Mapa final'!#REF!="Muy Baja",'Mapa final'!#REF!="Menor"),CONCATENATE("R3C",'Mapa final'!#REF!),"")</f>
        <v>#REF!</v>
      </c>
      <c r="V48" s="98" t="e">
        <f>IF(AND('Mapa final'!#REF!="Muy Baja",'Mapa final'!#REF!="Menor"),CONCATENATE("R3C",'Mapa final'!#REF!),"")</f>
        <v>#REF!</v>
      </c>
      <c r="W48" s="98" t="e">
        <f>IF(AND('Mapa final'!#REF!="Muy Baja",'Mapa final'!#REF!="Menor"),CONCATENATE("R3C",'Mapa final'!#REF!),"")</f>
        <v>#REF!</v>
      </c>
      <c r="X48" s="98" t="e">
        <f>IF(AND('Mapa final'!#REF!="Muy Baja",'Mapa final'!#REF!="Menor"),CONCATENATE("R3C",'Mapa final'!#REF!),"")</f>
        <v>#REF!</v>
      </c>
      <c r="Y48" s="99" t="e">
        <f>IF(AND('Mapa final'!#REF!="Muy Baja",'Mapa final'!#REF!="Menor"),CONCATENATE("R3C",'Mapa final'!#REF!),"")</f>
        <v>#REF!</v>
      </c>
      <c r="Z48" s="88" t="e">
        <f>IF(AND('Mapa final'!#REF!="Muy Baja",'Mapa final'!#REF!="Moderado"),CONCATENATE("R3C",'Mapa final'!#REF!),"")</f>
        <v>#REF!</v>
      </c>
      <c r="AA48" s="89" t="e">
        <f>IF(AND('Mapa final'!#REF!="Muy Baja",'Mapa final'!#REF!="Moderado"),CONCATENATE("R3C",'Mapa final'!#REF!),"")</f>
        <v>#REF!</v>
      </c>
      <c r="AB48" s="89" t="e">
        <f>IF(AND('Mapa final'!#REF!="Muy Baja",'Mapa final'!#REF!="Moderado"),CONCATENATE("R3C",'Mapa final'!#REF!),"")</f>
        <v>#REF!</v>
      </c>
      <c r="AC48" s="89" t="e">
        <f>IF(AND('Mapa final'!#REF!="Muy Baja",'Mapa final'!#REF!="Moderado"),CONCATENATE("R3C",'Mapa final'!#REF!),"")</f>
        <v>#REF!</v>
      </c>
      <c r="AD48" s="89" t="e">
        <f>IF(AND('Mapa final'!#REF!="Muy Baja",'Mapa final'!#REF!="Moderado"),CONCATENATE("R3C",'Mapa final'!#REF!),"")</f>
        <v>#REF!</v>
      </c>
      <c r="AE48" s="90" t="e">
        <f>IF(AND('Mapa final'!#REF!="Muy Baja",'Mapa final'!#REF!="Moderado"),CONCATENATE("R3C",'Mapa final'!#REF!),"")</f>
        <v>#REF!</v>
      </c>
      <c r="AF48" s="73" t="e">
        <f>IF(AND('Mapa final'!#REF!="Muy Baja",'Mapa final'!#REF!="Mayor"),CONCATENATE("R3C",'Mapa final'!#REF!),"")</f>
        <v>#REF!</v>
      </c>
      <c r="AG48" s="74" t="e">
        <f>IF(AND('Mapa final'!#REF!="Muy Baja",'Mapa final'!#REF!="Mayor"),CONCATENATE("R3C",'Mapa final'!#REF!),"")</f>
        <v>#REF!</v>
      </c>
      <c r="AH48" s="74" t="e">
        <f>IF(AND('Mapa final'!#REF!="Muy Baja",'Mapa final'!#REF!="Mayor"),CONCATENATE("R3C",'Mapa final'!#REF!),"")</f>
        <v>#REF!</v>
      </c>
      <c r="AI48" s="74" t="e">
        <f>IF(AND('Mapa final'!#REF!="Muy Baja",'Mapa final'!#REF!="Mayor"),CONCATENATE("R3C",'Mapa final'!#REF!),"")</f>
        <v>#REF!</v>
      </c>
      <c r="AJ48" s="74" t="e">
        <f>IF(AND('Mapa final'!#REF!="Muy Baja",'Mapa final'!#REF!="Mayor"),CONCATENATE("R3C",'Mapa final'!#REF!),"")</f>
        <v>#REF!</v>
      </c>
      <c r="AK48" s="75" t="e">
        <f>IF(AND('Mapa final'!#REF!="Muy Baja",'Mapa final'!#REF!="Mayor"),CONCATENATE("R3C",'Mapa final'!#REF!),"")</f>
        <v>#REF!</v>
      </c>
      <c r="AL48" s="76" t="e">
        <f>IF(AND('Mapa final'!#REF!="Muy Baja",'Mapa final'!#REF!="Catastrófico"),CONCATENATE("R3C",'Mapa final'!#REF!),"")</f>
        <v>#REF!</v>
      </c>
      <c r="AM48" s="77" t="e">
        <f>IF(AND('Mapa final'!#REF!="Muy Baja",'Mapa final'!#REF!="Catastrófico"),CONCATENATE("R3C",'Mapa final'!#REF!),"")</f>
        <v>#REF!</v>
      </c>
      <c r="AN48" s="77" t="e">
        <f>IF(AND('Mapa final'!#REF!="Muy Baja",'Mapa final'!#REF!="Catastrófico"),CONCATENATE("R3C",'Mapa final'!#REF!),"")</f>
        <v>#REF!</v>
      </c>
      <c r="AO48" s="77" t="e">
        <f>IF(AND('Mapa final'!#REF!="Muy Baja",'Mapa final'!#REF!="Catastrófico"),CONCATENATE("R3C",'Mapa final'!#REF!),"")</f>
        <v>#REF!</v>
      </c>
      <c r="AP48" s="77" t="e">
        <f>IF(AND('Mapa final'!#REF!="Muy Baja",'Mapa final'!#REF!="Catastrófico"),CONCATENATE("R3C",'Mapa final'!#REF!),"")</f>
        <v>#REF!</v>
      </c>
      <c r="AQ48" s="78" t="e">
        <f>IF(AND('Mapa final'!#REF!="Muy Baja",'Mapa final'!#REF!="Catastrófico"),CONCATENATE("R3C",'Mapa final'!#REF!),"")</f>
        <v>#REF!</v>
      </c>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row>
    <row r="49" spans="1:84" ht="18.600000000000001" customHeight="1" x14ac:dyDescent="0.4">
      <c r="A49" s="22"/>
      <c r="B49" s="917"/>
      <c r="C49" s="917"/>
      <c r="D49" s="918"/>
      <c r="E49" s="904"/>
      <c r="F49" s="889"/>
      <c r="G49" s="889"/>
      <c r="H49" s="889"/>
      <c r="I49" s="893"/>
      <c r="J49" s="97" t="e">
        <f>IF(AND('Mapa final'!#REF!="Muy Baja",'Mapa final'!#REF!="Leve"),CONCATENATE("R4C",'Mapa final'!#REF!),"")</f>
        <v>#REF!</v>
      </c>
      <c r="K49" s="98" t="e">
        <f>IF(AND('Mapa final'!#REF!="Muy Baja",'Mapa final'!#REF!="Leve"),CONCATENATE("R4C",'Mapa final'!#REF!),"")</f>
        <v>#REF!</v>
      </c>
      <c r="L49" s="98" t="e">
        <f>IF(AND('Mapa final'!#REF!="Muy Baja",'Mapa final'!#REF!="Leve"),CONCATENATE("R4C",'Mapa final'!#REF!),"")</f>
        <v>#REF!</v>
      </c>
      <c r="M49" s="98" t="e">
        <f>IF(AND('Mapa final'!#REF!="Muy Baja",'Mapa final'!#REF!="Leve"),CONCATENATE("R4C",'Mapa final'!#REF!),"")</f>
        <v>#REF!</v>
      </c>
      <c r="N49" s="98" t="e">
        <f>IF(AND('Mapa final'!#REF!="Muy Baja",'Mapa final'!#REF!="Leve"),CONCATENATE("R4C",'Mapa final'!#REF!),"")</f>
        <v>#REF!</v>
      </c>
      <c r="O49" s="98" t="e">
        <f>IF(AND('Mapa final'!#REF!="Muy Baja",'Mapa final'!#REF!="Leve"),CONCATENATE("R4C",'Mapa final'!#REF!),"")</f>
        <v>#REF!</v>
      </c>
      <c r="P49" s="98" t="e">
        <f>IF(AND('Mapa final'!#REF!="Muy Baja",'Mapa final'!#REF!="Leve"),CONCATENATE("R4C",'Mapa final'!#REF!),"")</f>
        <v>#REF!</v>
      </c>
      <c r="Q49" s="98" t="e">
        <f>IF(AND('Mapa final'!#REF!="Muy Baja",'Mapa final'!#REF!="Leve"),CONCATENATE("R4C",'Mapa final'!#REF!),"")</f>
        <v>#REF!</v>
      </c>
      <c r="R49" s="98" t="e">
        <f>IF(AND('Mapa final'!#REF!="Muy Baja",'Mapa final'!#REF!="Leve"),CONCATENATE("R4C",'Mapa final'!#REF!),"")</f>
        <v>#REF!</v>
      </c>
      <c r="S49" s="98" t="e">
        <f>IF(AND('Mapa final'!#REF!="Muy Baja",'Mapa final'!#REF!="Leve"),CONCATENATE("R4C",'Mapa final'!#REF!),"")</f>
        <v>#REF!</v>
      </c>
      <c r="T49" s="97" t="e">
        <f>IF(AND('Mapa final'!#REF!="Muy Baja",'Mapa final'!#REF!="Menor"),CONCATENATE("R4C",'Mapa final'!#REF!),"")</f>
        <v>#REF!</v>
      </c>
      <c r="U49" s="98" t="e">
        <f>IF(AND('Mapa final'!#REF!="Muy Baja",'Mapa final'!#REF!="Menor"),CONCATENATE("R4C",'Mapa final'!#REF!),"")</f>
        <v>#REF!</v>
      </c>
      <c r="V49" s="98" t="e">
        <f>IF(AND('Mapa final'!#REF!="Muy Baja",'Mapa final'!#REF!="Menor"),CONCATENATE("R4C",'Mapa final'!#REF!),"")</f>
        <v>#REF!</v>
      </c>
      <c r="W49" s="98" t="e">
        <f>IF(AND('Mapa final'!#REF!="Muy Baja",'Mapa final'!#REF!="Menor"),CONCATENATE("R4C",'Mapa final'!#REF!),"")</f>
        <v>#REF!</v>
      </c>
      <c r="X49" s="98" t="e">
        <f>IF(AND('Mapa final'!#REF!="Muy Baja",'Mapa final'!#REF!="Menor"),CONCATENATE("R4C",'Mapa final'!#REF!),"")</f>
        <v>#REF!</v>
      </c>
      <c r="Y49" s="99" t="e">
        <f>IF(AND('Mapa final'!#REF!="Muy Baja",'Mapa final'!#REF!="Menor"),CONCATENATE("R4C",'Mapa final'!#REF!),"")</f>
        <v>#REF!</v>
      </c>
      <c r="Z49" s="88" t="e">
        <f>IF(AND('Mapa final'!#REF!="Muy Baja",'Mapa final'!#REF!="Moderado"),CONCATENATE("R4C",'Mapa final'!#REF!),"")</f>
        <v>#REF!</v>
      </c>
      <c r="AA49" s="89" t="e">
        <f>IF(AND('Mapa final'!#REF!="Muy Baja",'Mapa final'!#REF!="Moderado"),CONCATENATE("R4C",'Mapa final'!#REF!),"")</f>
        <v>#REF!</v>
      </c>
      <c r="AB49" s="89" t="e">
        <f>IF(AND('Mapa final'!#REF!="Muy Baja",'Mapa final'!#REF!="Moderado"),CONCATENATE("R4C",'Mapa final'!#REF!),"")</f>
        <v>#REF!</v>
      </c>
      <c r="AC49" s="89" t="e">
        <f>IF(AND('Mapa final'!#REF!="Muy Baja",'Mapa final'!#REF!="Moderado"),CONCATENATE("R4C",'Mapa final'!#REF!),"")</f>
        <v>#REF!</v>
      </c>
      <c r="AD49" s="89" t="e">
        <f>IF(AND('Mapa final'!#REF!="Muy Baja",'Mapa final'!#REF!="Moderado"),CONCATENATE("R4C",'Mapa final'!#REF!),"")</f>
        <v>#REF!</v>
      </c>
      <c r="AE49" s="90" t="e">
        <f>IF(AND('Mapa final'!#REF!="Muy Baja",'Mapa final'!#REF!="Moderado"),CONCATENATE("R4C",'Mapa final'!#REF!),"")</f>
        <v>#REF!</v>
      </c>
      <c r="AF49" s="73" t="e">
        <f>IF(AND('Mapa final'!#REF!="Muy Baja",'Mapa final'!#REF!="Mayor"),CONCATENATE("R4C",'Mapa final'!#REF!),"")</f>
        <v>#REF!</v>
      </c>
      <c r="AG49" s="74" t="e">
        <f>IF(AND('Mapa final'!#REF!="Muy Baja",'Mapa final'!#REF!="Mayor"),CONCATENATE("R4C",'Mapa final'!#REF!),"")</f>
        <v>#REF!</v>
      </c>
      <c r="AH49" s="74" t="e">
        <f>IF(AND('Mapa final'!#REF!="Muy Baja",'Mapa final'!#REF!="Mayor"),CONCATENATE("R4C",'Mapa final'!#REF!),"")</f>
        <v>#REF!</v>
      </c>
      <c r="AI49" s="74" t="e">
        <f>IF(AND('Mapa final'!#REF!="Muy Baja",'Mapa final'!#REF!="Mayor"),CONCATENATE("R4C",'Mapa final'!#REF!),"")</f>
        <v>#REF!</v>
      </c>
      <c r="AJ49" s="74" t="e">
        <f>IF(AND('Mapa final'!#REF!="Muy Baja",'Mapa final'!#REF!="Mayor"),CONCATENATE("R4C",'Mapa final'!#REF!),"")</f>
        <v>#REF!</v>
      </c>
      <c r="AK49" s="75" t="e">
        <f>IF(AND('Mapa final'!#REF!="Muy Baja",'Mapa final'!#REF!="Mayor"),CONCATENATE("R4C",'Mapa final'!#REF!),"")</f>
        <v>#REF!</v>
      </c>
      <c r="AL49" s="76" t="e">
        <f>IF(AND('Mapa final'!#REF!="Muy Baja",'Mapa final'!#REF!="Catastrófico"),CONCATENATE("R4C",'Mapa final'!#REF!),"")</f>
        <v>#REF!</v>
      </c>
      <c r="AM49" s="77" t="e">
        <f>IF(AND('Mapa final'!#REF!="Muy Baja",'Mapa final'!#REF!="Catastrófico"),CONCATENATE("R4C",'Mapa final'!#REF!),"")</f>
        <v>#REF!</v>
      </c>
      <c r="AN49" s="77" t="e">
        <f>IF(AND('Mapa final'!#REF!="Muy Baja",'Mapa final'!#REF!="Catastrófico"),CONCATENATE("R4C",'Mapa final'!#REF!),"")</f>
        <v>#REF!</v>
      </c>
      <c r="AO49" s="77" t="e">
        <f>IF(AND('Mapa final'!#REF!="Muy Baja",'Mapa final'!#REF!="Catastrófico"),CONCATENATE("R4C",'Mapa final'!#REF!),"")</f>
        <v>#REF!</v>
      </c>
      <c r="AP49" s="77" t="e">
        <f>IF(AND('Mapa final'!#REF!="Muy Baja",'Mapa final'!#REF!="Catastrófico"),CONCATENATE("R4C",'Mapa final'!#REF!),"")</f>
        <v>#REF!</v>
      </c>
      <c r="AQ49" s="78" t="e">
        <f>IF(AND('Mapa final'!#REF!="Muy Baja",'Mapa final'!#REF!="Catastrófico"),CONCATENATE("R4C",'Mapa final'!#REF!),"")</f>
        <v>#REF!</v>
      </c>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row>
    <row r="50" spans="1:84" ht="18.600000000000001" customHeight="1" x14ac:dyDescent="0.4">
      <c r="A50" s="22"/>
      <c r="B50" s="917"/>
      <c r="C50" s="917"/>
      <c r="D50" s="918"/>
      <c r="E50" s="904"/>
      <c r="F50" s="889"/>
      <c r="G50" s="889"/>
      <c r="H50" s="889"/>
      <c r="I50" s="893"/>
      <c r="J50" s="97" t="e">
        <f>IF(AND('Mapa final'!#REF!="Muy Baja",'Mapa final'!#REF!="Leve"),CONCATENATE("R3C",'Mapa final'!#REF!),"")</f>
        <v>#REF!</v>
      </c>
      <c r="K50" s="98" t="e">
        <f>IF(AND('Mapa final'!#REF!="Muy Baja",'Mapa final'!#REF!="Leve"),CONCATENATE("R3C",'Mapa final'!#REF!),"")</f>
        <v>#REF!</v>
      </c>
      <c r="L50" s="98" t="e">
        <f>IF(AND('Mapa final'!#REF!="Muy Baja",'Mapa final'!#REF!="Leve"),CONCATENATE("R3C",'Mapa final'!#REF!),"")</f>
        <v>#REF!</v>
      </c>
      <c r="M50" s="98" t="e">
        <f>IF(AND('Mapa final'!#REF!="Muy Baja",'Mapa final'!#REF!="Leve"),CONCATENATE("R3C",'Mapa final'!#REF!),"")</f>
        <v>#REF!</v>
      </c>
      <c r="N50" s="98" t="e">
        <f>IF(AND('Mapa final'!#REF!="Muy Baja",'Mapa final'!#REF!="Leve"),CONCATENATE("R3C",'Mapa final'!#REF!),"")</f>
        <v>#REF!</v>
      </c>
      <c r="O50" s="98" t="e">
        <f>IF(AND('Mapa final'!#REF!="Muy Baja",'Mapa final'!#REF!="Leve"),CONCATENATE("R3C",'Mapa final'!#REF!),"")</f>
        <v>#REF!</v>
      </c>
      <c r="P50" s="98" t="e">
        <f>IF(AND('Mapa final'!#REF!="Muy Baja",'Mapa final'!#REF!="Leve"),CONCATENATE("R3C",'Mapa final'!#REF!),"")</f>
        <v>#REF!</v>
      </c>
      <c r="Q50" s="98" t="e">
        <f>IF(AND('Mapa final'!#REF!="Muy Baja",'Mapa final'!#REF!="Leve"),CONCATENATE("R3C",'Mapa final'!#REF!),"")</f>
        <v>#REF!</v>
      </c>
      <c r="R50" s="98" t="e">
        <f>IF(AND('Mapa final'!#REF!="Muy Baja",'Mapa final'!#REF!="Leve"),CONCATENATE("R3C",'Mapa final'!#REF!),"")</f>
        <v>#REF!</v>
      </c>
      <c r="S50" s="98" t="e">
        <f>IF(AND('Mapa final'!#REF!="Muy Baja",'Mapa final'!#REF!="Leve"),CONCATENATE("R3C",'Mapa final'!#REF!),"")</f>
        <v>#REF!</v>
      </c>
      <c r="T50" s="97" t="e">
        <f>IF(AND('Mapa final'!#REF!="Muy Baja",'Mapa final'!#REF!="Menor"),CONCATENATE("R3C",'Mapa final'!#REF!),"")</f>
        <v>#REF!</v>
      </c>
      <c r="U50" s="98" t="e">
        <f>IF(AND('Mapa final'!#REF!="Muy Baja",'Mapa final'!#REF!="Menor"),CONCATENATE("R3C",'Mapa final'!#REF!),"")</f>
        <v>#REF!</v>
      </c>
      <c r="V50" s="98" t="e">
        <f>IF(AND('Mapa final'!#REF!="Muy Baja",'Mapa final'!#REF!="Menor"),CONCATENATE("R3C",'Mapa final'!#REF!),"")</f>
        <v>#REF!</v>
      </c>
      <c r="W50" s="98" t="e">
        <f>IF(AND('Mapa final'!#REF!="Muy Baja",'Mapa final'!#REF!="Menor"),CONCATENATE("R3C",'Mapa final'!#REF!),"")</f>
        <v>#REF!</v>
      </c>
      <c r="X50" s="98" t="e">
        <f>IF(AND('Mapa final'!#REF!="Muy Baja",'Mapa final'!#REF!="Menor"),CONCATENATE("R3C",'Mapa final'!#REF!),"")</f>
        <v>#REF!</v>
      </c>
      <c r="Y50" s="99" t="e">
        <f>IF(AND('Mapa final'!#REF!="Muy Baja",'Mapa final'!#REF!="Menor"),CONCATENATE("R3C",'Mapa final'!#REF!),"")</f>
        <v>#REF!</v>
      </c>
      <c r="Z50" s="88" t="e">
        <f>IF(AND('Mapa final'!#REF!="Muy Baja",'Mapa final'!#REF!="Moderado"),CONCATENATE("R3C",'Mapa final'!#REF!),"")</f>
        <v>#REF!</v>
      </c>
      <c r="AA50" s="89" t="e">
        <f>IF(AND('Mapa final'!#REF!="Muy Baja",'Mapa final'!#REF!="Moderado"),CONCATENATE("R3C",'Mapa final'!#REF!),"")</f>
        <v>#REF!</v>
      </c>
      <c r="AB50" s="89" t="e">
        <f>IF(AND('Mapa final'!#REF!="Muy Baja",'Mapa final'!#REF!="Moderado"),CONCATENATE("R3C",'Mapa final'!#REF!),"")</f>
        <v>#REF!</v>
      </c>
      <c r="AC50" s="89" t="e">
        <f>IF(AND('Mapa final'!#REF!="Muy Baja",'Mapa final'!#REF!="Moderado"),CONCATENATE("R3C",'Mapa final'!#REF!),"")</f>
        <v>#REF!</v>
      </c>
      <c r="AD50" s="89" t="e">
        <f>IF(AND('Mapa final'!#REF!="Muy Baja",'Mapa final'!#REF!="Moderado"),CONCATENATE("R3C",'Mapa final'!#REF!),"")</f>
        <v>#REF!</v>
      </c>
      <c r="AE50" s="90" t="e">
        <f>IF(AND('Mapa final'!#REF!="Muy Baja",'Mapa final'!#REF!="Moderado"),CONCATENATE("R3C",'Mapa final'!#REF!),"")</f>
        <v>#REF!</v>
      </c>
      <c r="AF50" s="73" t="e">
        <f>IF(AND('Mapa final'!#REF!="Muy Baja",'Mapa final'!#REF!="Mayor"),CONCATENATE("R3C",'Mapa final'!#REF!),"")</f>
        <v>#REF!</v>
      </c>
      <c r="AG50" s="74" t="e">
        <f>IF(AND('Mapa final'!#REF!="Muy Baja",'Mapa final'!#REF!="Mayor"),CONCATENATE("R3C",'Mapa final'!#REF!),"")</f>
        <v>#REF!</v>
      </c>
      <c r="AH50" s="74" t="e">
        <f>IF(AND('Mapa final'!#REF!="Muy Baja",'Mapa final'!#REF!="Mayor"),CONCATENATE("R3C",'Mapa final'!#REF!),"")</f>
        <v>#REF!</v>
      </c>
      <c r="AI50" s="74" t="e">
        <f>IF(AND('Mapa final'!#REF!="Muy Baja",'Mapa final'!#REF!="Mayor"),CONCATENATE("R3C",'Mapa final'!#REF!),"")</f>
        <v>#REF!</v>
      </c>
      <c r="AJ50" s="74" t="e">
        <f>IF(AND('Mapa final'!#REF!="Muy Baja",'Mapa final'!#REF!="Mayor"),CONCATENATE("R3C",'Mapa final'!#REF!),"")</f>
        <v>#REF!</v>
      </c>
      <c r="AK50" s="75" t="e">
        <f>IF(AND('Mapa final'!#REF!="Muy Baja",'Mapa final'!#REF!="Mayor"),CONCATENATE("R3C",'Mapa final'!#REF!),"")</f>
        <v>#REF!</v>
      </c>
      <c r="AL50" s="76" t="e">
        <f>IF(AND('Mapa final'!#REF!="Muy Baja",'Mapa final'!#REF!="Catastrófico"),CONCATENATE("R3C",'Mapa final'!#REF!),"")</f>
        <v>#REF!</v>
      </c>
      <c r="AM50" s="77" t="e">
        <f>IF(AND('Mapa final'!#REF!="Muy Baja",'Mapa final'!#REF!="Catastrófico"),CONCATENATE("R3C",'Mapa final'!#REF!),"")</f>
        <v>#REF!</v>
      </c>
      <c r="AN50" s="77" t="e">
        <f>IF(AND('Mapa final'!#REF!="Muy Baja",'Mapa final'!#REF!="Catastrófico"),CONCATENATE("R3C",'Mapa final'!#REF!),"")</f>
        <v>#REF!</v>
      </c>
      <c r="AO50" s="77" t="e">
        <f>IF(AND('Mapa final'!#REF!="Muy Baja",'Mapa final'!#REF!="Catastrófico"),CONCATENATE("R3C",'Mapa final'!#REF!),"")</f>
        <v>#REF!</v>
      </c>
      <c r="AP50" s="77" t="e">
        <f>IF(AND('Mapa final'!#REF!="Muy Baja",'Mapa final'!#REF!="Catastrófico"),CONCATENATE("R3C",'Mapa final'!#REF!),"")</f>
        <v>#REF!</v>
      </c>
      <c r="AQ50" s="78" t="e">
        <f>IF(AND('Mapa final'!#REF!="Muy Baja",'Mapa final'!#REF!="Catastrófico"),CONCATENATE("R3C",'Mapa final'!#REF!),"")</f>
        <v>#REF!</v>
      </c>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row>
    <row r="51" spans="1:84" ht="18.600000000000001" customHeight="1" x14ac:dyDescent="0.4">
      <c r="A51" s="22"/>
      <c r="B51" s="917"/>
      <c r="C51" s="917"/>
      <c r="D51" s="918"/>
      <c r="E51" s="888"/>
      <c r="F51" s="889"/>
      <c r="G51" s="889"/>
      <c r="H51" s="889"/>
      <c r="I51" s="893"/>
      <c r="J51" s="97" t="e">
        <f>IF(AND('Mapa final'!#REF!="Muy Baja",'Mapa final'!#REF!="Leve"),CONCATENATE("R4C",'Mapa final'!#REF!),"")</f>
        <v>#REF!</v>
      </c>
      <c r="K51" s="98" t="e">
        <f>IF(AND('Mapa final'!#REF!="Muy Baja",'Mapa final'!#REF!="Leve"),CONCATENATE("R4C",'Mapa final'!#REF!),"")</f>
        <v>#REF!</v>
      </c>
      <c r="L51" s="98" t="e">
        <f>IF(AND('Mapa final'!#REF!="Muy Baja",'Mapa final'!#REF!="Leve"),CONCATENATE("R4C",'Mapa final'!#REF!),"")</f>
        <v>#REF!</v>
      </c>
      <c r="M51" s="98" t="e">
        <f>IF(AND('Mapa final'!#REF!="Muy Baja",'Mapa final'!#REF!="Leve"),CONCATENATE("R4C",'Mapa final'!#REF!),"")</f>
        <v>#REF!</v>
      </c>
      <c r="N51" s="98" t="e">
        <f>IF(AND('Mapa final'!#REF!="Muy Baja",'Mapa final'!#REF!="Leve"),CONCATENATE("R4C",'Mapa final'!#REF!),"")</f>
        <v>#REF!</v>
      </c>
      <c r="O51" s="98" t="e">
        <f>IF(AND('Mapa final'!#REF!="Muy Baja",'Mapa final'!#REF!="Leve"),CONCATENATE("R4C",'Mapa final'!#REF!),"")</f>
        <v>#REF!</v>
      </c>
      <c r="P51" s="98" t="e">
        <f>IF(AND('Mapa final'!#REF!="Muy Baja",'Mapa final'!#REF!="Leve"),CONCATENATE("R4C",'Mapa final'!#REF!),"")</f>
        <v>#REF!</v>
      </c>
      <c r="Q51" s="98" t="e">
        <f>IF(AND('Mapa final'!#REF!="Muy Baja",'Mapa final'!#REF!="Leve"),CONCATENATE("R4C",'Mapa final'!#REF!),"")</f>
        <v>#REF!</v>
      </c>
      <c r="R51" s="98" t="e">
        <f>IF(AND('Mapa final'!#REF!="Muy Baja",'Mapa final'!#REF!="Leve"),CONCATENATE("R4C",'Mapa final'!#REF!),"")</f>
        <v>#REF!</v>
      </c>
      <c r="S51" s="98" t="e">
        <f>IF(AND('Mapa final'!#REF!="Muy Baja",'Mapa final'!#REF!="Leve"),CONCATENATE("R4C",'Mapa final'!#REF!),"")</f>
        <v>#REF!</v>
      </c>
      <c r="T51" s="97" t="e">
        <f>IF(AND('Mapa final'!#REF!="Muy Baja",'Mapa final'!#REF!="Menor"),CONCATENATE("R4C",'Mapa final'!#REF!),"")</f>
        <v>#REF!</v>
      </c>
      <c r="U51" s="98" t="e">
        <f>IF(AND('Mapa final'!#REF!="Muy Baja",'Mapa final'!#REF!="Menor"),CONCATENATE("R4C",'Mapa final'!#REF!),"")</f>
        <v>#REF!</v>
      </c>
      <c r="V51" s="98" t="e">
        <f>IF(AND('Mapa final'!#REF!="Muy Baja",'Mapa final'!#REF!="Menor"),CONCATENATE("R4C",'Mapa final'!#REF!),"")</f>
        <v>#REF!</v>
      </c>
      <c r="W51" s="98" t="e">
        <f>IF(AND('Mapa final'!#REF!="Muy Baja",'Mapa final'!#REF!="Menor"),CONCATENATE("R4C",'Mapa final'!#REF!),"")</f>
        <v>#REF!</v>
      </c>
      <c r="X51" s="98" t="e">
        <f>IF(AND('Mapa final'!#REF!="Muy Baja",'Mapa final'!#REF!="Menor"),CONCATENATE("R4C",'Mapa final'!#REF!),"")</f>
        <v>#REF!</v>
      </c>
      <c r="Y51" s="99" t="e">
        <f>IF(AND('Mapa final'!#REF!="Muy Baja",'Mapa final'!#REF!="Menor"),CONCATENATE("R4C",'Mapa final'!#REF!),"")</f>
        <v>#REF!</v>
      </c>
      <c r="Z51" s="88" t="e">
        <f>IF(AND('Mapa final'!#REF!="Muy Baja",'Mapa final'!#REF!="Moderado"),CONCATENATE("R4C",'Mapa final'!#REF!),"")</f>
        <v>#REF!</v>
      </c>
      <c r="AA51" s="89" t="e">
        <f>IF(AND('Mapa final'!#REF!="Muy Baja",'Mapa final'!#REF!="Moderado"),CONCATENATE("R4C",'Mapa final'!#REF!),"")</f>
        <v>#REF!</v>
      </c>
      <c r="AB51" s="89" t="e">
        <f>IF(AND('Mapa final'!#REF!="Muy Baja",'Mapa final'!#REF!="Moderado"),CONCATENATE("R4C",'Mapa final'!#REF!),"")</f>
        <v>#REF!</v>
      </c>
      <c r="AC51" s="89" t="e">
        <f>IF(AND('Mapa final'!#REF!="Muy Baja",'Mapa final'!#REF!="Moderado"),CONCATENATE("R4C",'Mapa final'!#REF!),"")</f>
        <v>#REF!</v>
      </c>
      <c r="AD51" s="89" t="e">
        <f>IF(AND('Mapa final'!#REF!="Muy Baja",'Mapa final'!#REF!="Moderado"),CONCATENATE("R4C",'Mapa final'!#REF!),"")</f>
        <v>#REF!</v>
      </c>
      <c r="AE51" s="90" t="e">
        <f>IF(AND('Mapa final'!#REF!="Muy Baja",'Mapa final'!#REF!="Moderado"),CONCATENATE("R4C",'Mapa final'!#REF!),"")</f>
        <v>#REF!</v>
      </c>
      <c r="AF51" s="73" t="e">
        <f>IF(AND('Mapa final'!#REF!="Muy Baja",'Mapa final'!#REF!="Mayor"),CONCATENATE("R4C",'Mapa final'!#REF!),"")</f>
        <v>#REF!</v>
      </c>
      <c r="AG51" s="74" t="e">
        <f>IF(AND('Mapa final'!#REF!="Muy Baja",'Mapa final'!#REF!="Mayor"),CONCATENATE("R4C",'Mapa final'!#REF!),"")</f>
        <v>#REF!</v>
      </c>
      <c r="AH51" s="74" t="e">
        <f>IF(AND('Mapa final'!#REF!="Muy Baja",'Mapa final'!#REF!="Mayor"),CONCATENATE("R4C",'Mapa final'!#REF!),"")</f>
        <v>#REF!</v>
      </c>
      <c r="AI51" s="74" t="e">
        <f>IF(AND('Mapa final'!#REF!="Muy Baja",'Mapa final'!#REF!="Mayor"),CONCATENATE("R4C",'Mapa final'!#REF!),"")</f>
        <v>#REF!</v>
      </c>
      <c r="AJ51" s="74" t="e">
        <f>IF(AND('Mapa final'!#REF!="Muy Baja",'Mapa final'!#REF!="Mayor"),CONCATENATE("R4C",'Mapa final'!#REF!),"")</f>
        <v>#REF!</v>
      </c>
      <c r="AK51" s="75" t="e">
        <f>IF(AND('Mapa final'!#REF!="Muy Baja",'Mapa final'!#REF!="Mayor"),CONCATENATE("R4C",'Mapa final'!#REF!),"")</f>
        <v>#REF!</v>
      </c>
      <c r="AL51" s="76" t="e">
        <f>IF(AND('Mapa final'!#REF!="Muy Baja",'Mapa final'!#REF!="Catastrófico"),CONCATENATE("R4C",'Mapa final'!#REF!),"")</f>
        <v>#REF!</v>
      </c>
      <c r="AM51" s="77" t="e">
        <f>IF(AND('Mapa final'!#REF!="Muy Baja",'Mapa final'!#REF!="Catastrófico"),CONCATENATE("R4C",'Mapa final'!#REF!),"")</f>
        <v>#REF!</v>
      </c>
      <c r="AN51" s="77" t="e">
        <f>IF(AND('Mapa final'!#REF!="Muy Baja",'Mapa final'!#REF!="Catastrófico"),CONCATENATE("R4C",'Mapa final'!#REF!),"")</f>
        <v>#REF!</v>
      </c>
      <c r="AO51" s="77" t="e">
        <f>IF(AND('Mapa final'!#REF!="Muy Baja",'Mapa final'!#REF!="Catastrófico"),CONCATENATE("R4C",'Mapa final'!#REF!),"")</f>
        <v>#REF!</v>
      </c>
      <c r="AP51" s="77" t="e">
        <f>IF(AND('Mapa final'!#REF!="Muy Baja",'Mapa final'!#REF!="Catastrófico"),CONCATENATE("R4C",'Mapa final'!#REF!),"")</f>
        <v>#REF!</v>
      </c>
      <c r="AQ51" s="78" t="e">
        <f>IF(AND('Mapa final'!#REF!="Muy Baja",'Mapa final'!#REF!="Catastrófico"),CONCATENATE("R4C",'Mapa final'!#REF!),"")</f>
        <v>#REF!</v>
      </c>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row>
    <row r="52" spans="1:84" ht="18.600000000000001" customHeight="1" x14ac:dyDescent="0.4">
      <c r="A52" s="22"/>
      <c r="B52" s="917"/>
      <c r="C52" s="917"/>
      <c r="D52" s="918"/>
      <c r="E52" s="888"/>
      <c r="F52" s="889"/>
      <c r="G52" s="889"/>
      <c r="H52" s="889"/>
      <c r="I52" s="893"/>
      <c r="J52" s="97" t="e">
        <f>IF(AND('Mapa final'!#REF!="Muy Baja",'Mapa final'!#REF!="Leve"),CONCATENATE("R7C",'Mapa final'!#REF!),"")</f>
        <v>#REF!</v>
      </c>
      <c r="K52" s="98" t="e">
        <f>IF(AND('Mapa final'!#REF!="Muy Baja",'Mapa final'!#REF!="Leve"),CONCATENATE("R7C",'Mapa final'!#REF!),"")</f>
        <v>#REF!</v>
      </c>
      <c r="L52" s="98" t="e">
        <f>IF(AND('Mapa final'!#REF!="Muy Baja",'Mapa final'!#REF!="Leve"),CONCATENATE("R7C",'Mapa final'!#REF!),"")</f>
        <v>#REF!</v>
      </c>
      <c r="M52" s="98" t="e">
        <f>IF(AND('Mapa final'!#REF!="Muy Baja",'Mapa final'!#REF!="Leve"),CONCATENATE("R7C",'Mapa final'!#REF!),"")</f>
        <v>#REF!</v>
      </c>
      <c r="N52" s="98" t="e">
        <f>IF(AND('Mapa final'!#REF!="Muy Baja",'Mapa final'!#REF!="Leve"),CONCATENATE("R7C",'Mapa final'!#REF!),"")</f>
        <v>#REF!</v>
      </c>
      <c r="O52" s="98" t="e">
        <f>IF(AND('Mapa final'!#REF!="Muy Baja",'Mapa final'!#REF!="Leve"),CONCATENATE("R7C",'Mapa final'!#REF!),"")</f>
        <v>#REF!</v>
      </c>
      <c r="P52" s="98" t="e">
        <f>IF(AND('Mapa final'!#REF!="Muy Baja",'Mapa final'!#REF!="Leve"),CONCATENATE("R7C",'Mapa final'!#REF!),"")</f>
        <v>#REF!</v>
      </c>
      <c r="Q52" s="98" t="e">
        <f>IF(AND('Mapa final'!#REF!="Muy Baja",'Mapa final'!#REF!="Leve"),CONCATENATE("R7C",'Mapa final'!#REF!),"")</f>
        <v>#REF!</v>
      </c>
      <c r="R52" s="98" t="e">
        <f>IF(AND('Mapa final'!#REF!="Muy Baja",'Mapa final'!#REF!="Leve"),CONCATENATE("R7C",'Mapa final'!#REF!),"")</f>
        <v>#REF!</v>
      </c>
      <c r="S52" s="98" t="e">
        <f>IF(AND('Mapa final'!#REF!="Muy Baja",'Mapa final'!#REF!="Leve"),CONCATENATE("R7C",'Mapa final'!#REF!),"")</f>
        <v>#REF!</v>
      </c>
      <c r="T52" s="97" t="e">
        <f>IF(AND('Mapa final'!#REF!="Muy Baja",'Mapa final'!#REF!="Menor"),CONCATENATE("R7C",'Mapa final'!#REF!),"")</f>
        <v>#REF!</v>
      </c>
      <c r="U52" s="98" t="e">
        <f>IF(AND('Mapa final'!#REF!="Muy Baja",'Mapa final'!#REF!="Menor"),CONCATENATE("R7C",'Mapa final'!#REF!),"")</f>
        <v>#REF!</v>
      </c>
      <c r="V52" s="98" t="e">
        <f>IF(AND('Mapa final'!#REF!="Muy Baja",'Mapa final'!#REF!="Menor"),CONCATENATE("R7C",'Mapa final'!#REF!),"")</f>
        <v>#REF!</v>
      </c>
      <c r="W52" s="98" t="e">
        <f>IF(AND('Mapa final'!#REF!="Muy Baja",'Mapa final'!#REF!="Menor"),CONCATENATE("R7C",'Mapa final'!#REF!),"")</f>
        <v>#REF!</v>
      </c>
      <c r="X52" s="98" t="e">
        <f>IF(AND('Mapa final'!#REF!="Muy Baja",'Mapa final'!#REF!="Menor"),CONCATENATE("R7C",'Mapa final'!#REF!),"")</f>
        <v>#REF!</v>
      </c>
      <c r="Y52" s="99" t="e">
        <f>IF(AND('Mapa final'!#REF!="Muy Baja",'Mapa final'!#REF!="Menor"),CONCATENATE("R7C",'Mapa final'!#REF!),"")</f>
        <v>#REF!</v>
      </c>
      <c r="Z52" s="88" t="e">
        <f>IF(AND('Mapa final'!#REF!="Muy Baja",'Mapa final'!#REF!="Moderado"),CONCATENATE("R7C",'Mapa final'!#REF!),"")</f>
        <v>#REF!</v>
      </c>
      <c r="AA52" s="89" t="e">
        <f>IF(AND('Mapa final'!#REF!="Muy Baja",'Mapa final'!#REF!="Moderado"),CONCATENATE("R7C",'Mapa final'!#REF!),"")</f>
        <v>#REF!</v>
      </c>
      <c r="AB52" s="89" t="e">
        <f>IF(AND('Mapa final'!#REF!="Muy Baja",'Mapa final'!#REF!="Moderado"),CONCATENATE("R7C",'Mapa final'!#REF!),"")</f>
        <v>#REF!</v>
      </c>
      <c r="AC52" s="89" t="e">
        <f>IF(AND('Mapa final'!#REF!="Muy Baja",'Mapa final'!#REF!="Moderado"),CONCATENATE("R7C",'Mapa final'!#REF!),"")</f>
        <v>#REF!</v>
      </c>
      <c r="AD52" s="89" t="e">
        <f>IF(AND('Mapa final'!#REF!="Muy Baja",'Mapa final'!#REF!="Moderado"),CONCATENATE("R7C",'Mapa final'!#REF!),"")</f>
        <v>#REF!</v>
      </c>
      <c r="AE52" s="90" t="e">
        <f>IF(AND('Mapa final'!#REF!="Muy Baja",'Mapa final'!#REF!="Moderado"),CONCATENATE("R7C",'Mapa final'!#REF!),"")</f>
        <v>#REF!</v>
      </c>
      <c r="AF52" s="73" t="e">
        <f>IF(AND('Mapa final'!#REF!="Muy Baja",'Mapa final'!#REF!="Mayor"),CONCATENATE("R7C",'Mapa final'!#REF!),"")</f>
        <v>#REF!</v>
      </c>
      <c r="AG52" s="74" t="e">
        <f>IF(AND('Mapa final'!#REF!="Muy Baja",'Mapa final'!#REF!="Mayor"),CONCATENATE("R7C",'Mapa final'!#REF!),"")</f>
        <v>#REF!</v>
      </c>
      <c r="AH52" s="74" t="e">
        <f>IF(AND('Mapa final'!#REF!="Muy Baja",'Mapa final'!#REF!="Mayor"),CONCATENATE("R7C",'Mapa final'!#REF!),"")</f>
        <v>#REF!</v>
      </c>
      <c r="AI52" s="74" t="e">
        <f>IF(AND('Mapa final'!#REF!="Muy Baja",'Mapa final'!#REF!="Mayor"),CONCATENATE("R7C",'Mapa final'!#REF!),"")</f>
        <v>#REF!</v>
      </c>
      <c r="AJ52" s="74" t="e">
        <f>IF(AND('Mapa final'!#REF!="Muy Baja",'Mapa final'!#REF!="Mayor"),CONCATENATE("R7C",'Mapa final'!#REF!),"")</f>
        <v>#REF!</v>
      </c>
      <c r="AK52" s="75" t="e">
        <f>IF(AND('Mapa final'!#REF!="Muy Baja",'Mapa final'!#REF!="Mayor"),CONCATENATE("R7C",'Mapa final'!#REF!),"")</f>
        <v>#REF!</v>
      </c>
      <c r="AL52" s="76" t="e">
        <f>IF(AND('Mapa final'!#REF!="Muy Baja",'Mapa final'!#REF!="Catastrófico"),CONCATENATE("R7C",'Mapa final'!#REF!),"")</f>
        <v>#REF!</v>
      </c>
      <c r="AM52" s="77" t="e">
        <f>IF(AND('Mapa final'!#REF!="Muy Baja",'Mapa final'!#REF!="Catastrófico"),CONCATENATE("R7C",'Mapa final'!#REF!),"")</f>
        <v>#REF!</v>
      </c>
      <c r="AN52" s="77" t="e">
        <f>IF(AND('Mapa final'!#REF!="Muy Baja",'Mapa final'!#REF!="Catastrófico"),CONCATENATE("R7C",'Mapa final'!#REF!),"")</f>
        <v>#REF!</v>
      </c>
      <c r="AO52" s="77" t="e">
        <f>IF(AND('Mapa final'!#REF!="Muy Baja",'Mapa final'!#REF!="Catastrófico"),CONCATENATE("R7C",'Mapa final'!#REF!),"")</f>
        <v>#REF!</v>
      </c>
      <c r="AP52" s="77" t="e">
        <f>IF(AND('Mapa final'!#REF!="Muy Baja",'Mapa final'!#REF!="Catastrófico"),CONCATENATE("R7C",'Mapa final'!#REF!),"")</f>
        <v>#REF!</v>
      </c>
      <c r="AQ52" s="78" t="e">
        <f>IF(AND('Mapa final'!#REF!="Muy Baja",'Mapa final'!#REF!="Catastrófico"),CONCATENATE("R7C",'Mapa final'!#REF!),"")</f>
        <v>#REF!</v>
      </c>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row>
    <row r="53" spans="1:84" ht="18.600000000000001" customHeight="1" x14ac:dyDescent="0.4">
      <c r="A53" s="22"/>
      <c r="B53" s="917"/>
      <c r="C53" s="917"/>
      <c r="D53" s="918"/>
      <c r="E53" s="888"/>
      <c r="F53" s="889"/>
      <c r="G53" s="889"/>
      <c r="H53" s="889"/>
      <c r="I53" s="893"/>
      <c r="J53" s="97" t="e">
        <f>IF(AND('Mapa final'!#REF!="Muy Baja",'Mapa final'!#REF!="Leve"),CONCATENATE("R8C",'Mapa final'!#REF!),"")</f>
        <v>#REF!</v>
      </c>
      <c r="K53" s="98" t="e">
        <f>IF(AND('Mapa final'!#REF!="Muy Baja",'Mapa final'!#REF!="Leve"),CONCATENATE("R8C",'Mapa final'!#REF!),"")</f>
        <v>#REF!</v>
      </c>
      <c r="L53" s="98" t="e">
        <f>IF(AND('Mapa final'!#REF!="Muy Baja",'Mapa final'!#REF!="Leve"),CONCATENATE("R8C",'Mapa final'!#REF!),"")</f>
        <v>#REF!</v>
      </c>
      <c r="M53" s="98" t="e">
        <f>IF(AND('Mapa final'!#REF!="Muy Baja",'Mapa final'!#REF!="Leve"),CONCATENATE("R8C",'Mapa final'!#REF!),"")</f>
        <v>#REF!</v>
      </c>
      <c r="N53" s="98" t="e">
        <f>IF(AND('Mapa final'!#REF!="Muy Baja",'Mapa final'!#REF!="Leve"),CONCATENATE("R8C",'Mapa final'!#REF!),"")</f>
        <v>#REF!</v>
      </c>
      <c r="O53" s="98" t="e">
        <f>IF(AND('Mapa final'!#REF!="Muy Baja",'Mapa final'!#REF!="Leve"),CONCATENATE("R8C",'Mapa final'!#REF!),"")</f>
        <v>#REF!</v>
      </c>
      <c r="P53" s="98" t="e">
        <f>IF(AND('Mapa final'!#REF!="Muy Baja",'Mapa final'!#REF!="Leve"),CONCATENATE("R8C",'Mapa final'!#REF!),"")</f>
        <v>#REF!</v>
      </c>
      <c r="Q53" s="98" t="e">
        <f>IF(AND('Mapa final'!#REF!="Muy Baja",'Mapa final'!#REF!="Leve"),CONCATENATE("R8C",'Mapa final'!#REF!),"")</f>
        <v>#REF!</v>
      </c>
      <c r="R53" s="98" t="e">
        <f>IF(AND('Mapa final'!#REF!="Muy Baja",'Mapa final'!#REF!="Leve"),CONCATENATE("R8C",'Mapa final'!#REF!),"")</f>
        <v>#REF!</v>
      </c>
      <c r="S53" s="98" t="e">
        <f>IF(AND('Mapa final'!#REF!="Muy Baja",'Mapa final'!#REF!="Leve"),CONCATENATE("R8C",'Mapa final'!#REF!),"")</f>
        <v>#REF!</v>
      </c>
      <c r="T53" s="97" t="e">
        <f>IF(AND('Mapa final'!#REF!="Muy Baja",'Mapa final'!#REF!="Menor"),CONCATENATE("R8C",'Mapa final'!#REF!),"")</f>
        <v>#REF!</v>
      </c>
      <c r="U53" s="98" t="e">
        <f>IF(AND('Mapa final'!#REF!="Muy Baja",'Mapa final'!#REF!="Menor"),CONCATENATE("R8C",'Mapa final'!#REF!),"")</f>
        <v>#REF!</v>
      </c>
      <c r="V53" s="98" t="e">
        <f>IF(AND('Mapa final'!#REF!="Muy Baja",'Mapa final'!#REF!="Menor"),CONCATENATE("R8C",'Mapa final'!#REF!),"")</f>
        <v>#REF!</v>
      </c>
      <c r="W53" s="98" t="e">
        <f>IF(AND('Mapa final'!#REF!="Muy Baja",'Mapa final'!#REF!="Menor"),CONCATENATE("R8C",'Mapa final'!#REF!),"")</f>
        <v>#REF!</v>
      </c>
      <c r="X53" s="98" t="e">
        <f>IF(AND('Mapa final'!#REF!="Muy Baja",'Mapa final'!#REF!="Menor"),CONCATENATE("R8C",'Mapa final'!#REF!),"")</f>
        <v>#REF!</v>
      </c>
      <c r="Y53" s="99" t="e">
        <f>IF(AND('Mapa final'!#REF!="Muy Baja",'Mapa final'!#REF!="Menor"),CONCATENATE("R8C",'Mapa final'!#REF!),"")</f>
        <v>#REF!</v>
      </c>
      <c r="Z53" s="88" t="e">
        <f>IF(AND('Mapa final'!#REF!="Muy Baja",'Mapa final'!#REF!="Moderado"),CONCATENATE("R8C",'Mapa final'!#REF!),"")</f>
        <v>#REF!</v>
      </c>
      <c r="AA53" s="89" t="e">
        <f>IF(AND('Mapa final'!#REF!="Muy Baja",'Mapa final'!#REF!="Moderado"),CONCATENATE("R8C",'Mapa final'!#REF!),"")</f>
        <v>#REF!</v>
      </c>
      <c r="AB53" s="89" t="e">
        <f>IF(AND('Mapa final'!#REF!="Muy Baja",'Mapa final'!#REF!="Moderado"),CONCATENATE("R8C",'Mapa final'!#REF!),"")</f>
        <v>#REF!</v>
      </c>
      <c r="AC53" s="89" t="e">
        <f>IF(AND('Mapa final'!#REF!="Muy Baja",'Mapa final'!#REF!="Moderado"),CONCATENATE("R8C",'Mapa final'!#REF!),"")</f>
        <v>#REF!</v>
      </c>
      <c r="AD53" s="89" t="e">
        <f>IF(AND('Mapa final'!#REF!="Muy Baja",'Mapa final'!#REF!="Moderado"),CONCATENATE("R8C",'Mapa final'!#REF!),"")</f>
        <v>#REF!</v>
      </c>
      <c r="AE53" s="90" t="e">
        <f>IF(AND('Mapa final'!#REF!="Muy Baja",'Mapa final'!#REF!="Moderado"),CONCATENATE("R8C",'Mapa final'!#REF!),"")</f>
        <v>#REF!</v>
      </c>
      <c r="AF53" s="73" t="e">
        <f>IF(AND('Mapa final'!#REF!="Muy Baja",'Mapa final'!#REF!="Mayor"),CONCATENATE("R8C",'Mapa final'!#REF!),"")</f>
        <v>#REF!</v>
      </c>
      <c r="AG53" s="74" t="e">
        <f>IF(AND('Mapa final'!#REF!="Muy Baja",'Mapa final'!#REF!="Mayor"),CONCATENATE("R8C",'Mapa final'!#REF!),"")</f>
        <v>#REF!</v>
      </c>
      <c r="AH53" s="74" t="e">
        <f>IF(AND('Mapa final'!#REF!="Muy Baja",'Mapa final'!#REF!="Mayor"),CONCATENATE("R8C",'Mapa final'!#REF!),"")</f>
        <v>#REF!</v>
      </c>
      <c r="AI53" s="74" t="e">
        <f>IF(AND('Mapa final'!#REF!="Muy Baja",'Mapa final'!#REF!="Mayor"),CONCATENATE("R8C",'Mapa final'!#REF!),"")</f>
        <v>#REF!</v>
      </c>
      <c r="AJ53" s="74" t="e">
        <f>IF(AND('Mapa final'!#REF!="Muy Baja",'Mapa final'!#REF!="Mayor"),CONCATENATE("R8C",'Mapa final'!#REF!),"")</f>
        <v>#REF!</v>
      </c>
      <c r="AK53" s="75" t="e">
        <f>IF(AND('Mapa final'!#REF!="Muy Baja",'Mapa final'!#REF!="Mayor"),CONCATENATE("R8C",'Mapa final'!#REF!),"")</f>
        <v>#REF!</v>
      </c>
      <c r="AL53" s="76" t="e">
        <f>IF(AND('Mapa final'!#REF!="Muy Baja",'Mapa final'!#REF!="Catastrófico"),CONCATENATE("R8C",'Mapa final'!#REF!),"")</f>
        <v>#REF!</v>
      </c>
      <c r="AM53" s="77" t="e">
        <f>IF(AND('Mapa final'!#REF!="Muy Baja",'Mapa final'!#REF!="Catastrófico"),CONCATENATE("R8C",'Mapa final'!#REF!),"")</f>
        <v>#REF!</v>
      </c>
      <c r="AN53" s="77" t="e">
        <f>IF(AND('Mapa final'!#REF!="Muy Baja",'Mapa final'!#REF!="Catastrófico"),CONCATENATE("R8C",'Mapa final'!#REF!),"")</f>
        <v>#REF!</v>
      </c>
      <c r="AO53" s="77" t="e">
        <f>IF(AND('Mapa final'!#REF!="Muy Baja",'Mapa final'!#REF!="Catastrófico"),CONCATENATE("R8C",'Mapa final'!#REF!),"")</f>
        <v>#REF!</v>
      </c>
      <c r="AP53" s="77" t="e">
        <f>IF(AND('Mapa final'!#REF!="Muy Baja",'Mapa final'!#REF!="Catastrófico"),CONCATENATE("R8C",'Mapa final'!#REF!),"")</f>
        <v>#REF!</v>
      </c>
      <c r="AQ53" s="78" t="e">
        <f>IF(AND('Mapa final'!#REF!="Muy Baja",'Mapa final'!#REF!="Catastrófico"),CONCATENATE("R8C",'Mapa final'!#REF!),"")</f>
        <v>#REF!</v>
      </c>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row>
    <row r="54" spans="1:84" ht="18.600000000000001" customHeight="1" x14ac:dyDescent="0.4">
      <c r="A54" s="22"/>
      <c r="B54" s="917"/>
      <c r="C54" s="917"/>
      <c r="D54" s="918"/>
      <c r="E54" s="888"/>
      <c r="F54" s="889"/>
      <c r="G54" s="889"/>
      <c r="H54" s="889"/>
      <c r="I54" s="893"/>
      <c r="J54" s="97" t="e">
        <f>IF(AND('Mapa final'!#REF!="Muy Baja",'Mapa final'!#REF!="Leve"),CONCATENATE("R9C",'Mapa final'!#REF!),"")</f>
        <v>#REF!</v>
      </c>
      <c r="K54" s="98" t="e">
        <f>IF(AND('Mapa final'!#REF!="Muy Baja",'Mapa final'!#REF!="Leve"),CONCATENATE("R9C",'Mapa final'!#REF!),"")</f>
        <v>#REF!</v>
      </c>
      <c r="L54" s="98" t="e">
        <f>IF(AND('Mapa final'!#REF!="Muy Baja",'Mapa final'!#REF!="Leve"),CONCATENATE("R9C",'Mapa final'!#REF!),"")</f>
        <v>#REF!</v>
      </c>
      <c r="M54" s="98" t="e">
        <f>IF(AND('Mapa final'!#REF!="Muy Baja",'Mapa final'!#REF!="Leve"),CONCATENATE("R9C",'Mapa final'!#REF!),"")</f>
        <v>#REF!</v>
      </c>
      <c r="N54" s="98" t="e">
        <f>IF(AND('Mapa final'!#REF!="Muy Baja",'Mapa final'!#REF!="Leve"),CONCATENATE("R9C",'Mapa final'!#REF!),"")</f>
        <v>#REF!</v>
      </c>
      <c r="O54" s="98" t="e">
        <f>IF(AND('Mapa final'!#REF!="Muy Baja",'Mapa final'!#REF!="Leve"),CONCATENATE("R9C",'Mapa final'!#REF!),"")</f>
        <v>#REF!</v>
      </c>
      <c r="P54" s="98" t="e">
        <f>IF(AND('Mapa final'!#REF!="Muy Baja",'Mapa final'!#REF!="Leve"),CONCATENATE("R9C",'Mapa final'!#REF!),"")</f>
        <v>#REF!</v>
      </c>
      <c r="Q54" s="98" t="e">
        <f>IF(AND('Mapa final'!#REF!="Muy Baja",'Mapa final'!#REF!="Leve"),CONCATENATE("R9C",'Mapa final'!#REF!),"")</f>
        <v>#REF!</v>
      </c>
      <c r="R54" s="98" t="e">
        <f>IF(AND('Mapa final'!#REF!="Muy Baja",'Mapa final'!#REF!="Leve"),CONCATENATE("R9C",'Mapa final'!#REF!),"")</f>
        <v>#REF!</v>
      </c>
      <c r="S54" s="98" t="e">
        <f>IF(AND('Mapa final'!#REF!="Muy Baja",'Mapa final'!#REF!="Leve"),CONCATENATE("R9C",'Mapa final'!#REF!),"")</f>
        <v>#REF!</v>
      </c>
      <c r="T54" s="97" t="e">
        <f>IF(AND('Mapa final'!#REF!="Muy Baja",'Mapa final'!#REF!="Menor"),CONCATENATE("R9C",'Mapa final'!#REF!),"")</f>
        <v>#REF!</v>
      </c>
      <c r="U54" s="98" t="e">
        <f>IF(AND('Mapa final'!#REF!="Muy Baja",'Mapa final'!#REF!="Menor"),CONCATENATE("R9C",'Mapa final'!#REF!),"")</f>
        <v>#REF!</v>
      </c>
      <c r="V54" s="98" t="e">
        <f>IF(AND('Mapa final'!#REF!="Muy Baja",'Mapa final'!#REF!="Menor"),CONCATENATE("R9C",'Mapa final'!#REF!),"")</f>
        <v>#REF!</v>
      </c>
      <c r="W54" s="98" t="e">
        <f>IF(AND('Mapa final'!#REF!="Muy Baja",'Mapa final'!#REF!="Menor"),CONCATENATE("R9C",'Mapa final'!#REF!),"")</f>
        <v>#REF!</v>
      </c>
      <c r="X54" s="98" t="e">
        <f>IF(AND('Mapa final'!#REF!="Muy Baja",'Mapa final'!#REF!="Menor"),CONCATENATE("R9C",'Mapa final'!#REF!),"")</f>
        <v>#REF!</v>
      </c>
      <c r="Y54" s="99" t="e">
        <f>IF(AND('Mapa final'!#REF!="Muy Baja",'Mapa final'!#REF!="Menor"),CONCATENATE("R9C",'Mapa final'!#REF!),"")</f>
        <v>#REF!</v>
      </c>
      <c r="Z54" s="88" t="e">
        <f>IF(AND('Mapa final'!#REF!="Muy Baja",'Mapa final'!#REF!="Moderado"),CONCATENATE("R9C",'Mapa final'!#REF!),"")</f>
        <v>#REF!</v>
      </c>
      <c r="AA54" s="89" t="e">
        <f>IF(AND('Mapa final'!#REF!="Muy Baja",'Mapa final'!#REF!="Moderado"),CONCATENATE("R9C",'Mapa final'!#REF!),"")</f>
        <v>#REF!</v>
      </c>
      <c r="AB54" s="89" t="e">
        <f>IF(AND('Mapa final'!#REF!="Muy Baja",'Mapa final'!#REF!="Moderado"),CONCATENATE("R9C",'Mapa final'!#REF!),"")</f>
        <v>#REF!</v>
      </c>
      <c r="AC54" s="89" t="e">
        <f>IF(AND('Mapa final'!#REF!="Muy Baja",'Mapa final'!#REF!="Moderado"),CONCATENATE("R9C",'Mapa final'!#REF!),"")</f>
        <v>#REF!</v>
      </c>
      <c r="AD54" s="89" t="e">
        <f>IF(AND('Mapa final'!#REF!="Muy Baja",'Mapa final'!#REF!="Moderado"),CONCATENATE("R9C",'Mapa final'!#REF!),"")</f>
        <v>#REF!</v>
      </c>
      <c r="AE54" s="90" t="e">
        <f>IF(AND('Mapa final'!#REF!="Muy Baja",'Mapa final'!#REF!="Moderado"),CONCATENATE("R9C",'Mapa final'!#REF!),"")</f>
        <v>#REF!</v>
      </c>
      <c r="AF54" s="73" t="e">
        <f>IF(AND('Mapa final'!#REF!="Muy Baja",'Mapa final'!#REF!="Mayor"),CONCATENATE("R9C",'Mapa final'!#REF!),"")</f>
        <v>#REF!</v>
      </c>
      <c r="AG54" s="74" t="e">
        <f>IF(AND('Mapa final'!#REF!="Muy Baja",'Mapa final'!#REF!="Mayor"),CONCATENATE("R9C",'Mapa final'!#REF!),"")</f>
        <v>#REF!</v>
      </c>
      <c r="AH54" s="74" t="e">
        <f>IF(AND('Mapa final'!#REF!="Muy Baja",'Mapa final'!#REF!="Mayor"),CONCATENATE("R9C",'Mapa final'!#REF!),"")</f>
        <v>#REF!</v>
      </c>
      <c r="AI54" s="74" t="e">
        <f>IF(AND('Mapa final'!#REF!="Muy Baja",'Mapa final'!#REF!="Mayor"),CONCATENATE("R9C",'Mapa final'!#REF!),"")</f>
        <v>#REF!</v>
      </c>
      <c r="AJ54" s="74" t="e">
        <f>IF(AND('Mapa final'!#REF!="Muy Baja",'Mapa final'!#REF!="Mayor"),CONCATENATE("R9C",'Mapa final'!#REF!),"")</f>
        <v>#REF!</v>
      </c>
      <c r="AK54" s="75" t="e">
        <f>IF(AND('Mapa final'!#REF!="Muy Baja",'Mapa final'!#REF!="Mayor"),CONCATENATE("R9C",'Mapa final'!#REF!),"")</f>
        <v>#REF!</v>
      </c>
      <c r="AL54" s="76" t="e">
        <f>IF(AND('Mapa final'!#REF!="Muy Baja",'Mapa final'!#REF!="Catastrófico"),CONCATENATE("R9C",'Mapa final'!#REF!),"")</f>
        <v>#REF!</v>
      </c>
      <c r="AM54" s="77" t="e">
        <f>IF(AND('Mapa final'!#REF!="Muy Baja",'Mapa final'!#REF!="Catastrófico"),CONCATENATE("R9C",'Mapa final'!#REF!),"")</f>
        <v>#REF!</v>
      </c>
      <c r="AN54" s="77" t="e">
        <f>IF(AND('Mapa final'!#REF!="Muy Baja",'Mapa final'!#REF!="Catastrófico"),CONCATENATE("R9C",'Mapa final'!#REF!),"")</f>
        <v>#REF!</v>
      </c>
      <c r="AO54" s="77" t="e">
        <f>IF(AND('Mapa final'!#REF!="Muy Baja",'Mapa final'!#REF!="Catastrófico"),CONCATENATE("R9C",'Mapa final'!#REF!),"")</f>
        <v>#REF!</v>
      </c>
      <c r="AP54" s="77" t="e">
        <f>IF(AND('Mapa final'!#REF!="Muy Baja",'Mapa final'!#REF!="Catastrófico"),CONCATENATE("R9C",'Mapa final'!#REF!),"")</f>
        <v>#REF!</v>
      </c>
      <c r="AQ54" s="78" t="e">
        <f>IF(AND('Mapa final'!#REF!="Muy Baja",'Mapa final'!#REF!="Catastrófico"),CONCATENATE("R9C",'Mapa final'!#REF!),"")</f>
        <v>#REF!</v>
      </c>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row>
    <row r="55" spans="1:84" ht="18.600000000000001" customHeight="1" thickBot="1" x14ac:dyDescent="0.45">
      <c r="A55" s="22"/>
      <c r="B55" s="917"/>
      <c r="C55" s="917"/>
      <c r="D55" s="918"/>
      <c r="E55" s="890"/>
      <c r="F55" s="891"/>
      <c r="G55" s="891"/>
      <c r="H55" s="891"/>
      <c r="I55" s="894"/>
      <c r="J55" s="100" t="e">
        <f>IF(AND('Mapa final'!#REF!="Muy Baja",'Mapa final'!#REF!="Leve"),CONCATENATE("R10C",'Mapa final'!#REF!),"")</f>
        <v>#REF!</v>
      </c>
      <c r="K55" s="101" t="e">
        <f>IF(AND('Mapa final'!#REF!="Muy Baja",'Mapa final'!#REF!="Leve"),CONCATENATE("R10C",'Mapa final'!#REF!),"")</f>
        <v>#REF!</v>
      </c>
      <c r="L55" s="101" t="e">
        <f>IF(AND('Mapa final'!#REF!="Muy Baja",'Mapa final'!#REF!="Leve"),CONCATENATE("R10C",'Mapa final'!#REF!),"")</f>
        <v>#REF!</v>
      </c>
      <c r="M55" s="101" t="e">
        <f>IF(AND('Mapa final'!#REF!="Muy Baja",'Mapa final'!#REF!="Leve"),CONCATENATE("R10C",'Mapa final'!#REF!),"")</f>
        <v>#REF!</v>
      </c>
      <c r="N55" s="101" t="e">
        <f>IF(AND('Mapa final'!#REF!="Muy Baja",'Mapa final'!#REF!="Leve"),CONCATENATE("R10C",'Mapa final'!#REF!),"")</f>
        <v>#REF!</v>
      </c>
      <c r="O55" s="101" t="e">
        <f>IF(AND('Mapa final'!#REF!="Muy Baja",'Mapa final'!#REF!="Leve"),CONCATENATE("R10C",'Mapa final'!#REF!),"")</f>
        <v>#REF!</v>
      </c>
      <c r="P55" s="101" t="e">
        <f>IF(AND('Mapa final'!#REF!="Muy Baja",'Mapa final'!#REF!="Leve"),CONCATENATE("R10C",'Mapa final'!#REF!),"")</f>
        <v>#REF!</v>
      </c>
      <c r="Q55" s="101" t="e">
        <f>IF(AND('Mapa final'!#REF!="Muy Baja",'Mapa final'!#REF!="Leve"),CONCATENATE("R10C",'Mapa final'!#REF!),"")</f>
        <v>#REF!</v>
      </c>
      <c r="R55" s="101" t="e">
        <f>IF(AND('Mapa final'!#REF!="Muy Baja",'Mapa final'!#REF!="Leve"),CONCATENATE("R10C",'Mapa final'!#REF!),"")</f>
        <v>#REF!</v>
      </c>
      <c r="S55" s="101" t="e">
        <f>IF(AND('Mapa final'!#REF!="Muy Baja",'Mapa final'!#REF!="Leve"),CONCATENATE("R10C",'Mapa final'!#REF!),"")</f>
        <v>#REF!</v>
      </c>
      <c r="T55" s="100" t="e">
        <f>IF(AND('Mapa final'!#REF!="Muy Baja",'Mapa final'!#REF!="Menor"),CONCATENATE("R10C",'Mapa final'!#REF!),"")</f>
        <v>#REF!</v>
      </c>
      <c r="U55" s="101" t="e">
        <f>IF(AND('Mapa final'!#REF!="Muy Baja",'Mapa final'!#REF!="Menor"),CONCATENATE("R10C",'Mapa final'!#REF!),"")</f>
        <v>#REF!</v>
      </c>
      <c r="V55" s="101" t="e">
        <f>IF(AND('Mapa final'!#REF!="Muy Baja",'Mapa final'!#REF!="Menor"),CONCATENATE("R10C",'Mapa final'!#REF!),"")</f>
        <v>#REF!</v>
      </c>
      <c r="W55" s="101" t="e">
        <f>IF(AND('Mapa final'!#REF!="Muy Baja",'Mapa final'!#REF!="Menor"),CONCATENATE("R10C",'Mapa final'!#REF!),"")</f>
        <v>#REF!</v>
      </c>
      <c r="X55" s="101" t="e">
        <f>IF(AND('Mapa final'!#REF!="Muy Baja",'Mapa final'!#REF!="Menor"),CONCATENATE("R10C",'Mapa final'!#REF!),"")</f>
        <v>#REF!</v>
      </c>
      <c r="Y55" s="102" t="e">
        <f>IF(AND('Mapa final'!#REF!="Muy Baja",'Mapa final'!#REF!="Menor"),CONCATENATE("R10C",'Mapa final'!#REF!),"")</f>
        <v>#REF!</v>
      </c>
      <c r="Z55" s="91" t="e">
        <f>IF(AND('Mapa final'!#REF!="Muy Baja",'Mapa final'!#REF!="Moderado"),CONCATENATE("R10C",'Mapa final'!#REF!),"")</f>
        <v>#REF!</v>
      </c>
      <c r="AA55" s="92" t="e">
        <f>IF(AND('Mapa final'!#REF!="Muy Baja",'Mapa final'!#REF!="Moderado"),CONCATENATE("R10C",'Mapa final'!#REF!),"")</f>
        <v>#REF!</v>
      </c>
      <c r="AB55" s="92" t="e">
        <f>IF(AND('Mapa final'!#REF!="Muy Baja",'Mapa final'!#REF!="Moderado"),CONCATENATE("R10C",'Mapa final'!#REF!),"")</f>
        <v>#REF!</v>
      </c>
      <c r="AC55" s="92" t="e">
        <f>IF(AND('Mapa final'!#REF!="Muy Baja",'Mapa final'!#REF!="Moderado"),CONCATENATE("R10C",'Mapa final'!#REF!),"")</f>
        <v>#REF!</v>
      </c>
      <c r="AD55" s="92" t="e">
        <f>IF(AND('Mapa final'!#REF!="Muy Baja",'Mapa final'!#REF!="Moderado"),CONCATENATE("R10C",'Mapa final'!#REF!),"")</f>
        <v>#REF!</v>
      </c>
      <c r="AE55" s="93" t="e">
        <f>IF(AND('Mapa final'!#REF!="Muy Baja",'Mapa final'!#REF!="Moderado"),CONCATENATE("R10C",'Mapa final'!#REF!),"")</f>
        <v>#REF!</v>
      </c>
      <c r="AF55" s="79" t="e">
        <f>IF(AND('Mapa final'!#REF!="Muy Baja",'Mapa final'!#REF!="Mayor"),CONCATENATE("R10C",'Mapa final'!#REF!),"")</f>
        <v>#REF!</v>
      </c>
      <c r="AG55" s="80" t="e">
        <f>IF(AND('Mapa final'!#REF!="Muy Baja",'Mapa final'!#REF!="Mayor"),CONCATENATE("R10C",'Mapa final'!#REF!),"")</f>
        <v>#REF!</v>
      </c>
      <c r="AH55" s="80" t="e">
        <f>IF(AND('Mapa final'!#REF!="Muy Baja",'Mapa final'!#REF!="Mayor"),CONCATENATE("R10C",'Mapa final'!#REF!),"")</f>
        <v>#REF!</v>
      </c>
      <c r="AI55" s="80" t="e">
        <f>IF(AND('Mapa final'!#REF!="Muy Baja",'Mapa final'!#REF!="Mayor"),CONCATENATE("R10C",'Mapa final'!#REF!),"")</f>
        <v>#REF!</v>
      </c>
      <c r="AJ55" s="80" t="e">
        <f>IF(AND('Mapa final'!#REF!="Muy Baja",'Mapa final'!#REF!="Mayor"),CONCATENATE("R10C",'Mapa final'!#REF!),"")</f>
        <v>#REF!</v>
      </c>
      <c r="AK55" s="81" t="e">
        <f>IF(AND('Mapa final'!#REF!="Muy Baja",'Mapa final'!#REF!="Mayor"),CONCATENATE("R10C",'Mapa final'!#REF!),"")</f>
        <v>#REF!</v>
      </c>
      <c r="AL55" s="82" t="e">
        <f>IF(AND('Mapa final'!#REF!="Muy Baja",'Mapa final'!#REF!="Catastrófico"),CONCATENATE("R10C",'Mapa final'!#REF!),"")</f>
        <v>#REF!</v>
      </c>
      <c r="AM55" s="83" t="e">
        <f>IF(AND('Mapa final'!#REF!="Muy Baja",'Mapa final'!#REF!="Catastrófico"),CONCATENATE("R10C",'Mapa final'!#REF!),"")</f>
        <v>#REF!</v>
      </c>
      <c r="AN55" s="83" t="e">
        <f>IF(AND('Mapa final'!#REF!="Muy Baja",'Mapa final'!#REF!="Catastrófico"),CONCATENATE("R10C",'Mapa final'!#REF!),"")</f>
        <v>#REF!</v>
      </c>
      <c r="AO55" s="83" t="e">
        <f>IF(AND('Mapa final'!#REF!="Muy Baja",'Mapa final'!#REF!="Catastrófico"),CONCATENATE("R10C",'Mapa final'!#REF!),"")</f>
        <v>#REF!</v>
      </c>
      <c r="AP55" s="83" t="e">
        <f>IF(AND('Mapa final'!#REF!="Muy Baja",'Mapa final'!#REF!="Catastrófico"),CONCATENATE("R10C",'Mapa final'!#REF!),"")</f>
        <v>#REF!</v>
      </c>
      <c r="AQ55" s="84" t="e">
        <f>IF(AND('Mapa final'!#REF!="Muy Baja",'Mapa final'!#REF!="Catastrófico"),CONCATENATE("R10C",'Mapa final'!#REF!),"")</f>
        <v>#REF!</v>
      </c>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row>
    <row r="56" spans="1:84" x14ac:dyDescent="0.25">
      <c r="A56" s="22"/>
      <c r="B56" s="22"/>
      <c r="C56" s="22"/>
      <c r="D56" s="22"/>
      <c r="E56" s="22"/>
      <c r="F56" s="22"/>
      <c r="G56" s="22"/>
      <c r="H56" s="22"/>
      <c r="I56" s="22"/>
      <c r="J56" s="885" t="s">
        <v>656</v>
      </c>
      <c r="K56" s="886"/>
      <c r="L56" s="886"/>
      <c r="M56" s="886"/>
      <c r="N56" s="886"/>
      <c r="O56" s="887"/>
      <c r="P56" s="887"/>
      <c r="Q56" s="887"/>
      <c r="R56" s="887"/>
      <c r="S56" s="887"/>
      <c r="T56" s="885" t="s">
        <v>657</v>
      </c>
      <c r="U56" s="887"/>
      <c r="V56" s="887"/>
      <c r="W56" s="887"/>
      <c r="X56" s="887"/>
      <c r="Y56" s="892"/>
      <c r="Z56" s="885" t="s">
        <v>658</v>
      </c>
      <c r="AA56" s="887"/>
      <c r="AB56" s="887"/>
      <c r="AC56" s="887"/>
      <c r="AD56" s="887"/>
      <c r="AE56" s="892"/>
      <c r="AF56" s="885" t="s">
        <v>659</v>
      </c>
      <c r="AG56" s="886"/>
      <c r="AH56" s="887"/>
      <c r="AI56" s="887"/>
      <c r="AJ56" s="887"/>
      <c r="AK56" s="892"/>
      <c r="AL56" s="885" t="s">
        <v>660</v>
      </c>
      <c r="AM56" s="887"/>
      <c r="AN56" s="887"/>
      <c r="AO56" s="887"/>
      <c r="AP56" s="887"/>
      <c r="AQ56" s="89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row>
    <row r="57" spans="1:84" x14ac:dyDescent="0.25">
      <c r="A57" s="22"/>
      <c r="B57" s="22"/>
      <c r="C57" s="22"/>
      <c r="D57" s="22"/>
      <c r="E57" s="22"/>
      <c r="F57" s="22"/>
      <c r="G57" s="22"/>
      <c r="H57" s="22"/>
      <c r="I57" s="22"/>
      <c r="J57" s="888"/>
      <c r="K57" s="889"/>
      <c r="L57" s="889"/>
      <c r="M57" s="889"/>
      <c r="N57" s="889"/>
      <c r="O57" s="889"/>
      <c r="P57" s="889"/>
      <c r="Q57" s="889"/>
      <c r="R57" s="889"/>
      <c r="S57" s="889"/>
      <c r="T57" s="888"/>
      <c r="U57" s="889"/>
      <c r="V57" s="889"/>
      <c r="W57" s="889"/>
      <c r="X57" s="889"/>
      <c r="Y57" s="893"/>
      <c r="Z57" s="888"/>
      <c r="AA57" s="889"/>
      <c r="AB57" s="889"/>
      <c r="AC57" s="889"/>
      <c r="AD57" s="889"/>
      <c r="AE57" s="893"/>
      <c r="AF57" s="888"/>
      <c r="AG57" s="889"/>
      <c r="AH57" s="889"/>
      <c r="AI57" s="889"/>
      <c r="AJ57" s="889"/>
      <c r="AK57" s="893"/>
      <c r="AL57" s="888"/>
      <c r="AM57" s="889"/>
      <c r="AN57" s="889"/>
      <c r="AO57" s="889"/>
      <c r="AP57" s="889"/>
      <c r="AQ57" s="893"/>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row>
    <row r="58" spans="1:84" x14ac:dyDescent="0.25">
      <c r="A58" s="22"/>
      <c r="B58" s="22"/>
      <c r="C58" s="22"/>
      <c r="D58" s="22"/>
      <c r="E58" s="22"/>
      <c r="F58" s="22"/>
      <c r="G58" s="22"/>
      <c r="H58" s="22"/>
      <c r="I58" s="22"/>
      <c r="J58" s="888"/>
      <c r="K58" s="889"/>
      <c r="L58" s="889"/>
      <c r="M58" s="889"/>
      <c r="N58" s="889"/>
      <c r="O58" s="889"/>
      <c r="P58" s="889"/>
      <c r="Q58" s="889"/>
      <c r="R58" s="889"/>
      <c r="S58" s="889"/>
      <c r="T58" s="888"/>
      <c r="U58" s="889"/>
      <c r="V58" s="889"/>
      <c r="W58" s="889"/>
      <c r="X58" s="889"/>
      <c r="Y58" s="893"/>
      <c r="Z58" s="888"/>
      <c r="AA58" s="889"/>
      <c r="AB58" s="889"/>
      <c r="AC58" s="889"/>
      <c r="AD58" s="889"/>
      <c r="AE58" s="893"/>
      <c r="AF58" s="888"/>
      <c r="AG58" s="889"/>
      <c r="AH58" s="889"/>
      <c r="AI58" s="889"/>
      <c r="AJ58" s="889"/>
      <c r="AK58" s="893"/>
      <c r="AL58" s="888"/>
      <c r="AM58" s="889"/>
      <c r="AN58" s="889"/>
      <c r="AO58" s="889"/>
      <c r="AP58" s="889"/>
      <c r="AQ58" s="893"/>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row>
    <row r="59" spans="1:84" x14ac:dyDescent="0.25">
      <c r="A59" s="22"/>
      <c r="B59" s="22"/>
      <c r="C59" s="22"/>
      <c r="D59" s="22"/>
      <c r="E59" s="22"/>
      <c r="F59" s="22"/>
      <c r="G59" s="22"/>
      <c r="H59" s="22"/>
      <c r="I59" s="22"/>
      <c r="J59" s="888"/>
      <c r="K59" s="889"/>
      <c r="L59" s="889"/>
      <c r="M59" s="889"/>
      <c r="N59" s="889"/>
      <c r="O59" s="889"/>
      <c r="P59" s="889"/>
      <c r="Q59" s="889"/>
      <c r="R59" s="889"/>
      <c r="S59" s="889"/>
      <c r="T59" s="888"/>
      <c r="U59" s="889"/>
      <c r="V59" s="889"/>
      <c r="W59" s="889"/>
      <c r="X59" s="889"/>
      <c r="Y59" s="893"/>
      <c r="Z59" s="888"/>
      <c r="AA59" s="889"/>
      <c r="AB59" s="889"/>
      <c r="AC59" s="889"/>
      <c r="AD59" s="889"/>
      <c r="AE59" s="893"/>
      <c r="AF59" s="888"/>
      <c r="AG59" s="889"/>
      <c r="AH59" s="889"/>
      <c r="AI59" s="889"/>
      <c r="AJ59" s="889"/>
      <c r="AK59" s="893"/>
      <c r="AL59" s="888"/>
      <c r="AM59" s="889"/>
      <c r="AN59" s="889"/>
      <c r="AO59" s="889"/>
      <c r="AP59" s="889"/>
      <c r="AQ59" s="893"/>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row>
    <row r="60" spans="1:84" x14ac:dyDescent="0.25">
      <c r="A60" s="22"/>
      <c r="B60" s="22"/>
      <c r="C60" s="22"/>
      <c r="D60" s="22"/>
      <c r="E60" s="22"/>
      <c r="F60" s="22"/>
      <c r="G60" s="22"/>
      <c r="H60" s="22"/>
      <c r="I60" s="22"/>
      <c r="J60" s="888"/>
      <c r="K60" s="889"/>
      <c r="L60" s="889"/>
      <c r="M60" s="889"/>
      <c r="N60" s="889"/>
      <c r="O60" s="889"/>
      <c r="P60" s="889"/>
      <c r="Q60" s="889"/>
      <c r="R60" s="889"/>
      <c r="S60" s="889"/>
      <c r="T60" s="888"/>
      <c r="U60" s="889"/>
      <c r="V60" s="889"/>
      <c r="W60" s="889"/>
      <c r="X60" s="889"/>
      <c r="Y60" s="893"/>
      <c r="Z60" s="888"/>
      <c r="AA60" s="889"/>
      <c r="AB60" s="889"/>
      <c r="AC60" s="889"/>
      <c r="AD60" s="889"/>
      <c r="AE60" s="893"/>
      <c r="AF60" s="888"/>
      <c r="AG60" s="889"/>
      <c r="AH60" s="889"/>
      <c r="AI60" s="889"/>
      <c r="AJ60" s="889"/>
      <c r="AK60" s="893"/>
      <c r="AL60" s="888"/>
      <c r="AM60" s="889"/>
      <c r="AN60" s="889"/>
      <c r="AO60" s="889"/>
      <c r="AP60" s="889"/>
      <c r="AQ60" s="893"/>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row>
    <row r="61" spans="1:84" ht="15.75" thickBot="1" x14ac:dyDescent="0.3">
      <c r="A61" s="22"/>
      <c r="B61" s="22"/>
      <c r="C61" s="22"/>
      <c r="D61" s="22"/>
      <c r="E61" s="22"/>
      <c r="F61" s="22"/>
      <c r="G61" s="22"/>
      <c r="H61" s="22"/>
      <c r="I61" s="22"/>
      <c r="J61" s="890"/>
      <c r="K61" s="891"/>
      <c r="L61" s="891"/>
      <c r="M61" s="891"/>
      <c r="N61" s="891"/>
      <c r="O61" s="891"/>
      <c r="P61" s="891"/>
      <c r="Q61" s="891"/>
      <c r="R61" s="891"/>
      <c r="S61" s="891"/>
      <c r="T61" s="890"/>
      <c r="U61" s="891"/>
      <c r="V61" s="891"/>
      <c r="W61" s="891"/>
      <c r="X61" s="891"/>
      <c r="Y61" s="894"/>
      <c r="Z61" s="890"/>
      <c r="AA61" s="891"/>
      <c r="AB61" s="891"/>
      <c r="AC61" s="891"/>
      <c r="AD61" s="891"/>
      <c r="AE61" s="894"/>
      <c r="AF61" s="890"/>
      <c r="AG61" s="891"/>
      <c r="AH61" s="891"/>
      <c r="AI61" s="891"/>
      <c r="AJ61" s="891"/>
      <c r="AK61" s="894"/>
      <c r="AL61" s="890"/>
      <c r="AM61" s="891"/>
      <c r="AN61" s="891"/>
      <c r="AO61" s="891"/>
      <c r="AP61" s="891"/>
      <c r="AQ61" s="894"/>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row>
    <row r="62" spans="1:84" x14ac:dyDescent="0.2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row>
    <row r="63" spans="1:84" ht="15" customHeight="1" x14ac:dyDescent="0.25">
      <c r="A63" s="22"/>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2"/>
      <c r="AZ63" s="22"/>
      <c r="BA63" s="22"/>
      <c r="BB63" s="22"/>
      <c r="BC63" s="22"/>
      <c r="BD63" s="22"/>
      <c r="BE63" s="22"/>
      <c r="BF63" s="22"/>
      <c r="BG63" s="22"/>
      <c r="BH63" s="22"/>
      <c r="BI63" s="22"/>
      <c r="BJ63" s="22"/>
      <c r="BK63" s="22"/>
      <c r="BL63" s="22"/>
    </row>
    <row r="64" spans="1:84" ht="15" customHeight="1" x14ac:dyDescent="0.25">
      <c r="A64" s="22"/>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2"/>
      <c r="AZ64" s="22"/>
      <c r="BA64" s="22"/>
      <c r="BB64" s="22"/>
      <c r="BC64" s="22"/>
      <c r="BD64" s="22"/>
      <c r="BE64" s="22"/>
      <c r="BF64" s="22"/>
      <c r="BG64" s="22"/>
      <c r="BH64" s="22"/>
      <c r="BI64" s="22"/>
      <c r="BJ64" s="22"/>
      <c r="BK64" s="22"/>
      <c r="BL64" s="22"/>
    </row>
    <row r="65" spans="1:64" x14ac:dyDescent="0.25">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row>
    <row r="66" spans="1:64" x14ac:dyDescent="0.25">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row>
    <row r="67" spans="1:64" x14ac:dyDescent="0.2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row>
    <row r="68" spans="1:64" x14ac:dyDescent="0.2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row>
    <row r="69" spans="1:64" x14ac:dyDescent="0.25">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row>
    <row r="70" spans="1:64" x14ac:dyDescent="0.25">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row>
    <row r="71" spans="1:64" x14ac:dyDescent="0.25">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row>
    <row r="72" spans="1:64" x14ac:dyDescent="0.2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row>
    <row r="73" spans="1:64" x14ac:dyDescent="0.2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row>
    <row r="74" spans="1:64" x14ac:dyDescent="0.2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row>
    <row r="75" spans="1:64" x14ac:dyDescent="0.2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row>
    <row r="76" spans="1:64" x14ac:dyDescent="0.2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row>
    <row r="77" spans="1:64" x14ac:dyDescent="0.25">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row>
    <row r="78" spans="1:64" x14ac:dyDescent="0.2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row>
    <row r="79" spans="1:64" x14ac:dyDescent="0.2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row>
    <row r="80" spans="1:64" x14ac:dyDescent="0.2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row>
    <row r="81" spans="1:64" x14ac:dyDescent="0.25">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row>
    <row r="82" spans="1:64" x14ac:dyDescent="0.2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row>
    <row r="83" spans="1:64" x14ac:dyDescent="0.25">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row>
    <row r="84" spans="1:64" x14ac:dyDescent="0.2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row>
    <row r="85" spans="1:64" x14ac:dyDescent="0.25">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row>
    <row r="86" spans="1:64" x14ac:dyDescent="0.2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row>
    <row r="87" spans="1:64" x14ac:dyDescent="0.25">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row>
    <row r="88" spans="1:64" x14ac:dyDescent="0.25">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row>
    <row r="89" spans="1:64" x14ac:dyDescent="0.25">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row>
    <row r="90" spans="1:64" x14ac:dyDescent="0.2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row>
    <row r="91" spans="1:64" x14ac:dyDescent="0.2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row>
    <row r="92" spans="1:64" x14ac:dyDescent="0.2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row>
    <row r="93" spans="1:64" x14ac:dyDescent="0.25">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row>
    <row r="94" spans="1:64" x14ac:dyDescent="0.2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row>
    <row r="95" spans="1:64" x14ac:dyDescent="0.2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row>
    <row r="96" spans="1:64" x14ac:dyDescent="0.2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row>
    <row r="97" spans="1:64" x14ac:dyDescent="0.2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row>
    <row r="98" spans="1:64" x14ac:dyDescent="0.2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row>
    <row r="99" spans="1:64" x14ac:dyDescent="0.2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row>
    <row r="100" spans="1:64" x14ac:dyDescent="0.2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row>
    <row r="101" spans="1:64" x14ac:dyDescent="0.2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row>
    <row r="102" spans="1:64" x14ac:dyDescent="0.2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row>
    <row r="103" spans="1:64" x14ac:dyDescent="0.2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row>
    <row r="104" spans="1:64" x14ac:dyDescent="0.2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row>
    <row r="105" spans="1:64" x14ac:dyDescent="0.2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row>
    <row r="106" spans="1:64" x14ac:dyDescent="0.2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row>
    <row r="107" spans="1:64" x14ac:dyDescent="0.2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row>
    <row r="108" spans="1:64" x14ac:dyDescent="0.2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row>
    <row r="109" spans="1:64" x14ac:dyDescent="0.2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row>
    <row r="110" spans="1:64" x14ac:dyDescent="0.2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row>
    <row r="111" spans="1:64" x14ac:dyDescent="0.2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row>
    <row r="112" spans="1:64" x14ac:dyDescent="0.25">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row>
    <row r="113" spans="1:64" x14ac:dyDescent="0.2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row>
    <row r="114" spans="1:64" x14ac:dyDescent="0.2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row>
    <row r="115" spans="1:64" x14ac:dyDescent="0.25">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row>
    <row r="116" spans="1:64" x14ac:dyDescent="0.25">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row>
    <row r="117" spans="1:64" x14ac:dyDescent="0.25">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row>
    <row r="118" spans="1:64" x14ac:dyDescent="0.25">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row>
    <row r="119" spans="1:64" x14ac:dyDescent="0.25">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row>
    <row r="120" spans="1:64" x14ac:dyDescent="0.25">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row>
    <row r="121" spans="1:64" x14ac:dyDescent="0.25">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row>
    <row r="122" spans="1:64" x14ac:dyDescent="0.25">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row>
    <row r="123" spans="1:64" x14ac:dyDescent="0.25">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row>
    <row r="124" spans="1:64" x14ac:dyDescent="0.25">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row>
    <row r="125" spans="1:64" x14ac:dyDescent="0.25">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row>
    <row r="126" spans="1:64" x14ac:dyDescent="0.25">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row>
    <row r="127" spans="1:64" x14ac:dyDescent="0.25">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row>
    <row r="128" spans="1:64" x14ac:dyDescent="0.25">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row>
    <row r="129" spans="1:64" x14ac:dyDescent="0.25">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row>
    <row r="130" spans="1:64" x14ac:dyDescent="0.25">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row>
    <row r="131" spans="1:64" x14ac:dyDescent="0.25">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row>
    <row r="132" spans="1:64" x14ac:dyDescent="0.25">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row>
    <row r="133" spans="1:64" x14ac:dyDescent="0.25">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row>
    <row r="134" spans="1:64" x14ac:dyDescent="0.25">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row>
    <row r="135" spans="1:64" x14ac:dyDescent="0.2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row>
    <row r="136" spans="1:64" x14ac:dyDescent="0.25">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row>
    <row r="137" spans="1:64" x14ac:dyDescent="0.25">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row>
    <row r="138" spans="1:64" x14ac:dyDescent="0.25">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row>
    <row r="139" spans="1:64" x14ac:dyDescent="0.25">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row>
    <row r="140" spans="1:64" x14ac:dyDescent="0.25">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row>
    <row r="141" spans="1:64" x14ac:dyDescent="0.25">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row>
    <row r="142" spans="1:64" x14ac:dyDescent="0.25">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row>
    <row r="143" spans="1:64" x14ac:dyDescent="0.25">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row>
    <row r="144" spans="1:64" x14ac:dyDescent="0.25">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row>
    <row r="145" spans="1:64" x14ac:dyDescent="0.2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row>
    <row r="146" spans="1:64" x14ac:dyDescent="0.25">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row>
    <row r="147" spans="1:64" x14ac:dyDescent="0.2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row>
    <row r="148" spans="1:64" x14ac:dyDescent="0.2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row>
    <row r="149" spans="1:64" x14ac:dyDescent="0.25">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row>
    <row r="150" spans="1:64" x14ac:dyDescent="0.25">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row>
    <row r="151" spans="1:64" x14ac:dyDescent="0.25">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row>
    <row r="152" spans="1:64" x14ac:dyDescent="0.25">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row>
    <row r="153" spans="1:64" x14ac:dyDescent="0.25">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row>
    <row r="154" spans="1:64" x14ac:dyDescent="0.25">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row>
    <row r="155" spans="1:64" x14ac:dyDescent="0.2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row>
    <row r="156" spans="1:64" x14ac:dyDescent="0.25">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row>
    <row r="157" spans="1:64" x14ac:dyDescent="0.25">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row>
    <row r="158" spans="1:64" x14ac:dyDescent="0.25">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row>
    <row r="159" spans="1:64" x14ac:dyDescent="0.25">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row>
    <row r="160" spans="1:64" x14ac:dyDescent="0.25">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row>
    <row r="161" spans="1:64" x14ac:dyDescent="0.25">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row>
    <row r="162" spans="1:64" x14ac:dyDescent="0.25">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row>
    <row r="163" spans="1:64" x14ac:dyDescent="0.25">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row>
    <row r="164" spans="1:64" x14ac:dyDescent="0.25">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row>
    <row r="165" spans="1:64" x14ac:dyDescent="0.2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row>
    <row r="166" spans="1:64" x14ac:dyDescent="0.25">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row>
    <row r="167" spans="1:64" x14ac:dyDescent="0.25">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row>
    <row r="168" spans="1:64" x14ac:dyDescent="0.25">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row>
    <row r="169" spans="1:64" x14ac:dyDescent="0.25">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row>
    <row r="170" spans="1:64" x14ac:dyDescent="0.25">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row>
    <row r="171" spans="1:64" x14ac:dyDescent="0.25">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row>
    <row r="172" spans="1:64" x14ac:dyDescent="0.25">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row>
    <row r="173" spans="1:64" x14ac:dyDescent="0.25">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row>
    <row r="174" spans="1:64" x14ac:dyDescent="0.25">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row>
    <row r="175" spans="1:64" x14ac:dyDescent="0.2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row>
    <row r="176" spans="1:64" x14ac:dyDescent="0.25">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row>
    <row r="177" spans="1:64" x14ac:dyDescent="0.25">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row>
    <row r="178" spans="1:64" x14ac:dyDescent="0.25">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row>
    <row r="179" spans="1:64" x14ac:dyDescent="0.25">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row>
    <row r="180" spans="1:64" x14ac:dyDescent="0.25">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row>
    <row r="181" spans="1:64" x14ac:dyDescent="0.25">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row>
    <row r="182" spans="1:64" x14ac:dyDescent="0.25">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row>
    <row r="183" spans="1:64" x14ac:dyDescent="0.25">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row>
    <row r="184" spans="1:64" x14ac:dyDescent="0.25">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row>
    <row r="185" spans="1:64" x14ac:dyDescent="0.2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row>
    <row r="186" spans="1:64" x14ac:dyDescent="0.25">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row>
    <row r="187" spans="1:64" x14ac:dyDescent="0.25">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row>
    <row r="188" spans="1:64" x14ac:dyDescent="0.25">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row>
    <row r="189" spans="1:64" x14ac:dyDescent="0.25">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row>
    <row r="190" spans="1:64" x14ac:dyDescent="0.25">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row>
    <row r="191" spans="1:64" x14ac:dyDescent="0.25">
      <c r="A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row>
    <row r="192" spans="1:64" x14ac:dyDescent="0.25">
      <c r="A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row>
    <row r="193" spans="1:64" x14ac:dyDescent="0.25">
      <c r="A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row>
    <row r="194" spans="1:64" x14ac:dyDescent="0.25">
      <c r="A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row>
    <row r="195" spans="1:64" x14ac:dyDescent="0.25">
      <c r="A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row>
    <row r="196" spans="1:64" x14ac:dyDescent="0.25">
      <c r="A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row>
    <row r="197" spans="1:64" x14ac:dyDescent="0.25">
      <c r="A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row>
    <row r="198" spans="1:64" x14ac:dyDescent="0.25">
      <c r="A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row>
    <row r="199" spans="1:64" x14ac:dyDescent="0.25">
      <c r="A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row>
    <row r="200" spans="1:64" x14ac:dyDescent="0.25">
      <c r="A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row>
    <row r="201" spans="1:64" x14ac:dyDescent="0.25">
      <c r="A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row>
    <row r="202" spans="1:64" x14ac:dyDescent="0.25">
      <c r="A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row>
    <row r="203" spans="1:64" x14ac:dyDescent="0.25">
      <c r="A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row>
    <row r="204" spans="1:64" x14ac:dyDescent="0.25">
      <c r="A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row>
    <row r="205" spans="1:64" x14ac:dyDescent="0.25">
      <c r="A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row>
    <row r="206" spans="1:64" x14ac:dyDescent="0.25">
      <c r="A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row>
    <row r="207" spans="1:64" x14ac:dyDescent="0.25">
      <c r="A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row>
    <row r="208" spans="1:64" x14ac:dyDescent="0.25">
      <c r="A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row>
    <row r="209" spans="1:64" x14ac:dyDescent="0.25">
      <c r="A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row>
    <row r="210" spans="1:64" x14ac:dyDescent="0.25">
      <c r="A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row>
    <row r="211" spans="1:64" x14ac:dyDescent="0.25">
      <c r="A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row>
    <row r="212" spans="1:64" x14ac:dyDescent="0.25">
      <c r="A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row>
    <row r="213" spans="1:64" x14ac:dyDescent="0.25">
      <c r="A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row>
    <row r="214" spans="1:64" x14ac:dyDescent="0.25">
      <c r="A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row>
    <row r="215" spans="1:64" x14ac:dyDescent="0.25">
      <c r="A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row>
    <row r="216" spans="1:64" x14ac:dyDescent="0.25">
      <c r="A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row>
    <row r="217" spans="1:64" x14ac:dyDescent="0.25">
      <c r="A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row>
    <row r="218" spans="1:64" x14ac:dyDescent="0.25">
      <c r="A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row>
    <row r="219" spans="1:64" x14ac:dyDescent="0.25">
      <c r="A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row>
    <row r="220" spans="1:64" x14ac:dyDescent="0.25">
      <c r="A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row>
    <row r="221" spans="1:64" x14ac:dyDescent="0.25">
      <c r="A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row>
    <row r="222" spans="1:64" x14ac:dyDescent="0.25">
      <c r="A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row>
    <row r="223" spans="1:64" x14ac:dyDescent="0.25">
      <c r="A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row>
    <row r="224" spans="1:64" x14ac:dyDescent="0.25">
      <c r="A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row>
    <row r="225" spans="1:64" x14ac:dyDescent="0.25">
      <c r="A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row>
    <row r="226" spans="1:64" x14ac:dyDescent="0.25">
      <c r="A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row>
    <row r="227" spans="1:64" x14ac:dyDescent="0.25">
      <c r="A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row>
    <row r="228" spans="1:64" x14ac:dyDescent="0.25">
      <c r="A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row>
    <row r="229" spans="1:64" x14ac:dyDescent="0.25">
      <c r="A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row>
    <row r="230" spans="1:64" x14ac:dyDescent="0.25">
      <c r="A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row>
    <row r="231" spans="1:64" x14ac:dyDescent="0.25">
      <c r="A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row>
    <row r="232" spans="1:64" x14ac:dyDescent="0.25">
      <c r="A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row>
    <row r="233" spans="1:64" x14ac:dyDescent="0.25">
      <c r="A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row>
    <row r="234" spans="1:64" x14ac:dyDescent="0.25">
      <c r="A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row>
    <row r="235" spans="1:64" x14ac:dyDescent="0.25">
      <c r="A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row>
    <row r="236" spans="1:64" x14ac:dyDescent="0.25">
      <c r="A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row>
    <row r="237" spans="1:64" x14ac:dyDescent="0.25">
      <c r="A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row>
    <row r="238" spans="1:64" x14ac:dyDescent="0.25">
      <c r="A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row>
    <row r="239" spans="1:64" x14ac:dyDescent="0.25">
      <c r="A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row>
    <row r="240" spans="1:64" x14ac:dyDescent="0.25">
      <c r="A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row>
    <row r="241" spans="1:64" x14ac:dyDescent="0.25">
      <c r="A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row>
    <row r="242" spans="1:64" x14ac:dyDescent="0.25">
      <c r="A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row>
    <row r="243" spans="1:64" x14ac:dyDescent="0.25">
      <c r="A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row>
    <row r="244" spans="1:64" x14ac:dyDescent="0.25">
      <c r="A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row>
    <row r="245" spans="1:64" x14ac:dyDescent="0.25">
      <c r="A245" s="22"/>
    </row>
    <row r="246" spans="1:64" x14ac:dyDescent="0.25">
      <c r="A246" s="22"/>
    </row>
    <row r="247" spans="1:64" x14ac:dyDescent="0.25">
      <c r="A247" s="22"/>
    </row>
    <row r="248" spans="1:64" x14ac:dyDescent="0.25">
      <c r="A248" s="22"/>
    </row>
  </sheetData>
  <mergeCells count="17">
    <mergeCell ref="AS16:AX25"/>
    <mergeCell ref="E16:I25"/>
    <mergeCell ref="AS6:AX15"/>
    <mergeCell ref="B2:I4"/>
    <mergeCell ref="J2:AQ4"/>
    <mergeCell ref="B6:D55"/>
    <mergeCell ref="E6:I15"/>
    <mergeCell ref="E46:I55"/>
    <mergeCell ref="AS36:AX45"/>
    <mergeCell ref="E36:I45"/>
    <mergeCell ref="AS26:AX35"/>
    <mergeCell ref="E26:I35"/>
    <mergeCell ref="J56:S61"/>
    <mergeCell ref="T56:Y61"/>
    <mergeCell ref="Z56:AE61"/>
    <mergeCell ref="AF56:AK61"/>
    <mergeCell ref="AL56:AQ61"/>
  </mergeCells>
  <pageMargins left="0.7" right="0.7" top="0.75" bottom="0.75" header="0.3" footer="0.3"/>
  <pageSetup orientation="portrait" r:id="rId1"/>
  <ignoredErrors>
    <ignoredError sqref="O12:S15 O7:S9 J7:J9 J12:J15"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73"/>
  <sheetViews>
    <sheetView showGridLines="0" topLeftCell="A54" zoomScale="82" zoomScaleNormal="82" workbookViewId="0">
      <selection activeCell="C56" sqref="C56"/>
    </sheetView>
  </sheetViews>
  <sheetFormatPr baseColWidth="10" defaultColWidth="11.42578125" defaultRowHeight="15" x14ac:dyDescent="0.25"/>
  <cols>
    <col min="1" max="1" width="14.5703125" customWidth="1"/>
    <col min="2" max="2" width="9.5703125" customWidth="1"/>
    <col min="3" max="3" width="64.140625" style="290" customWidth="1"/>
    <col min="4" max="4" width="13.5703125" customWidth="1"/>
    <col min="5" max="5" width="14.28515625" customWidth="1"/>
    <col min="6" max="6" width="13.85546875" customWidth="1"/>
    <col min="7" max="7" width="18.85546875" customWidth="1"/>
    <col min="8" max="8" width="22.42578125" customWidth="1"/>
    <col min="9" max="9" width="15.85546875" customWidth="1"/>
    <col min="12" max="12" width="24" bestFit="1" customWidth="1"/>
    <col min="13" max="13" width="15.140625" customWidth="1"/>
    <col min="14" max="14" width="16.7109375" customWidth="1"/>
    <col min="15" max="15" width="15.5703125" customWidth="1"/>
    <col min="16" max="16" width="16.28515625" customWidth="1"/>
  </cols>
  <sheetData>
    <row r="1" spans="1:25" ht="28.5" customHeight="1" thickBot="1" x14ac:dyDescent="0.3">
      <c r="A1" s="265" t="s">
        <v>3</v>
      </c>
    </row>
    <row r="2" spans="1:25" ht="18.75" customHeight="1" x14ac:dyDescent="0.25">
      <c r="A2" s="179"/>
      <c r="B2" s="180" t="s">
        <v>623</v>
      </c>
      <c r="C2" s="291"/>
      <c r="D2" s="182">
        <f>'[4]CONTEXTO E IDENTIFICACIÓN'!D2</f>
        <v>0</v>
      </c>
      <c r="E2" s="780" t="s">
        <v>624</v>
      </c>
      <c r="F2" s="781"/>
      <c r="G2" s="781"/>
      <c r="H2" s="781"/>
      <c r="I2" s="781"/>
      <c r="J2" s="781"/>
      <c r="K2" s="781"/>
      <c r="L2" s="781"/>
      <c r="M2" s="781"/>
      <c r="N2" s="781"/>
      <c r="O2" s="781"/>
      <c r="P2" s="782"/>
    </row>
    <row r="3" spans="1:25" ht="19.5" customHeight="1" x14ac:dyDescent="0.25">
      <c r="A3" s="183"/>
      <c r="B3" s="184" t="s">
        <v>625</v>
      </c>
      <c r="C3" s="292"/>
      <c r="D3" s="186">
        <f>'[4]CONTEXTO E IDENTIFICACIÓN'!D3</f>
        <v>0</v>
      </c>
      <c r="E3" s="783"/>
      <c r="F3" s="784"/>
      <c r="G3" s="784"/>
      <c r="H3" s="784"/>
      <c r="I3" s="784"/>
      <c r="J3" s="784"/>
      <c r="K3" s="784"/>
      <c r="L3" s="784"/>
      <c r="M3" s="784"/>
      <c r="N3" s="784"/>
      <c r="O3" s="784"/>
      <c r="P3" s="785"/>
    </row>
    <row r="4" spans="1:25" ht="15" customHeight="1" x14ac:dyDescent="0.25">
      <c r="A4" s="183"/>
      <c r="B4" s="187" t="s">
        <v>626</v>
      </c>
      <c r="C4" s="293"/>
      <c r="D4" s="189"/>
      <c r="E4" s="783"/>
      <c r="F4" s="784"/>
      <c r="G4" s="784"/>
      <c r="H4" s="784"/>
      <c r="I4" s="784"/>
      <c r="J4" s="784"/>
      <c r="K4" s="784"/>
      <c r="L4" s="784"/>
      <c r="M4" s="784"/>
      <c r="N4" s="784"/>
      <c r="O4" s="784"/>
      <c r="P4" s="785"/>
    </row>
    <row r="5" spans="1:25" ht="25.5" customHeight="1" thickBot="1" x14ac:dyDescent="0.3">
      <c r="A5" s="190"/>
      <c r="B5" s="789" t="s">
        <v>627</v>
      </c>
      <c r="C5" s="790"/>
      <c r="D5" s="791"/>
      <c r="E5" s="786"/>
      <c r="F5" s="787"/>
      <c r="G5" s="787"/>
      <c r="H5" s="787"/>
      <c r="I5" s="787"/>
      <c r="J5" s="787"/>
      <c r="K5" s="787"/>
      <c r="L5" s="787"/>
      <c r="M5" s="787"/>
      <c r="N5" s="787"/>
      <c r="O5" s="787"/>
      <c r="P5" s="788"/>
    </row>
    <row r="6" spans="1:25" ht="16.5" thickBot="1" x14ac:dyDescent="0.3">
      <c r="J6" s="937" t="s">
        <v>662</v>
      </c>
      <c r="K6" s="938"/>
      <c r="L6" s="938"/>
      <c r="M6" s="938"/>
      <c r="N6" s="938"/>
      <c r="O6" s="938"/>
      <c r="P6" s="939"/>
      <c r="R6" s="191"/>
      <c r="S6" s="192"/>
      <c r="T6" s="193"/>
      <c r="U6" s="800" t="s">
        <v>19</v>
      </c>
      <c r="V6" s="800"/>
      <c r="W6" s="800"/>
      <c r="X6" s="800"/>
      <c r="Y6" s="801"/>
    </row>
    <row r="7" spans="1:25" ht="16.5" thickBot="1" x14ac:dyDescent="0.3">
      <c r="A7" s="137"/>
      <c r="B7" s="137"/>
      <c r="C7" s="294"/>
      <c r="D7" s="137"/>
      <c r="E7" s="137"/>
      <c r="F7" s="940" t="s">
        <v>663</v>
      </c>
      <c r="G7" s="941"/>
      <c r="H7" s="942"/>
      <c r="J7" s="194"/>
      <c r="K7" s="195"/>
      <c r="L7" s="800" t="s">
        <v>19</v>
      </c>
      <c r="M7" s="800"/>
      <c r="N7" s="800"/>
      <c r="O7" s="800"/>
      <c r="P7" s="801"/>
      <c r="R7" s="196"/>
      <c r="S7" s="197"/>
      <c r="T7" s="196"/>
      <c r="U7" s="198">
        <v>0.2</v>
      </c>
      <c r="V7" s="198">
        <v>0.4</v>
      </c>
      <c r="W7" s="198">
        <v>0.6</v>
      </c>
      <c r="X7" s="198">
        <v>0.8</v>
      </c>
      <c r="Y7" s="199">
        <v>1</v>
      </c>
    </row>
    <row r="8" spans="1:25" ht="26.25" thickBot="1" x14ac:dyDescent="0.3">
      <c r="A8" s="166" t="s">
        <v>664</v>
      </c>
      <c r="B8" s="138" t="s">
        <v>665</v>
      </c>
      <c r="C8" s="138" t="s">
        <v>631</v>
      </c>
      <c r="D8" s="138" t="s">
        <v>237</v>
      </c>
      <c r="E8" s="138" t="s">
        <v>666</v>
      </c>
      <c r="F8" s="138" t="s">
        <v>640</v>
      </c>
      <c r="G8" s="138" t="s">
        <v>19</v>
      </c>
      <c r="H8" s="139" t="s">
        <v>667</v>
      </c>
      <c r="J8" s="197"/>
      <c r="K8" s="200"/>
      <c r="L8" s="140" t="s">
        <v>635</v>
      </c>
      <c r="M8" s="140" t="s">
        <v>636</v>
      </c>
      <c r="N8" s="140" t="s">
        <v>637</v>
      </c>
      <c r="O8" s="140" t="s">
        <v>638</v>
      </c>
      <c r="P8" s="141" t="s">
        <v>639</v>
      </c>
      <c r="R8" s="196"/>
      <c r="S8" s="197"/>
      <c r="T8" s="201"/>
      <c r="U8" s="142" t="s">
        <v>635</v>
      </c>
      <c r="V8" s="142" t="s">
        <v>636</v>
      </c>
      <c r="W8" s="142" t="s">
        <v>637</v>
      </c>
      <c r="X8" s="142" t="s">
        <v>638</v>
      </c>
      <c r="Y8" s="143" t="s">
        <v>639</v>
      </c>
    </row>
    <row r="9" spans="1:25" ht="165" x14ac:dyDescent="0.25">
      <c r="A9" s="167" t="str">
        <f>'[4]CONTEXTO E IDENTIFICACIÓN'!G55</f>
        <v>Estratégico</v>
      </c>
      <c r="B9" s="168" t="str">
        <f>'[4]CONTEXTO E IDENTIFICACIÓN'!A55</f>
        <v>R1</v>
      </c>
      <c r="C9" s="169" t="str">
        <f>'[4]CONTEXTO E IDENTIFICACIÓN'!N55</f>
        <v>Posibilidad de pérdida Económica y Reputacional por el incumplimiento en la ejecución del presupuesto de inversión y en las metas proyecto y PND 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v>
      </c>
      <c r="D9" s="144">
        <f>'[4]VALORACIÓN DEL CONTROL'!Y58</f>
        <v>0.1008</v>
      </c>
      <c r="E9" s="144">
        <f>'[4]VALORACIÓN DEL CONTROL'!Z58</f>
        <v>1</v>
      </c>
      <c r="F9" s="145" t="str">
        <f>+IF(D9=0,"",IF(D9&lt;=$S$13,$T$13,IF(D9&lt;=$S$12,$T$12,IF(D9&lt;=$S$11,$T$11,IF(D9&lt;=$S$10,$T$10,IF(D9&lt;=$S$9,$T$9,""))))))</f>
        <v>Muy Baja</v>
      </c>
      <c r="G9" s="145" t="str">
        <f>+IF(E9=0,"",IF(E9&lt;=$U$7,$U$8,IF(E9&lt;=$V$7,$V$8,IF(E9&lt;=$W$7,$W$8,IF(E9&lt;=$X$7,$X$8,IF(E9&lt;=$Y$7,$Y$8,""))))))</f>
        <v>Catastrófico</v>
      </c>
      <c r="H9" s="146" t="str">
        <f>+IF(F9=$T$9,IF(G9=$U$8,$U$9,IF(G9=$V$8,$V$9,IF(G9=$W$8,$W$9,IF(G9=$X$8,$X$9,IF(G9=$Y$8,$Y$9))))),IF(F9=$T$10,IF(G9=$U$8,$U$10,IF(G9=$V$8,$V$10,IF(G9=$W$8,$W$10,IF(G9=$X$8,$X$10,IF(G9=$Y$8,$Y$10))))),IF(F9=$T$11,IF(G9=$U$8,$U$11,IF(G9=$V$8,$V$11,IF(G9=$W$8,$W$11,IF(G9=$X$8,$X$11,IF(G9=$Y$8,$Y$11))))),IF(F9=$T$12,IF(G9=$U$8,$U$12,IF(G9=$V$8,$V$12,IF(G9=$W$8,$W$12,IF(G9=$X$8,$X$12,IF(G9=$Y$8,$Y$12))))),IF(F9=$T$13,IF(G9=$U$8,$U$13,IF(G9=$V$8,$V$13,IF(G9=$W$8,$W$13,IF(G9=$X$8,$X$13,IF(G9=$Y$8,$Y$13))))),"")))))</f>
        <v>Extremo</v>
      </c>
      <c r="J9" s="776" t="s">
        <v>640</v>
      </c>
      <c r="K9" s="140" t="s">
        <v>641</v>
      </c>
      <c r="L9" s="147" t="str">
        <f>+IF(AND(F9=$T$9,G9=$U$8),B9,"")&amp;" "&amp;IF(AND(F10=$T$9,G10=$U$8),B10,"")&amp;" "&amp;IF(AND(F11=$T$9,G11=$U$8),B11,"")&amp;" "&amp;IF(AND(F12=$T$9,G12=$U$8),B12,"")&amp;" "&amp;IF(AND(F13=$T$9,G13=$U$8),B13,"")&amp;" "&amp;IF(AND(F14=$T$9,G14=$U$8),B14,"")&amp;" "&amp;IF(AND(F15=$T$9,G15=$U$8),B15,"")&amp;" "&amp;IF(AND(F16=$T$9,G16=$U$8),B16,"")&amp;" "&amp;IF(AND(F17=$T$9,G17=$U$8),B17,"")&amp;" "&amp;IF(AND(F18=$T$9,G18=$U$8),B18,"")&amp;" "&amp;IF(AND(F19=$T$9,G19=$U$8),B19,"")&amp;" "&amp;IF(AND(F20=$T$9,G20=$U$8),B20,"")&amp;" "&amp;IF(AND(F21=$T$9,G21=$U$8),B21,"")&amp;" "&amp;IF(AND(F22=$T$9,G22=$U$8),B22,"")&amp;" "&amp;IF(AND(F23=$T$9,G23=$U$8),B23,"")&amp;" "&amp;IF(AND(F24=$T$9,G24=$U$8),B24,"")&amp;" "&amp;IF(AND(F25=$T$9,G25=$U$8),B25,"")&amp;" "&amp;IF(AND(F26=$T$9,G26=$U$8),B26,"")&amp;" "&amp;IF(AND(F27=$T$9,G27=$U$8),B27,"")&amp;" "&amp;IF(AND(F28=$T$9,G28=$U$8),B28,"")&amp;" "&amp;IF(AND(F29=$T$9,G29=$U$8),B29,"")&amp;" "&amp;IF(AND(F30=$T$9,G30=$U$8),B30,"")&amp;" "&amp;IF(AND(F31=$T$9,G31=$U$8),B31,"")&amp;" "&amp;IF(AND(F32=$T$9,G32=$U$8),B32,"")&amp;" "&amp;IF(AND(F33=$T$9,G33=$U$8),B33,"")&amp;" "&amp;IF(AND(F34=$T$9,G34=$U$8),B34,"")&amp;" "&amp;IF(AND(F36=$T$9,G36=$U$8),B36,"")&amp;" "&amp;IF(AND(F37=$T$9,G37=$U$8),B37,"")&amp;" "&amp;IF(AND(F38=$T$9,G38=$U$8),B38,"")&amp;" "&amp;IF(AND(F39=$T$9,G39=$U$8),B39,"")&amp;" "&amp;IF(AND(F40=$T$9,G40=$U$8),B40,"")&amp;" "&amp;IF(AND(F41=$T$9,G41=$U$8),B41,"")&amp;" "&amp;IF(AND(F42=$T$9,G42=$U$8),B42,"")&amp;" "&amp;IF(AND(F43=$T$9,G43=$U$8),B43,"")&amp;" "&amp;IF(AND(F44=$T$9,G44=$U$8),B44,"")&amp;" "&amp;IF(AND(F45=$T$9,G45=$U$8),B45,"")&amp;" "&amp;IF(AND(F46=$T$9,G46=$U$8),B46,"")&amp;" "&amp;IF(AND(F47=$T$9,G47=$U$8),B47,"")&amp;" "&amp;IF(AND(F48=$T$9,G48=$U$8),B48,"")&amp;" "&amp;IF(AND(F49=$T$9,G49=$U$8),B49,"")&amp;" "&amp;IF(AND(F50=$T$9,G50=$U$8),B50,"")&amp;" "&amp;IF(AND(F51=$T$9,G51=$U$8),B51,"")&amp;" "&amp;IF(AND(F52=$T$9,G52=$U$8),B52,"")&amp;" "&amp;IF(AND(F53=$T$9,G53=$U$8),B53,"")&amp;" "&amp;IF(AND(F54=$T$9,G54=$U$8),B54,"")&amp;" "&amp;IF(AND(F55=$T$9,G55=$U$8),B55,"")&amp;" "&amp;IF(AND(F56=$T$9,G56=$U$8),B56,"")&amp;" "&amp;IF(AND(F57=$T$9,G57=$U$8),B57,"")&amp;" "&amp;IF(AND(F58=$T$9,G58=$U$8),B58,"")&amp;" "&amp;IF(AND(F59=$T$9,G59=$U$8),B59,"")&amp;" "&amp;IF(AND(F60=$T$9,G60=$U$8),B60,"")&amp;" "&amp;IF(AND(F61=$T$9,G61=$U$8),B61,"")&amp;" "&amp;IF(AND(F63=$T$9,G63=$U$8),B63,"")&amp;" "&amp;IF(AND(F64=$T$9,G64=$U$8),B64,"")&amp;" "&amp;IF(AND(F65=$T$9,G65=$U$8),B65,"")&amp;" "&amp;IF(AND(F66=$T$9,G66=$U$8),B66,"")&amp;" "&amp;IF(AND(F67=$T$9,G67=$U$8),B67,"")&amp;" "&amp;IF(AND(F68=$T$9,G68=$U$8),B68,"")&amp;" "&amp;IF(AND(F69=$T$9,G69=$U$8),B69,"")&amp;" "&amp;IF(AND(F70=$T$9,G70=$U$8),B70,"")&amp;" "&amp;IF(AND(F71=$T$9,G71=$U$8),B71,"")&amp;" "&amp;IF(AND(F72=$T$9,G72=$U$8),B72,"")&amp;" "&amp;IF(AND(F73=$T$9,G73=$U$8),B73,"")&amp;" "&amp;IF(AND(F74=$T$9,G74=$U$8),B74,"")&amp;" "&amp;IF(AND(F75=$T$9,G75=$U$8),B75,"")&amp;" "&amp;IF(AND(F76=$T$9,G76=$U$8),B76,"")&amp;" "&amp;IF(AND(F77=$T$9,G77=$U$8),B77,"")&amp;" "&amp;IF(AND(F78=$T$9,G78=$U$8),B78,"")&amp;" "&amp;IF(AND(F79=$T$9,G79=$U$8),B79,"")&amp;" "&amp;IF(AND(F80=$T$9,G80=$U$8),B80,"")&amp;" "&amp;IF(AND(F81=$T$9,G81=$U$8),B81,"")&amp;" "&amp;IF(AND(F82=$T$9,G82=$U$8),B82,"")&amp;" "&amp;IF(AND(F83=$T$9,G83=$U$8),B83,"")&amp;" "&amp;IF(AND(F84=$T$9,G84=$U$8),B84,"")&amp;" "&amp;IF(AND(F85=$T$9,G85=$U$8),B85,"")&amp;" "&amp;IF(AND(F86=$T$9,G86=$U$8),B86,"")&amp;" "&amp;IF(AND(F87=$T$9,G87=$U$8),B87,"")&amp;" "&amp;IF(AND(F88=$T$9,G88=$U$8),B88,"")&amp;" "&amp;IF(AND(F89=$T$9,G89=$U$8),B89,"")&amp;" "&amp;IF(AND(F90=$T$9,G90=$U$8),B90,"")</f>
        <v xml:space="preserve">                                                                               </v>
      </c>
      <c r="M9" s="147" t="str">
        <f>+IF(AND(F9=$T$9,G9=$V$8),B9,"")&amp;" "&amp;IF(AND(F10=$T$9,G10=$V$8),B10,"")&amp;" "&amp;IF(AND(F11=$T$9,G11=$V$8),B11,"")&amp;" "&amp;IF(AND(F12=$T$9,G12=$V$8),B12,"")&amp;" "&amp;IF(AND(F13=$T$9,G13=$V$8),B13,"")&amp;" "&amp;IF(AND(F14=$T$9,G14=$V$8),B14,"")&amp;" "&amp;IF(AND(F15=$T$9,G15=$V$8),B15,"")&amp;" "&amp;IF(AND(F16=$T$9,G16=$V$8),B16,"")&amp;" "&amp;IF(AND(F17=$T$9,G17=$V$8),B17,"")&amp;" "&amp;IF(AND(F18=$T$9,G18=$V$8),B18,"")&amp;" "&amp;IF(AND(F19=$T$9,G19=$V$8),B19,"")&amp;" "&amp;IF(AND(F20=$T$9,G20=$V$8),B20,"")&amp;" "&amp;IF(AND(F21=$T$9,G21=$V$8),B21,"")&amp;" "&amp;IF(AND(F22=$T$9,G22=$V$8),B22,"")&amp;" "&amp;IF(AND(F23=$T$9,G23=$V$8),B23,"")&amp;" "&amp;IF(AND(F24=$T$9,G24=$V$8),B24,"")&amp;" "&amp;IF(AND(F25=$T$9,G25=$V$8),B25,"")&amp;" "&amp;IF(AND(F26=$T$9,G26=$V$8),B26,"")&amp;" "&amp;IF(AND(F27=$T$9,G27=$V$8),B27,"")&amp;" "&amp;IF(AND(F28=$T$9,G28=$V$8),B28,"")&amp;" "&amp;IF(AND(F29=$T$9,G29=$V$8),B29,"")&amp;" "&amp;IF(AND(F30=$T$9,G30=$V$8),B30,"")&amp;" "&amp;IF(AND(F31=$T$9,G31=$V$8),B31,"")&amp;" "&amp;IF(AND(F32=$T$9,G32=$V$8),B32,"")&amp;" "&amp;IF(AND(F33=$T$9,G33=$V$8),B33,"")&amp;" "&amp;IF(AND(F34=$T$9,G34=$V$8),B34,"")&amp;" "&amp;IF(AND(F36=$T$9,G36=$V$8),B36,"")&amp;" "&amp;IF(AND(F37=$T$9,G37=$V$8),B37,"")&amp;" "&amp;IF(AND(F38=$T$9,G38=$V$8),B38,"")&amp;" "&amp;IF(AND(F39=$T$9,G39=$V$8),B39,"")&amp;" "&amp;IF(AND(F40=$T$9,G40=$V$8),B40,"")&amp;" "&amp;IF(AND(F41=$T$9,G41=$V$8),B41,"")&amp;" "&amp;IF(AND(F42=$T$9,G42=$V$8),B42,"")&amp;" "&amp;IF(AND(F43=$T$9,G43=$V$8),B43,"")&amp;" "&amp;IF(AND(F44=$T$9,G44=$V$8),B44,"")&amp;" "&amp;IF(AND(F45=$T$9,G45=$V$8),B45,"")&amp;" "&amp;IF(AND(F46=$T$9,G46=$V$8),B46,"")&amp;" "&amp;IF(AND(F47=$T$9,G47=$V$8),B47,"")&amp;" "&amp;IF(AND(F48=$T$9,G48=$V$8),B48,"")&amp;" "&amp;IF(AND(F49=$T$9,G49=$V$8),B49,"")&amp;" "&amp;IF(AND(F50=$T$9,G50=$V$8),B50,"")&amp;" "&amp;IF(AND(F51=$T$9,G51=$V$8),B51,"")&amp;" "&amp;IF(AND(F52=$T$9,G52=$V$8),B52,"")&amp;" "&amp;IF(AND(F53=$T$9,G53=$V$8),B53,"")&amp;" "&amp;IF(AND(F54=$T$9,G54=$V$8),B54,"")&amp;" "&amp;IF(AND(F55=$T$9,G55=$V$8),B55,"")&amp;" "&amp;IF(AND(F56=$T$9,G56=$V$8),B56,"")&amp;" "&amp;IF(AND(F57=$T$9,G57=$V$8),B57,"")&amp;" "&amp;IF(AND(F58=$T$9,G58=$V$8),B58,"")&amp;" "&amp;IF(AND(F59=$T$9,G59=$V$8),B59,"")&amp;" "&amp;IF(AND(F60=$T$9,G60=$V$8),B60,"")&amp;" "&amp;IF(AND(F61=$T$9,G61=$V$8),B61,"")&amp;" "&amp;IF(AND(F63=$T$9,G63=$V$8),B63,"")&amp;" "&amp;IF(AND(F64=$T$9,G64=$V$8),B64,"")&amp;" "&amp;IF(AND(F65=$T$9,G65=$V$8),B65,"")&amp;" "&amp;IF(AND(F66=$T$9,G66=$V$8),B66,"")&amp;" "&amp;IF(AND(F67=$T$9,G67=$V$8),B67,"")&amp;" "&amp;IF(AND(F68=$T$9,G68=$V$8),B68,"")&amp;" "&amp;IF(AND(F69=$T$9,G69=$V$8),B69,"")&amp;" "&amp;IF(AND(F70=$T$9,G70=$V$8),B70,"")&amp;" "&amp;IF(AND(F71=$T$9,G71=$V$8),B71,"")&amp;" "&amp;IF(AND(F72=$T$9,G72=$V$8),B72,"")&amp;" "&amp;IF(AND(F73=$T$9,G73=$V$8),B73,"")&amp;" "&amp;IF(AND(F74=$T$9,G74=$V$8),B74,"")&amp;" "&amp;IF(AND(F75=$T$9,G75=$V$8),B75,"")&amp;" "&amp;IF(AND(F76=$T$9,G76=$V$8),B76,"")&amp;" "&amp;IF(AND(F77=$T$9,G77=$V$8),B77,"")&amp;" "&amp;IF(AND(F78=$T$9,G78=$V$8),B78,"")&amp;" "&amp;IF(AND(F79=$T$9,G79=$V$8),B79,"")&amp;" "&amp;IF(AND(F80=$T$9,G80=$V$8),B80,"")&amp;" "&amp;IF(AND(F81=$T$9,G81=$V$8),B81,"")&amp;" "&amp;IF(AND(F82=$T$9,G82=$V$8),B82,"")&amp;" "&amp;IF(AND(F83=$T$9,G83=$V$8),B83,"")&amp;" "&amp;IF(AND(F84=$T$9,G84=$V$8),B84,"")&amp;" "&amp;IF(AND(F85=$T$9,G85=$V$8),B85,"")&amp;" "&amp;IF(AND(F86=$T$9,G86=$V$8),B86,"")&amp;" "&amp;IF(AND(F87=$T$9,G87=$V$8),B87,"")&amp;" "&amp;IF(AND(F88=$T$9,G88=$V$8),B88,"")&amp;" "&amp;IF(AND(F89=$T$9,G89=$V$8),B89,"")&amp;" "&amp;IF(AND(F90=$T$9,G90=$V$8),B90,"")</f>
        <v xml:space="preserve">                                                                               </v>
      </c>
      <c r="N9" s="147" t="str">
        <f>+IF(AND(F9=$T$9,G9=$W$8),B9,"")&amp;" "&amp;IF(AND(F10=$T$9,G10=$W$8),B10,"")&amp;" "&amp;IF(AND(F11=$T$9,G11=$W$8),B11,"")&amp;" "&amp;IF(AND(F12=$T$9,G12=$W$8),B12,"")&amp;" "&amp;IF(AND(F13=$T$9,G13=$W$8),B13,"")&amp;" "&amp;IF(AND(F14=$T$9,G14=$W$8),B14,"")&amp;" "&amp;IF(AND(F15=$T$9,G15=$W$8),B15,"")&amp;" "&amp;IF(AND(F16=$T$9,G16=$W$8),B16,"")&amp;" "&amp;IF(AND(F17=$T$9,G17=$W$8),B17,"")&amp;" "&amp;IF(AND(F18=$T$9,G18=$W$8),B18,"")&amp;" "&amp;IF(AND(F19=$T$9,G19=$W$8),B19,"")&amp;" "&amp;IF(AND(F20=$T$9,G20=$W$8),B20,"")&amp;" "&amp;IF(AND(F21=$T$9,G21=$W$8),B21,"")&amp;" "&amp;IF(AND(F22=$T$9,G22=$W$8),B22,"")&amp;" "&amp;IF(AND(F23=$T$9,G23=$W$8),B23,"")&amp;" "&amp;IF(AND(F24=$T$9,G24=$W$8),B24,"")&amp;" "&amp;IF(AND(F25=$T$9,G25=$W$8),B25,"")&amp;" "&amp;IF(AND(F26=$T$9,G26=$W$8),B26,"")&amp;" "&amp;IF(AND(F27=$T$9,G27=$W$8),B27,"")&amp;" "&amp;IF(AND(F28=$T$9,G28=$W$8),B28,"")&amp;" "&amp;IF(AND(F29=$T$9,G29=$W$8),B29,"")&amp;" "&amp;IF(AND(F30=$T$9,G30=$W$8),B30,"")&amp;" "&amp;IF(AND(F31=$T$9,G31=$W$8),B31,"")&amp;" "&amp;IF(AND(F32=$T$9,G32=$W$8),B32,"")&amp;" "&amp;IF(AND(F33=$T$9,G33=$W$8),B33,"")&amp;" "&amp;IF(AND(F34=$T$9,G34=$W$8),B34,"")&amp;" "&amp;IF(AND(F36=$T$9,G36=$W$8),B36,"")&amp;" "&amp;IF(AND(F37=$T$9,G37=$W$8),B37,"")&amp;" "&amp;IF(AND(F38=$T$9,G38=$W$8),B38,"")&amp;" "&amp;IF(AND(F39=$T$9,G39=$W$8),B39,"")&amp;" "&amp;IF(AND(F40=$T$9,G40=$W$8),B40,"")&amp;" "&amp;IF(AND(F41=$T$9,G41=$W$8),B41,"")&amp;" "&amp;IF(AND(F42=$T$9,G42=$W$8),B42,"")&amp;" "&amp;IF(AND(F43=$T$9,G43=$W$8),B43,"")&amp;" "&amp;IF(AND(F44=$T$9,G44=$W$8),B44,"")&amp;" "&amp;IF(AND(F45=$T$9,G45=$W$8),B45,"")&amp;" "&amp;IF(AND(F46=$T$9,G46=$W$8),B46,"")&amp;" "&amp;IF(AND(F47=$T$9,G47=$W$8),B47,"")&amp;" "&amp;IF(AND(F48=$T$9,G48=$W$8),B48,"")&amp;" "&amp;IF(AND(F49=$T$9,G49=$W$8),B49,"")&amp;" "&amp;IF(AND(F50=$T$9,G50=$W$8),B50,"")&amp;" "&amp;IF(AND(F51=$T$9,G51=$W$8),B51,"")&amp;" "&amp;IF(AND(F52=$T$9,G52=$W$8),B52,"")&amp;" "&amp;IF(AND(F53=$T$9,G53=$W$8),B53,"")&amp;" "&amp;IF(AND(F54=$T$9,G54=$W$8),B54,"")&amp;" "&amp;IF(AND(F55=$T$9,G55=$W$8),B55,"")&amp;" "&amp;IF(AND(F56=$T$9,G56=$W$8),B56,"")&amp;" "&amp;IF(AND(F57=$T$9,G57=$W$8),B57,"")&amp;" "&amp;IF(AND(F58=$T$9,G58=$W$8),B58,"")&amp;" "&amp;IF(AND(F59=$T$9,G59=$W$8),B59,"")&amp;" "&amp;IF(AND(F60=$T$9,G60=$W$8),B60,"")&amp;" "&amp;IF(AND(F61=$T$9,G61=$W$8),B61,"")&amp;" "&amp;IF(AND(F63=$T$9,G63=$W$8),B63,"")&amp;" "&amp;IF(AND(F64=$T$9,G64=$W$8),B64,"")&amp;" "&amp;IF(AND(F65=$T$9,G65=$W$8),B65,"")&amp;" "&amp;IF(AND(F66=$T$9,G66=$W$8),B66,"")&amp;" "&amp;IF(AND(F67=$T$9,G67=$W$8),B67,"")&amp;" "&amp;IF(AND(F68=$T$9,G68=$W$8),B68,"")</f>
        <v xml:space="preserve">                                                         </v>
      </c>
      <c r="O9" s="147" t="str">
        <f>+IF(AND(F9=$T$9,G9=$X$8),B9,"")&amp;" "&amp;IF(AND(F10=$T$9,G10=$X$8),B10,"")&amp;" "&amp;IF(AND(F11=$T$9,G11=$X$8),B11,"")&amp;" "&amp;IF(AND(F12=$T$9,G12=$X$8),B12,"")&amp;" "&amp;IF(AND(F13=$T$9,G13=$X$8),B13,"")&amp;" "&amp;IF(AND(F14=$T$9,G14=$X$8),B14,"")&amp;" "&amp;IF(AND(F15=$T$9,G15=$X$8),B15,"")&amp;" "&amp;IF(AND(F16=$T$9,G16=$X$8),B16,"")&amp;" "&amp;IF(AND(F17=$T$9,G17=$X$8),B17,"")&amp;" "&amp;IF(AND(F18=$T$9,G18=$X$8),B18,"")&amp;" "&amp;IF(AND(F19=$T$9,G19=$X$8),B19,"")&amp;" "&amp;IF(AND(F20=$T$9,G20=$X$8),B20,"")&amp;" "&amp;IF(AND(F21=$T$9,G21=$X$8),B21,"")&amp;" "&amp;IF(AND(F22=$T$9,G22=$X$8),B22,"")&amp;" "&amp;IF(AND(F23=$T$9,G23=$X$8),B23,"")&amp;" "&amp;IF(AND(F24=$T$9,G24=$X$8),B24,"")&amp;" "&amp;IF(AND(F25=$T$9,G25=$X$8),B25,"")&amp;" "&amp;IF(AND(F26=$T$9,G26=$X$8),B26,"")&amp;" "&amp;IF(AND(F27=$T$9,G27=$X$8),B27,"")&amp;" "&amp;IF(AND(F28=$T$9,G28=$X$8),B28,"")&amp;" "&amp;IF(AND(F29=$T$9,G29=$X$8),B29,"")&amp;" "&amp;IF(AND(F30=$T$9,G30=$X$8),B30,"")&amp;" "&amp;IF(AND(F31=$T$9,G31=$X$8),B31,"")&amp;" "&amp;IF(AND(F32=$T$9,G32=$X$8),B32,"")&amp;" "&amp;IF(AND(F33=$T$9,G33=$X$8),B33,"")&amp;" "&amp;IF(AND(F34=$T$9,G34=$X$8),B34,"")&amp;" "&amp;IF(AND(F36=$T$9,G36=$X$8),B36,"")&amp;" "&amp;IF(AND(F37=$T$9,G37=$X$8),B37,"")&amp;" "&amp;IF(AND(F38=$T$9,G38=$X$8),B38,"")&amp;" "&amp;IF(AND(F39=$T$9,G39=$X$8),B39,"")&amp;" "&amp;IF(AND(F40=$T$9,G40=$X$8),B40,"")&amp;" "&amp;IF(AND(F41=$T$9,G41=$X$8),B41,"")&amp;" "&amp;IF(AND(F42=$T$9,G42=$X$8),B42,"")&amp;" "&amp;IF(AND(F43=$T$9,G43=$X$8),B43,"")&amp;" "&amp;IF(AND(F44=$T$9,G44=$X$8),B44,"")&amp;" "&amp;IF(AND(F45=$T$9,G45=$X$8),B45,"")&amp;" "&amp;IF(AND(F46=$T$9,G46=$X$8),B46,"")&amp;" "&amp;IF(AND(F47=$T$9,G47=$X$8),B47,"")&amp;" "&amp;IF(AND(F48=$T$9,G48=$X$8),B48,"")&amp;" "&amp;IF(AND(F49=$T$9,G49=$X$8),B49,"")&amp;" "&amp;IF(AND(F50=$T$9,G50=$X$8),B50,"")&amp;" "&amp;IF(AND(F51=$T$9,G51=$X$8),B51,"")&amp;" "&amp;IF(AND(F52=$T$9,G52=$X$8),B52,"")&amp;" "&amp;IF(AND(F53=$T$9,G53=$X$8),B53,"")&amp;" "&amp;IF(AND(F54=$T$9,G54=$X$8),B54,"")&amp;" "&amp;IF(AND(F55=$T$9,G55=$X$8),B55,"")&amp;" "&amp;IF(AND(F56=$T$9,G56=$X$8),B56,"")&amp;" "&amp;IF(AND(F57=$T$9,G57=$X$8),B57,"")&amp;" "&amp;IF(AND(F58=$T$9,G58=$X$8),B58,"")&amp;" "&amp;IF(AND(F59=$T$9,G59=$X$8),B59,"")&amp;" "&amp;IF(AND(F60=$T$9,G60=$X$8),B60,"")&amp;" "&amp;IF(AND(F61=$T$9,G61=$X$8),B61,"")&amp;" "&amp;IF(AND(F63=$T$9,G63=$X$8),B63,"")&amp;" "&amp;IF(AND(F64=$T$9,G64=$X$8),B64,"")&amp;" "&amp;IF(AND(F65=$T$9,G65=$X$8),B65,"")&amp;" "&amp;IF(AND(F66=$T$9,G66=$X$8),B66,"")&amp;" "&amp;IF(AND(F67=$T$9,G67=$X$8),B67,"")&amp;" "&amp;IF(AND(F68=$T$9,G68=$X$8),B68,"")&amp;" "&amp;IF(AND(F69=$T$9,G69=$X$8),B69,"")&amp;" "&amp;IF(AND(F70=$T$9,G70=$X$8),B70,"")&amp;" "&amp;IF(AND(F71=$T$9,G71=$X$8),B71,"")&amp;" "&amp;IF(AND(F72=$T$9,G72=$X$8),B72,"")&amp;" "&amp;IF(AND(F73=$T$9,G73=$X$8),B73,"")&amp;" "&amp;IF(AND(F74=$T$9,G74=$X$8),B74,"")&amp;" "&amp;IF(AND(F75=$T$9,G75=$X$8),B75,"")&amp;" "&amp;IF(AND(F76=$T$9,G76=$X$8),B76,"")&amp;" "&amp;IF(AND(F77=$T$9,G77=$X$8),B77,"")&amp;" "&amp;IF(AND(F78=$T$9,G78=$X$8),B78,"")&amp;" "&amp;IF(AND(F79=$T$9,G79=$X$8),B79,"")&amp;" "&amp;IF(AND(F80=$T$9,G80=$X$8),B80,"")&amp;" "&amp;IF(AND(F81=$T$9,G81=$X$8),B81,"")&amp;" "&amp;IF(AND(F82=$T$9,G82=$X$8),B82,"")&amp;" "&amp;IF(AND(F83=$T$9,G83=$X$8),B83,"")&amp;" "&amp;IF(AND(F84=$T$9,G84=$X$8),B84,"")&amp;" "&amp;IF(AND(F85=$T$9,G85=$X$8),B85,"")&amp;" "&amp;IF(AND(F86=$T$9,G86=$X$8),B86,"")&amp;" "&amp;IF(AND(F87=$T$9,G87=$X$8),B87,"")&amp;" "&amp;IF(AND(F88=$T$9,G88=$X$8),B88,"")&amp;" "&amp;IF(AND(F89=$T$9,G89=$X$8),B89,"")&amp;" "&amp;IF(AND(F90=$T$9,G90=$X$8),B90,"")</f>
        <v xml:space="preserve">                                                                               </v>
      </c>
      <c r="P9" s="148" t="str">
        <f>+IF(AND(F9=$T$9,G9=$Y$8),B9,"")&amp;" "&amp;IF(AND(F10=$T$9,G10=$Y$8),B10,"")&amp;" "&amp;IF(AND(F11=$T$9,G11=$Y$8),B11,"")&amp;" "&amp;IF(AND(F12=$T$9,G12=$Y$8),B12,"")&amp;" "&amp;IF(AND(F13=$T$9,G13=$Y$8),B13,"")&amp;" "&amp;IF(AND(F14=$T$9,G14=$Y$8),B14,"")&amp;" "&amp;IF(AND(F15=$T$9,G15=$Y$8),B15,"")&amp;" "&amp;IF(AND(F16=$T$9,G16=$Y$8),B16,"")&amp;" "&amp;IF(AND(F17=$T$9,G17=$Y$8),B17,"")&amp;" "&amp;IF(AND(F18=$T$9,G18=$Y$8),B18,"")&amp;" "&amp;IF(AND(F19=$T$9,G19=$Y$8),B19,"")&amp;" "&amp;IF(AND(F20=$T$9,G20=$Y$8),B20,"")&amp;" "&amp;IF(AND(F21=$T$9,G21=$Y$8),B21,"")&amp;" "&amp;IF(AND(F22=$T$9,G22=$Y$8),B22,"")&amp;" "&amp;IF(AND(F23=$T$9,G23=$Y$8),B23,"")&amp;" "&amp;IF(AND(F24=$T$9,G24=$Y$8),B24,"")&amp;" "&amp;IF(AND(F25=$T$9,G25=$Y$8),B25,"")&amp;" "&amp;IF(AND(F26=$T$9,G26=$Y$8),B26,"")&amp;" "&amp;IF(AND(F27=$T$9,G27=$Y$8),B27,"")&amp;" "&amp;IF(AND(F28=$T$9,G28=$Y$8),B28,"")&amp;" "&amp;IF(AND(F29=$T$9,G29=$Y$8),B29,"")&amp;" "&amp;IF(AND(F30=$T$9,G30=$Y$8),B30,"")&amp;" "&amp;IF(AND(F31=$T$9,G31=$Y$8),B31,"")&amp;" "&amp;IF(AND(F32=$T$9,G32=$Y$8),B32,"")&amp;" "&amp;IF(AND(F33=$T$9,G33=$Y$8),B33,"")&amp;" "&amp;IF(AND(F34=$T$9,G34=$Y$8),B34,"")&amp;" "&amp;IF(AND(F36=$T$9,G36=$Y$8),B36,"")&amp;" "&amp;IF(AND(F37=$T$9,G37=$Y$8),B37,"")&amp;" "&amp;IF(AND(F38=$T$9,G38=$Y$8),B38,"")&amp;" "&amp;IF(AND(F39=$T$9,G39=$Y$8),B39,"")&amp;" "&amp;IF(AND(F40=$T$9,G40=$Y$8),B40,"")&amp;" "&amp;IF(AND(F41=$T$9,G41=$Y$8),B41,"")&amp;" "&amp;IF(AND(F42=$T$9,G42=$Y$8),B42,"")&amp;" "&amp;IF(AND(F43=$T$9,G43=$Y$8),B43,"")&amp;" "&amp;IF(AND(F44=$T$9,G44=$Y$8),B44,"")&amp;" "&amp;IF(AND(F45=$T$9,G45=$Y$8),B45,"")&amp;" "&amp;IF(AND(F46=$T$9,G46=$Y$8),B46,"")&amp;" "&amp;IF(AND(F47=$T$9,G47=$Y$8),B47,"")&amp;" "&amp;IF(AND(F48=$T$9,G48=$Y$8),B48,"")&amp;" "&amp;IF(AND(F49=$T$9,G49=$Y$8),B49,"")&amp;" "&amp;IF(AND(F50=$T$9,G50=$Y$8),B50,"")&amp;" "&amp;IF(AND(F51=$T$9,G51=$Y$8),B51,"")&amp;" "&amp;IF(AND(F52=$T$9,G52=$Y$8),B52,"")&amp;" "&amp;IF(AND(F53=$T$9,G53=$Y$8),B53,"")&amp;" "&amp;IF(AND(F54=$T$9,G54=$Y$8),B54,"")&amp;" "&amp;IF(AND(F55=$T$9,G55=$Y$8),B55,"")&amp;" "&amp;IF(AND(F56=$T$9,G56=$Y$8),B56,"")&amp;" "&amp;IF(AND(F57=$T$9,G57=$Y$8),B57,"")&amp;" "&amp;IF(AND(F58=$T$9,G58=$Y$8),B58,"")&amp;" "&amp;IF(AND(F59=$T$9,G59=$Y$8),B59,"")&amp;" "&amp;IF(AND(F60=$T$9,G60=$Y$8),B60,"")&amp;" "&amp;IF(AND(F61=$T$9,G61=$Y$8),B61,"")&amp;" "&amp;IF(AND(F63=$T$9,G63=$Y$8),B63,"")&amp;" "&amp;IF(AND(F64=$T$9,G64=$Y$8),B64,"")&amp;" "&amp;IF(AND(F65=$T$9,G65=$Y$8),B65,"")&amp;" "&amp;IF(AND(F66=$T$9,G66=$Y$8),B66,"")&amp;" "&amp;IF(AND(F67=$T$9,G67=$Y$8),B67,"")&amp;" "&amp;IF(AND(F68=$T$9,G68=$Y$8),B68,"")&amp;" "&amp;IF(AND(F69=$T$9,G69=$Y$8),B69,"")&amp;" "&amp;IF(AND(F70=$T$9,G70=$Y$8),B70,"")&amp;" "&amp;IF(AND(F71=$T$9,G71=$Y$8),B71,"")&amp;" "&amp;IF(AND(F72=$T$9,G72=$Y$8),B72,"")&amp;" "&amp;IF(AND(F73=$T$9,G73=$Y$8),B73,"")&amp;" "&amp;IF(AND(F74=$T$9,G74=$Y$8),B74,"")&amp;" "&amp;IF(AND(F75=$T$9,G75=$Y$8),B75,"")&amp;" "&amp;IF(AND(F76=$T$9,G76=$Y$8),B76,"")&amp;" "&amp;IF(AND(F77=$T$9,G77=$Y$8),B77,"")&amp;" "&amp;IF(AND(F78=$T$9,G78=$Y$8),B78,"")&amp;" "&amp;IF(AND(F79=$T$9,G79=$Y$8),B79,"")&amp;" "&amp;IF(AND(F80=$T$9,G80=$Y$8),B80,"")&amp;" "&amp;IF(AND(F81=$T$9,G81=$Y$8),B81,"")&amp;" "&amp;IF(AND(F82=$T$9,G82=$Y$8),B82,"")&amp;" "&amp;IF(AND(F83=$T$9,G83=$Y$8),B83,"")&amp;" "&amp;IF(AND(F84=$T$9,G84=$Y$8),B84,"")&amp;" "&amp;IF(AND(F85=$T$9,G85=$Y$8),B85,"")&amp;" "&amp;IF(AND(F86=$T$9,G86=$Y$8),B86,"")&amp;" "&amp;IF(AND(F87=$T$9,G87=$Y$8),B87,"")&amp;" "&amp;IF(AND(F88=$T$9,G88=$Y$8),B88,"")&amp;" "&amp;IF(AND(F89=$T$9,G89=$Y$8),B89,"")&amp;" "&amp;IF(AND(F90=$T$9,G90=$Y$8),B90,"")</f>
        <v xml:space="preserve">                                                                               </v>
      </c>
      <c r="R9" s="943" t="s">
        <v>640</v>
      </c>
      <c r="S9" s="202">
        <v>1</v>
      </c>
      <c r="T9" s="142" t="s">
        <v>641</v>
      </c>
      <c r="U9" s="147" t="s">
        <v>642</v>
      </c>
      <c r="V9" s="147" t="s">
        <v>642</v>
      </c>
      <c r="W9" s="147" t="s">
        <v>642</v>
      </c>
      <c r="X9" s="147" t="s">
        <v>642</v>
      </c>
      <c r="Y9" s="148" t="s">
        <v>643</v>
      </c>
    </row>
    <row r="10" spans="1:25" ht="165" x14ac:dyDescent="0.25">
      <c r="A10" s="170" t="str">
        <f>'[4]CONTEXTO E IDENTIFICACIÓN'!G56</f>
        <v>Estratégico</v>
      </c>
      <c r="B10" s="171" t="str">
        <f>'[4]CONTEXTO E IDENTIFICACIÓN'!A56</f>
        <v>R2</v>
      </c>
      <c r="C10" s="172" t="str">
        <f>'[4]CONTEXTO E IDENTIFICACIÓN'!N56</f>
        <v>Posibilidad de pérdida Reputacional  por la desarticulación de los elementos del Plan Estratégico Institucional (PEI) con los planes y proyectos del IGAC 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v>
      </c>
      <c r="D10" s="149">
        <f>'[4]VALORACIÓN DEL CONTROL'!Y62</f>
        <v>4.3199999999999995E-2</v>
      </c>
      <c r="E10" s="149">
        <f>'[4]VALORACIÓN DEL CONTROL'!Z62</f>
        <v>0.6</v>
      </c>
      <c r="F10" s="150" t="str">
        <f t="shared" ref="F10:F67" si="0">+IF(D10=0,"",IF(D10&lt;=$S$13,$T$13,IF(D10&lt;=$S$12,$T$12,IF(D10&lt;=$S$11,$T$11,IF(D10&lt;=$S$10,$T$10,IF(D10&lt;=$S$9,$T$9,""))))))</f>
        <v>Muy Baja</v>
      </c>
      <c r="G10" s="150" t="str">
        <f t="shared" ref="G10:G73" si="1">+IF(E10=0,"",IF(E10&lt;=$U$7,$U$8,IF(E10&lt;=$V$7,$V$8,IF(E10&lt;=$W$7,$W$8,IF(E10&lt;=$X$7,$X$8,IF(E10&lt;=$Y$7,$Y$8,""))))))</f>
        <v>Moderado</v>
      </c>
      <c r="H10" s="151" t="str">
        <f t="shared" ref="H10:H73" si="2">+IF(F10=$T$9,IF(G10=$U$8,$U$9,IF(G10=$V$8,$V$9,IF(G10=$W$8,$W$9,IF(G10=$X$8,$X$9,IF(G10=$Y$8,$Y$9))))),IF(F10=$T$10,IF(G10=$U$8,$U$10,IF(G10=$V$8,$V$10,IF(G10=$W$8,$W$10,IF(G10=$X$8,$X$10,IF(G10=$Y$8,$Y$10))))),IF(F10=$T$11,IF(G10=$U$8,$U$11,IF(G10=$V$8,$V$11,IF(G10=$W$8,$W$11,IF(G10=$X$8,$X$11,IF(G10=$Y$8,$Y$11))))),IF(F10=$T$12,IF(G10=$U$8,$U$12,IF(G10=$V$8,$V$12,IF(G10=$W$8,$W$12,IF(G10=$X$8,$X$12,IF(G10=$Y$8,$Y$12))))),IF(F10=$T$13,IF(G10=$U$8,$U$13,IF(G10=$V$8,$V$13,IF(G10=$W$8,$W$13,IF(G10=$X$8,$X$13,IF(G10=$Y$8,$Y$13))))),"")))))</f>
        <v>Moderado</v>
      </c>
      <c r="J10" s="776"/>
      <c r="K10" s="140" t="s">
        <v>644</v>
      </c>
      <c r="L10" s="152" t="str">
        <f>+IF(AND(F9=$T$10,G9=$U$8),B9,"")&amp;" "&amp;IF(AND(F10=$T$10,G10=$U$8),B10,"")&amp;" "&amp;IF(AND(F11=$T$10,G11=$U$8),B11,"")&amp;" "&amp;IF(AND(F12=$T$10,G12=$U$8),B12,"")&amp;" "&amp;IF(AND(F13=$T$10,G13=$U$8),B13,"")&amp;" "&amp;IF(AND(F14=$T$10,G14=$U$8),B14,"")&amp;" "&amp;IF(AND(F15=$T$10,G15=$U$8),B15,"")&amp;" "&amp;IF(AND(F16=$T$10,G16=$U$8),B16,"")&amp;" "&amp;IF(AND(F17=$T$10,G17=$U$8),B17,"")&amp;" "&amp;IF(AND(F18=$T$10,G18=$U$8),B18,"")&amp;" "&amp;IF(AND(F19=$T$10,G19=$U$8),B19,"")&amp;" "&amp;IF(AND(F20=$T$10,G20=$U$8),B20,"")&amp;" "&amp;IF(AND(F21=$T$10,G21=$U$8),B21,"")&amp;" "&amp;IF(AND(F22=$T$10,G22=$U$8),B22,"")&amp;" "&amp;IF(AND(F23=$T$10,G23=$U$8),B23,"")&amp;" "&amp;IF(AND(F24=$T$10,G24=$U$8),B24,"")&amp;" "&amp;IF(AND(F25=$T$10,G25=$U$8),B25,"")&amp;" "&amp;IF(AND(F26=$T$10,G26=$U$8),B26,"")&amp;" "&amp;IF(AND(F27=$T$10,G27=$U$8),B27,"")&amp;" "&amp;IF(AND(F28=$T$10,G28=$U$8),B28,"")&amp;" "&amp;IF(AND(F29=$T$10,G29=$U$8),B29,"")&amp;" "&amp;IF(AND(F30=$T$10,G30=$U$8),B30,"")&amp;" "&amp;IF(AND(F31=$T$10,G31=$U$8),B31,"")&amp;" "&amp;IF(AND(F32=$T$10,G32=$U$8),B32,"")&amp;" "&amp;IF(AND(F33=$T$10,G33=$U$8),B33,"")&amp;" "&amp;IF(AND(F34=$T$10,G34=$U$8),B34,"")&amp;" "&amp;IF(AND(F36=$T$10,G36=$U$8),B36,"")&amp;" "&amp;IF(AND(F37=$T$10,G37=$U$8),B37,"")&amp;" "&amp;IF(AND(F38=$T$10,G38=$U$8),B38,"")&amp;" "&amp;IF(AND(F39=$T$10,G39=$U$8),B39,"")&amp;" "&amp;IF(AND(F40=$T$10,G40=$U$8),B40,"")&amp;" "&amp;IF(AND(F41=$T$10,G41=$U$8),B41,"")&amp;" "&amp;IF(AND(F42=$T$10,G42=$U$8),B42,"")&amp;" "&amp;IF(AND(F43=$T$10,G43=$U$8),B43,"")&amp;" "&amp;IF(AND(F44=$T$10,G44=$U$8),B44,"")&amp;" "&amp;IF(AND(F45=$T$10,G45=$U$8),B45,"")&amp;" "&amp;IF(AND(F46=$T$10,G46=$U$8),B46,"")&amp;" "&amp;IF(AND(F47=$T$10,G47=$U$8),B47,"")&amp;" "&amp;IF(AND(F48=$T$10,G48=$U$8),B48,"")&amp;" "&amp;IF(AND(F49=$T$10,G49=$U$8),B49,"")&amp;" "&amp;IF(AND(F50=$T$10,G50=$U$8),B50,"")&amp;" "&amp;IF(AND(F51=$T$10,G51=$U$8),B51,"")&amp;" "&amp;IF(AND(F52=$T$10,G52=$U$8),B52,"")&amp;" "&amp;IF(AND(F53=$T$10,G53=$U$8),B53,"")&amp;" "&amp;IF(AND(F54=$T$10,G54=$U$8),B54,"")&amp;" "&amp;IF(AND(F55=$T$10,G55=$U$8),B55,"")&amp;" "&amp;IF(AND(F56=$T$10,G56=$U$8),B56,"")&amp;" "&amp;IF(AND(F57=$T$10,G57=$U$8),B57,"")&amp;" "&amp;IF(AND(F58=$T$10,G58=$U$8),B58,"")&amp;" "&amp;IF(AND(F59=$T$10,G59=$U$8),B59,"")&amp;" "&amp;IF(AND(F60=$T$10,G60=$U$8),B60,"")&amp;" "&amp;IF(AND(F61=$T$10,G61=$U$8),B61,"")&amp;" "&amp;IF(AND(F63=$T$10,G63=$U$8),B63,"")&amp;" "&amp;IF(AND(F64=$T$10,G64=$U$8),B64,"")&amp;" "&amp;IF(AND(F65=$T$10,G65=$U$8),B65,"")&amp;" "&amp;IF(AND(F66=$T$10,G66=$U$8),B66,"")&amp;" "&amp;IF(AND(F67=$T$10,G67=$U$8),B67,"")&amp;" "&amp;IF(AND(F68=$T$10,G68=$U$8),B68,"")&amp;" "&amp;IF(AND(F69=$T$10,G69=$U$8),B69,"")&amp;" "&amp;IF(AND(F70=$T$10,G70=$U$8),B70,"")&amp;" "&amp;IF(AND(F71=$T$10,G71=$U$8),B71,"")&amp;" "&amp;IF(AND(F72=$T$10,G72=$U$8),B72,"")&amp;" "&amp;IF(AND(F73=$T$10,G73=$U$8),B73,"")&amp;" "&amp;IF(AND(F74=$T$10,G74=$U$8),B74,"")&amp;" "&amp;IF(AND(F75=$T$10,G75=$U$8),B75,"")&amp;" "&amp;IF(AND(F76=$T$10,G76=$U$8),B76,"")&amp;" "&amp;IF(AND(F77=$T$10,G77=$U$8),B77,"")&amp;" "&amp;IF(AND(F78=$T$10,G78=$U$8),B78,"")&amp;" "&amp;IF(AND(F79=$T$10,G79=$U$8),B79,"")&amp;" "&amp;IF(AND(F80=$T$10,G80=$U$8),B80,"")&amp;" "&amp;IF(AND(F81=$T$10,G81=$U$8),B81,"")&amp;" "&amp;IF(AND(F82=$T$10,G82=$U$8),B82,"")&amp;" "&amp;IF(AND(F83=$T$10,G83=$U$8),B83,"")&amp;" "&amp;IF(AND(F84=$T$10,G84=$U$8),B84,"")&amp;" "&amp;IF(AND(F85=$T$10,G85=$U$8),B85,"")&amp;" "&amp;IF(AND(F86=$T$10,G86=$U$8),B86,"")&amp;" "&amp;IF(AND(F87=$T$10,G87=$U$8),B87,"")&amp;" "&amp;IF(AND(F88=$T$10,G88=$U$8),B88,"")&amp;" "&amp;IF(AND(F89=$T$10,G89=$U$8),B89,"")&amp;" "&amp;IF(AND(F90=$T$10,G90=$U$8),B90,"")</f>
        <v xml:space="preserve">                                                                               </v>
      </c>
      <c r="M10" s="152" t="str">
        <f>+IF(AND(F9=$T$10,G9=$V$8),B9,"")&amp;" "&amp;IF(AND(F10=$T$10,G10=$V$8),B10,"")&amp;" "&amp;IF(AND(F11=$T$10,G11=$V$8),B11,"")&amp;" "&amp;IF(AND(F12=$T$10,G12=$V$8),B12,"")&amp;" "&amp;IF(AND(F13=$T$10,G13=$V$8),B13,"")&amp;" "&amp;IF(AND(F14=$T$10,G14=$V$8),B14,"")&amp;" "&amp;IF(AND(F15=$T$10,G15=$V$8),B15,"")&amp;" "&amp;IF(AND(F16=$T$10,G16=$V$8),B16,"")&amp;" "&amp;IF(AND(F17=$T$10,G17=$V$8),B17,"")&amp;" "&amp;IF(AND(F18=$T$10,G18=$V$8),B18,"")&amp;" "&amp;IF(AND(F19=$T$10,G19=$V$8),B19,"")&amp;" "&amp;IF(AND(F20=$T$10,G20=$V$8),B20,"")&amp;" "&amp;IF(AND(F21=$T$10,G21=$V$8),B21,"")&amp;" "&amp;IF(AND(F22=$T$10,G22=$V$8),B22,"")&amp;" "&amp;IF(AND(F23=$T$10,G23=$V$8),B23,"")&amp;" "&amp;IF(AND(F24=$T$10,G24=$V$8),B24,"")&amp;" "&amp;IF(AND(F25=$T$10,G25=$V$8),B25,"")&amp;" "&amp;IF(AND(F26=$T$10,G26=$V$8),B26,"")&amp;" "&amp;IF(AND(F27=$T$10,G27=$V$8),B27,"")&amp;" "&amp;IF(AND(F28=$T$10,G28=$V$8),B28,"")&amp;" "&amp;IF(AND(F29=$T$10,G29=$V$8),B29,"")&amp;" "&amp;IF(AND(F30=$T$10,G30=$V$8),B30,"")&amp;" "&amp;IF(AND(F31=$T$10,G31=$V$8),B31,"")&amp;" "&amp;IF(AND(F32=$T$10,G32=$V$8),B32,"")&amp;" "&amp;IF(AND(F33=$T$10,G33=$V$8),B33,"")&amp;" "&amp;IF(AND(F34=$T$10,G34=$V$8),B34,"")&amp;" "&amp;IF(AND(F36=$T$10,G36=$V$8),B36,"")&amp;" "&amp;IF(AND(F37=$T$10,G37=$V$8),B37,"")&amp;" "&amp;IF(AND(F38=$T$10,G38=$V$8),B38,"")&amp;" "&amp;IF(AND(F39=$T$10,G39=$V$8),B39,"")&amp;" "&amp;IF(AND(F40=$T$10,G40=$V$8),B40,"")&amp;" "&amp;IF(AND(F41=$T$10,G41=$V$8),B41,"")&amp;" "&amp;IF(AND(F42=$T$10,G42=$V$8),B42,"")&amp;" "&amp;IF(AND(F43=$T$10,G43=$V$8),B43,"")&amp;" "&amp;IF(AND(F44=$T$10,G44=$V$8),B44,"")&amp;" "&amp;IF(AND(F45=$T$10,G45=$V$8),B45,"")&amp;" "&amp;IF(AND(F46=$T$10,G46=$V$8),B46,"")&amp;" "&amp;IF(AND(F47=$T$10,G47=$V$8),B47,"")&amp;" "&amp;IF(AND(F48=$T$10,G48=$V$8),B48,"")&amp;" "&amp;IF(AND(F49=$T$10,G49=$V$8),B49,"")&amp;" "&amp;IF(AND(F50=$T$10,G50=$V$8),B50,"")&amp;" "&amp;IF(AND(F51=$T$10,G51=$V$8),B51,"")&amp;" "&amp;IF(AND(F52=$T$10,G52=$V$8),B52,"")&amp;" "&amp;IF(AND(F53=$T$10,G53=$V$8),B53,"")&amp;" "&amp;IF(AND(F54=$T$10,G54=$V$8),B54,"")&amp;" "&amp;IF(AND(F55=$T$10,G55=$V$8),B55,"")&amp;" "&amp;IF(AND(F56=$T$10,G56=$V$8),B56,"")&amp;" "&amp;IF(AND(F57=$T$10,G57=$V$8),B57,"")&amp;" "&amp;IF(AND(F58=$T$10,G58=$V$8),B58,"")&amp;" "&amp;IF(AND(F59=$T$10,G59=$V$8),B59,"")&amp;" "&amp;IF(AND(F60=$T$10,G60=$V$8),B60,"")&amp;" "&amp;IF(AND(F61=$T$10,G61=$V$8),B61,"")&amp;" "&amp;IF(AND(F63=$T$10,G63=$V$8),B63,"")&amp;" "&amp;IF(AND(F64=$T$10,G64=$V$8),B64,"")&amp;" "&amp;IF(AND(F65=$T$10,G65=$V$8),B65,"")&amp;" "&amp;IF(AND(F66=$T$10,G66=$V$8),B66,"")&amp;" "&amp;IF(AND(F67=$T$10,G67=$V$8),B67,"")&amp;" "&amp;IF(AND(F68=$T$10,G68=$V$8),B68,"")&amp;" "&amp;IF(AND(F69=$T$10,G69=$V$8),B69,"")&amp;" "&amp;IF(AND(F70=$T$10,G70=$V$8),B70,"")&amp;" "&amp;IF(AND(F71=$T$10,G71=$V$8),B71,"")&amp;" "&amp;IF(AND(F72=$T$10,G72=$V$8),B72,"")&amp;" "&amp;IF(AND(F73=$T$10,G73=$V$8),B73,"")&amp;" "&amp;IF(AND(F74=$T$10,G74=$V$8),B74,"")&amp;" "&amp;IF(AND(F75=$T$10,G75=$V$8),B75,"")&amp;" "&amp;IF(AND(F76=$T$10,G76=$V$8),B76,"")&amp;" "&amp;IF(AND(F77=$T$10,G77=$V$8),B77,"")&amp;" "&amp;IF(AND(F78=$T$10,G78=$V$8),B78,"")&amp;" "&amp;IF(AND(F79=$T$10,G79=$V$8),B79,"")&amp;" "&amp;IF(AND(F80=$T$10,G80=$V$8),B80,"")&amp;" "&amp;IF(AND(F81=$T$10,G81=$V$8),B81,"")&amp;" "&amp;IF(AND(F82=$T$10,G82=$V$8),B82,"")&amp;" "&amp;IF(AND(F83=$T$10,G83=$V$8),B83,"")&amp;" "&amp;IF(AND(F84=$T$10,G84=$V$8),B84,"")&amp;" "&amp;IF(AND(F85=$T$10,G85=$V$8),B85,"")&amp;" "&amp;IF(AND(F86=$T$10,G86=$V$8),B86,"")&amp;" "&amp;IF(AND(F87=$T$10,G87=$V$8),B87,"")&amp;" "&amp;IF(AND(F88=$T$10,G88=$V$8),B88,"")&amp;" "&amp;IF(AND(F89=$T$10,G89=$V$8),B89,"")&amp;" "&amp;IF(AND(F90=$T$10,G90=$V$8),B90,"")</f>
        <v xml:space="preserve">                                                                               </v>
      </c>
      <c r="N10" s="147" t="str">
        <f>+IF(AND(F9=$T$10,G9=$W$8),B9,"")&amp;" "&amp;IF(AND(F10=$T$10,G10=$W$8),B10,"")&amp;" "&amp;IF(AND(F11=$T$10,G11=$W$8),B11,"")&amp;" "&amp;IF(AND(F12=$T$10,G12=$W$8),B12,"")&amp;" "&amp;IF(AND(F13=$T$10,G13=$W$8),B13,"")&amp;" "&amp;IF(AND(F14=$T$10,G14=$W$8),B14,"")&amp;" "&amp;IF(AND(F15=$T$10,G15=$W$8),B15,"")&amp;" "&amp;IF(AND(F16=$T$10,G16=$W$8),B16,"")&amp;" "&amp;IF(AND(F17=$T$10,G17=$W$8),B17,"")&amp;" "&amp;IF(AND(F18=$T$10,G18=$W$8),B18,"")&amp;" "&amp;IF(AND(F19=$T$10,G19=$W$8),B19,"")&amp;" "&amp;IF(AND(F20=$T$10,G20=$W$8),B20,"")&amp;" "&amp;IF(AND(F21=$T$10,G21=$W$8),B21,"")&amp;" "&amp;IF(AND(F22=$T$10,G22=$W$8),B22,"")&amp;" "&amp;IF(AND(F23=$T$10,G23=$W$8),B23,"")&amp;" "&amp;IF(AND(F24=$T$10,G24=$W$8),B24,"")&amp;" "&amp;IF(AND(F25=$T$10,G25=$W$8),B25,"")&amp;" "&amp;IF(AND(F26=$T$10,G26=$W$8),B26,"")&amp;" "&amp;IF(AND(F27=$T$10,G27=$W$8),B27,"")&amp;" "&amp;IF(AND(F28=$T$10,G28=$W$8),B28,"")&amp;" "&amp;IF(AND(F29=$T$10,G29=$W$8),B29,"")&amp;" "&amp;IF(AND(F30=$T$10,G30=$W$8),B30,"")&amp;" "&amp;IF(AND(F31=$T$10,G31=$W$8),B31,"")&amp;" "&amp;IF(AND(F32=$T$10,G32=$W$8),B32,"")&amp;" "&amp;IF(AND(F33=$T$10,G33=$W$8),B33,"")&amp;" "&amp;IF(AND(F34=$T$10,G34=$W$8),B34,"")&amp;" "&amp;IF(AND(F36=$T$10,G36=$W$8),B36,"")&amp;" "&amp;IF(AND(F37=$T$10,G37=$W$8),B37,"")&amp;" "&amp;IF(AND(F38=$T$10,G38=$W$8),B38,"")&amp;" "&amp;IF(AND(F39=$T$10,G39=$W$8),B39,"")&amp;" "&amp;IF(AND(F40=$T$10,G40=$W$8),B40,"")&amp;" "&amp;IF(AND(F41=$T$10,G41=$W$8),B41,"")&amp;" "&amp;IF(AND(F42=$T$10,G42=$W$8),B42,"")&amp;" "&amp;IF(AND(F43=$T$10,G43=$W$8),B43,"")&amp;" "&amp;IF(AND(F44=$T$10,G44=$W$8),B44,"")&amp;" "&amp;IF(AND(F45=$T$10,G45=$W$8),B45,"")&amp;" "&amp;IF(AND(F46=$T$10,G46=$W$8),B46,"")&amp;" "&amp;IF(AND(F47=$T$10,G47=$W$8),B47,"")&amp;" "&amp;IF(AND(F48=$T$10,G48=$W$8),B48,"")&amp;" "&amp;IF(AND(F49=$T$10,G49=$W$8),B49,"")&amp;" "&amp;IF(AND(F50=$T$10,G50=$W$8),B50,"")&amp;" "&amp;IF(AND(F51=$T$10,G51=$W$8),B51,"")&amp;" "&amp;IF(AND(F52=$T$10,G52=$W$8),B52,"")&amp;" "&amp;IF(AND(F53=$T$10,G53=$W$8),B53,"")&amp;" "&amp;IF(AND(F54=$T$10,G54=$W$8),B54,"")&amp;" "&amp;IF(AND(F55=$T$10,G55=$W$8),B55,"")&amp;" "&amp;IF(AND(F56=$T$10,G56=$W$8),B56,"")&amp;" "&amp;IF(AND(F57=$T$10,G57=$W$8),B57,"")&amp;" "&amp;IF(AND(F58=$T$10,G58=$W$8),B58,"")&amp;" "&amp;IF(AND(F59=$T$10,G59=$W$8),B59,"")&amp;" "&amp;IF(AND(F60=$T$10,G60=$W$8),B60,"")&amp;" "&amp;IF(AND(F61=$T$10,G61=$W$8),B61,"")&amp;" "&amp;IF(AND(F63=$T$10,G63=$W$8),B63,"")&amp;" "&amp;IF(AND(F64=$T$10,G64=$W$8),B64,"")&amp;" "&amp;IF(AND(F65=$T$10,G65=$W$8),B65,"")&amp;" "&amp;IF(AND(F66=$T$10,G66=$W$8),B66,"")&amp;" "&amp;IF(AND(F67=$T$10,G67=$W$8),B67,"")&amp;" "&amp;IF(AND(F68=$T$10,G68=$W$8),B68,"")&amp;" "&amp;IF(AND(F69=$T$10,G69=$W$8),B69,"")&amp;" "&amp;IF(AND(F70=$T$10,G70=$W$8),B70,"")&amp;" "&amp;IF(AND(F71=$T$10,G71=$W$8),B71,"")&amp;" "&amp;IF(AND(F72=$T$10,G72=$W$8),B72,"")&amp;" "&amp;IF(AND(F73=$T$10,G73=$W$8),B73,"")&amp;" "&amp;IF(AND(F74=$T$10,G74=$W$8),B74,"")&amp;" "&amp;IF(AND(F75=$T$10,G75=$W$8),B75,"")&amp;" "&amp;IF(AND(F76=$T$10,G76=$W$8),B76,"")&amp;" "&amp;IF(AND(F77=$T$10,G77=$W$8),B77,"")&amp;" "&amp;IF(AND(F78=$T$10,G78=$W$8),B78,"")&amp;" "&amp;IF(AND(F79=$T$10,G79=$W$8),B79,"")&amp;" "&amp;IF(AND(F80=$T$10,G80=$W$8),B80,"")&amp;" "&amp;IF(AND(F81=$T$10,G81=$W$8),B81,"")&amp;" "&amp;IF(AND(F82=$T$10,G82=$W$8),B82,"")&amp;" "&amp;IF(AND(F83=$T$10,G83=$W$8),B83,"")&amp;" "&amp;IF(AND(F84=$T$10,G84=$W$8),B84,"")&amp;" "&amp;IF(AND(F85=$T$10,G85=$W$8),B85,"")&amp;" "&amp;IF(AND(F86=$T$10,G86=$W$8),B86,"")&amp;" "&amp;IF(AND(F87=$T$10,G87=$W$8),B87,"")&amp;" "&amp;IF(AND(F88=$T$10,G88=$W$8),B88,"")&amp;" "&amp;IF(AND(F89=$T$10,G89=$W$8),B89,"")&amp;" "&amp;IF(AND(F90=$T$10,G90=$W$8),B90,"")</f>
        <v xml:space="preserve">                                                                               </v>
      </c>
      <c r="O10" s="147" t="str">
        <f>+IF(AND(F9=$T$10,G9=$X$8),B9,"")&amp;" "&amp;IF(AND(F10=$T$10,G10=$X$8),B10,"")&amp;" "&amp;IF(AND(F11=$T$10,G11=$X$8),B11,"")&amp;" "&amp;IF(AND(F12=$T$10,G12=$X$8),B12,"")&amp;" "&amp;IF(AND(F13=$T$10,G13=$X$8),B13,"")&amp;" "&amp;IF(AND(F14=$T$10,G14=$X$8),B14,"")&amp;" "&amp;IF(AND(F15=$T$10,G15=$X$8),B15,"")&amp;" "&amp;IF(AND(F16=$T$10,G16=$X$8),B16,"")&amp;" "&amp;IF(AND(F17=$T$10,G17=$X$8),B17,"")&amp;" "&amp;IF(AND(F18=$T$10,G18=$X$8),B18,"")&amp;" "&amp;IF(AND(F19=$T$10,G19=$X$8),B19,"")&amp;" "&amp;IF(AND(F20=$T$10,G20=$X$8),B20,"")&amp;" "&amp;IF(AND(F21=$T$10,G21=$X$8),B21,"")&amp;" "&amp;IF(AND(F22=$T$10,G22=$X$8),B22,"")&amp;" "&amp;IF(AND(F23=$T$10,G23=$X$8),B23,"")&amp;" "&amp;IF(AND(F24=$T$10,G24=$X$8),B24,"")&amp;" "&amp;IF(AND(F25=$T$10,G25=$X$8),B25,"")&amp;" "&amp;IF(AND(F26=$T$10,G26=$X$8),B26,"")&amp;" "&amp;IF(AND(F27=$T$10,G27=$X$8),B27,"")&amp;" "&amp;IF(AND(F28=$T$10,G28=$X$8),B28,"")&amp;" "&amp;IF(AND(F29=$T$10,G29=$X$8),B29,"")&amp;" "&amp;IF(AND(F30=$T$10,G30=$X$8),B30,"")&amp;" "&amp;IF(AND(F31=$T$10,G31=$X$8),B31,"")&amp;" "&amp;IF(AND(F32=$T$10,G32=$X$8),B32,"")&amp;" "&amp;IF(AND(F33=$T$10,G33=$X$8),B33,"")&amp;" "&amp;IF(AND(F34=$T$10,G34=$X$8),B34,"")&amp;" "&amp;IF(AND(F36=$T$10,G36=$X$8),B36,"")&amp;" "&amp;IF(AND(F37=$T$10,G37=$X$8),B37,"")&amp;" "&amp;IF(AND(F38=$T$10,G38=$X$8),B38,"")&amp;" "&amp;IF(AND(F39=$T$10,G39=$X$8),B39,"")&amp;" "&amp;IF(AND(F40=$T$10,G40=$X$8),B40,"")&amp;" "&amp;IF(AND(F41=$T$10,G41=$X$8),B41,"")&amp;" "&amp;IF(AND(F42=$T$10,G42=$X$8),B42,"")&amp;" "&amp;IF(AND(F43=$T$10,G43=$X$8),B43,"")&amp;" "&amp;IF(AND(F44=$T$10,G44=$X$8),B44,"")&amp;" "&amp;IF(AND(F45=$T$10,G45=$X$8),B45,"")&amp;" "&amp;IF(AND(F46=$T$10,G46=$X$8),B46,"")&amp;" "&amp;IF(AND(F47=$T$10,G47=$X$8),B47,"")&amp;" "&amp;IF(AND(F48=$T$10,G48=$X$8),B48,"")&amp;" "&amp;IF(AND(F49=$T$10,G49=$X$8),B49,"")&amp;" "&amp;IF(AND(F50=$T$10,G50=$X$8),B50,"")&amp;" "&amp;IF(AND(F51=$T$10,G51=$X$8),B51,"")&amp;" "&amp;IF(AND(F52=$T$10,G52=$X$8),B52,"")&amp;" "&amp;IF(AND(F53=$T$10,G53=$X$8),B53,"")&amp;" "&amp;IF(AND(F54=$T$10,G54=$X$8),B54,"")&amp;" "&amp;IF(AND(F55=$T$10,G55=$X$8),B55,"")&amp;" "&amp;IF(AND(F56=$T$10,G56=$X$8),B56,"")&amp;" "&amp;IF(AND(F57=$T$10,G57=$X$8),B57,"")&amp;" "&amp;IF(AND(F58=$T$10,G58=$X$8),B58,"")&amp;" "&amp;IF(AND(F59=$T$10,G59=$X$8),B59,"")&amp;" "&amp;IF(AND(F60=$T$10,G60=$X$8),B60,"")&amp;" "&amp;IF(AND(F61=$T$10,G61=$X$8),B61,"")&amp;" "&amp;IF(AND(F63=$T$10,G63=$X$8),B63,"")&amp;" "&amp;IF(AND(F64=$T$10,G64=$X$8),B64,"")&amp;" "&amp;IF(AND(F65=$T$10,G65=$X$8),B65,"")&amp;" "&amp;IF(AND(F66=$T$10,G66=$X$8),B66,"")&amp;" "&amp;IF(AND(F67=$T$10,G67=$X$8),B67,"")&amp;" "&amp;IF(AND(F68=$T$10,G68=$X$8),B68,"")&amp;" "&amp;IF(AND(F69=$T$10,G69=$X$8),B69,"")&amp;" "&amp;IF(AND(F70=$T$10,G70=$X$8),B70,"")&amp;" "&amp;IF(AND(F71=$T$10,G71=$X$8),B71,"")&amp;" "&amp;IF(AND(F72=$T$10,G72=$X$8),B72,"")&amp;" "&amp;IF(AND(F73=$T$10,G73=$X$8),B73,"")&amp;" "&amp;IF(AND(F74=$T$10,G74=$X$8),B74,"")&amp;" "&amp;IF(AND(F75=$T$10,G75=$X$8),B75,"")&amp;" "&amp;IF(AND(F76=$T$10,G76=$X$8),B76,"")&amp;" "&amp;IF(AND(F77=$T$10,G77=$X$8),B77,"")&amp;" "&amp;IF(AND(F78=$T$10,G78=$X$8),B78,"")&amp;" "&amp;IF(AND(F79=$T$10,G79=$X$8),B79,"")&amp;" "&amp;IF(AND(F80=$T$10,G80=$X$8),B80,"")&amp;" "&amp;IF(AND(F81=$T$10,G81=$X$8),B81,"")&amp;" "&amp;IF(AND(F82=$T$10,G82=$X$8),B82,"")&amp;" "&amp;IF(AND(F83=$T$10,G83=$X$8),B83,"")&amp;" "&amp;IF(AND(F84=$T$10,G84=$X$8),B84,"")&amp;" "&amp;IF(AND(F85=$T$10,G85=$X$8),B85,"")&amp;" "&amp;IF(AND(F86=$T$10,G86=$X$8),B86,"")&amp;" "&amp;IF(AND(F87=$T$10,G87=$X$8),B87,"")&amp;" "&amp;IF(AND(F88=$T$10,G88=$X$8),B88,"")&amp;" "&amp;IF(AND(F89=$T$10,G89=$X$8),B89,"")&amp;" "&amp;IF(AND(F90=$T$10,G90=$X$8),B90,"")</f>
        <v xml:space="preserve">                                                                               </v>
      </c>
      <c r="P10" s="148" t="str">
        <f>+IF(AND(F9=$T$10,G9=$Y$8),B9,"")&amp;" "&amp;IF(AND(F10=$T$10,G10=$Y$8),B10,"")&amp;" "&amp;IF(AND(F11=$T$10,G11=$Y$8),B11,"")&amp;" "&amp;IF(AND(F12=$T$10,G12=$Y$8),B12,"")&amp;" "&amp;IF(AND(F13=$T$10,G13=$Y$8),B13,"")&amp;" "&amp;IF(AND(F14=$T$10,G14=$Y$8),B14,"")&amp;" "&amp;IF(AND(F15=$T$10,G15=$Y$8),B15,"")&amp;" "&amp;IF(AND(F16=$T$10,G16=$Y$8),B16,"")&amp;" "&amp;IF(AND(F17=$T$10,G17=$Y$8),B17,"")&amp;" "&amp;IF(AND(F18=$T$10,G18=$Y$8),B18,"")&amp;" "&amp;IF(AND(F19=$T$10,G19=$Y$8),B19,"")&amp;" "&amp;IF(AND(F20=$T$10,G20=$Y$8),B20,"")&amp;" "&amp;IF(AND(F21=$T$10,G21=$Y$8),B21,"")&amp;" "&amp;IF(AND(F22=$T$10,G22=$Y$8),B22,"")&amp;" "&amp;IF(AND(F23=$T$10,G23=$Y$8),B23,"")&amp;" "&amp;IF(AND(F24=$T$10,G24=$Y$8),B24,"")&amp;" "&amp;IF(AND(F25=$T$10,G25=$Y$8),B25,"")&amp;" "&amp;IF(AND(F26=$T$10,G26=$Y$8),B26,"")&amp;" "&amp;IF(AND(F27=$T$10,G27=$Y$8),B27,"")&amp;" "&amp;IF(AND(F28=$T$10,G28=$Y$8),B28,"")&amp;" "&amp;IF(AND(F29=$T$10,G29=$Y$8),B29,"")&amp;" "&amp;IF(AND(F30=$T$10,G30=$Y$8),B30,"")&amp;" "&amp;IF(AND(F31=$T$10,G31=$Y$8),B31,"")&amp;" "&amp;IF(AND(F32=$T$10,G32=$Y$8),B32,"")&amp;" "&amp;IF(AND(F33=$T$10,G33=$Y$8),B33,"")&amp;" "&amp;IF(AND(F34=$T$10,G34=$Y$8),B34,"")&amp;" "&amp;IF(AND(F36=$T$10,G36=$Y$8),B36,"")&amp;" "&amp;IF(AND(F37=$T$10,G37=$Y$8),B37,"")&amp;" "&amp;IF(AND(F38=$T$10,G38=$Y$8),B38,"")&amp;" "&amp;IF(AND(F39=$T$10,G39=$Y$8),B39,"")&amp;" "&amp;IF(AND(F40=$T$10,G40=$Y$8),B40,"")&amp;" "&amp;IF(AND(F41=$T$10,G41=$Y$8),B41,"")&amp;" "&amp;IF(AND(F42=$T$10,G42=$Y$8),B42,"")&amp;" "&amp;IF(AND(F43=$T$10,G43=$Y$8),B43,"")&amp;" "&amp;IF(AND(F44=$T$10,G44=$Y$8),B44,"")&amp;" "&amp;IF(AND(F45=$T$10,G45=$Y$8),B45,"")&amp;" "&amp;IF(AND(F46=$T$10,G46=$Y$8),B46,"")&amp;" "&amp;IF(AND(F47=$T$10,G47=$Y$8),B47,"")&amp;" "&amp;IF(AND(F48=$T$10,G48=$Y$8),B48,"")&amp;" "&amp;IF(AND(F49=$T$10,G49=$Y$8),B49,"")&amp;" "&amp;IF(AND(F50=$T$10,G50=$Y$8),B50,"")&amp;" "&amp;IF(AND(F51=$T$10,G51=$Y$8),B51,"")&amp;" "&amp;IF(AND(F52=$T$10,G52=$Y$8),B52,"")&amp;" "&amp;IF(AND(F53=$T$10,G53=$Y$8),B53,"")&amp;" "&amp;IF(AND(F54=$T$10,G54=$Y$8),B54,"")&amp;" "&amp;IF(AND(F55=$T$10,G55=$Y$8),B55,"")&amp;" "&amp;IF(AND(F56=$T$10,G56=$Y$8),B56,"")&amp;" "&amp;IF(AND(F57=$T$10,G57=$Y$8),B57,"")&amp;" "&amp;IF(AND(F58=$T$10,G58=$Y$8),B58,"")&amp;" "&amp;IF(AND(F59=$T$10,G59=$Y$8),B59,"")&amp;" "&amp;IF(AND(F60=$T$10,G60=$Y$8),B60,"")&amp;" "&amp;IF(AND(F61=$T$10,G61=$Y$8),B61,"")&amp;" "&amp;IF(AND(F63=$T$10,G63=$Y$8),B63,"")&amp;" "&amp;IF(AND(F64=$T$10,G64=$Y$8),B64,"")&amp;" "&amp;IF(AND(F65=$T$10,G65=$Y$8),B65,"")&amp;" "&amp;IF(AND(F66=$T$10,G66=$Y$8),B66,"")&amp;" "&amp;IF(AND(F67=$T$10,G67=$Y$8),B67,"")&amp;" "&amp;IF(AND(F68=$T$10,G68=$Y$8),B68,"")&amp;" "&amp;IF(AND(F69=$T$10,G69=$Y$8),B69,"")&amp;" "&amp;IF(AND(F70=$T$10,G70=$Y$8),B70,"")&amp;" "&amp;IF(AND(F71=$T$10,G71=$Y$8),B71,"")&amp;" "&amp;IF(AND(F72=$T$10,G72=$Y$8),B72,"")&amp;" "&amp;IF(AND(F73=$T$10,G73=$Y$8),B73,"")&amp;" "&amp;IF(AND(F74=$T$10,G74=$Y$8),B74,"")&amp;" "&amp;IF(AND(F75=$T$10,G75=$Y$8),B75,"")&amp;" "&amp;IF(AND(F76=$T$10,G76=$Y$8),B76,"")&amp;" "&amp;IF(AND(F77=$T$10,G77=$Y$8),B77,"")&amp;" "&amp;IF(AND(F78=$T$10,G78=$Y$8),B78,"")&amp;" "&amp;IF(AND(F79=$T$10,G79=$Y$8),B79,"")&amp;" "&amp;IF(AND(F80=$T$10,G80=$Y$8),B80,"")&amp;" "&amp;IF(AND(F81=$T$10,G81=$Y$8),B81,"")&amp;" "&amp;IF(AND(F82=$T$10,G82=$Y$8),B82,"")&amp;" "&amp;IF(AND(F83=$T$10,G83=$Y$8),B83,"")&amp;" "&amp;IF(AND(F84=$T$10,G84=$Y$8),B84,"")&amp;" "&amp;IF(AND(F85=$T$10,G85=$Y$8),B85,"")&amp;" "&amp;IF(AND(F86=$T$10,G86=$Y$8),B86,"")&amp;" "&amp;IF(AND(F87=$T$10,G87=$Y$8),B87,"")&amp;" "&amp;IF(AND(F88=$T$10,G88=$Y$8),B88,"")&amp;" "&amp;IF(AND(F89=$T$10,G89=$Y$8),B89,"")&amp;" "&amp;IF(AND(F90=$T$10,G90=$Y$8),B90,"")</f>
        <v xml:space="preserve">                                                                               </v>
      </c>
      <c r="R10" s="943"/>
      <c r="S10" s="202">
        <v>0.8</v>
      </c>
      <c r="T10" s="142" t="s">
        <v>644</v>
      </c>
      <c r="U10" s="152" t="s">
        <v>637</v>
      </c>
      <c r="V10" s="152" t="s">
        <v>637</v>
      </c>
      <c r="W10" s="147" t="s">
        <v>642</v>
      </c>
      <c r="X10" s="147" t="s">
        <v>642</v>
      </c>
      <c r="Y10" s="148" t="s">
        <v>643</v>
      </c>
    </row>
    <row r="11" spans="1:25" ht="195" x14ac:dyDescent="0.25">
      <c r="A11" s="170" t="str">
        <f>'[4]CONTEXTO E IDENTIFICACIÓN'!G57</f>
        <v>Operativo</v>
      </c>
      <c r="B11" s="171" t="str">
        <f>'[4]CONTEXTO E IDENTIFICACIÓN'!A57</f>
        <v>R3</v>
      </c>
      <c r="C11" s="172" t="str">
        <f>'[4]CONTEXTO E IDENTIFICACIÓN'!N57</f>
        <v>Posibilidad de pérdida Reputacional por Ia inconsistencias en la información reportada en los aplicativos internos y externos de la entidad 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v>
      </c>
      <c r="D11" s="149">
        <f>'[4]VALORACIÓN DEL CONTROL'!Y66</f>
        <v>8.6399999999999991E-2</v>
      </c>
      <c r="E11" s="149">
        <f>'[4]VALORACIÓN DEL CONTROL'!Z66</f>
        <v>0.8</v>
      </c>
      <c r="F11" s="150" t="str">
        <f t="shared" si="0"/>
        <v>Muy Baja</v>
      </c>
      <c r="G11" s="150" t="str">
        <f t="shared" si="1"/>
        <v>Mayor</v>
      </c>
      <c r="H11" s="151" t="str">
        <f t="shared" si="2"/>
        <v>Alto</v>
      </c>
      <c r="J11" s="776"/>
      <c r="K11" s="140" t="s">
        <v>645</v>
      </c>
      <c r="L11" s="152" t="str">
        <f>+IF(AND(F9=$T$11,G9=$U$8),B9,"")&amp;" "&amp;IF(AND(F10=$T$11,G10=$U$8),B10,"")&amp;" "&amp;IF(AND(F11=$T$11,G11=$U$8),B11,"")&amp;" "&amp;IF(AND(F12=$T$11,G12=$U$8),B12,"")&amp;" "&amp;IF(AND(F13=$T$11,G13=$U$8),B13,"")&amp;" "&amp;IF(AND(F14=$T$11,G14=$U$8),B14,"")&amp;" "&amp;IF(AND(F15=$T$11,G15=$U$8),B15,"")&amp;" "&amp;IF(AND(F16=$T$11,G16=$U$8),B16,"")&amp;" "&amp;IF(AND(F17=$T$11,G17=$U$8),B17,"")&amp;" "&amp;IF(AND(F18=$T$11,G18=$U$8),B18,"")&amp;" "&amp;IF(AND(F19=$T$11,G19=$U$8),B19,"")&amp;" "&amp;IF(AND(F20=$T$11,G20=$U$8),B20,"")&amp;" "&amp;IF(AND(F21=$T$11,G21=$U$8),B21,"")&amp;" "&amp;IF(AND(F22=$T$11,G22=$U$8),B22,"")&amp;" "&amp;IF(AND(F23=$T$11,G23=$U$8),B23,"")&amp;" "&amp;IF(AND(F24=$T$11,G24=$U$8),B24,"")&amp;" "&amp;IF(AND(F25=$T$11,G25=$U$8),B25,"")&amp;" "&amp;IF(AND(F26=$T$11,G26=$U$8),B26,"")&amp;" "&amp;IF(AND(F27=$T$11,G27=$U$8),B27,"")&amp;" "&amp;IF(AND(F28=$T$11,G28=$U$8),B28,"")&amp;" "&amp;IF(AND(F29=$T$11,G29=$U$8),B29,"")&amp;" "&amp;IF(AND(F30=$T$11,G30=$U$8),B30,"")&amp;" "&amp;IF(AND(F31=$T$11,G31=$U$8),B31,"")&amp;" "&amp;IF(AND(F32=$T$11,G32=$U$8),B32,"")&amp;" "&amp;IF(AND(F33=$T$11,G33=$U$8),B33,"")&amp;" "&amp;IF(AND(F34=$T$11,G34=$U$8),B34,"")&amp;" "&amp;IF(AND(F36=$T$11,G36=$U$8),B36,"")&amp;" "&amp;IF(AND(F37=$T$11,G37=$U$8),B37,"")&amp;" "&amp;IF(AND(F38=$T$11,G38=$U$8),B38,"")&amp;" "&amp;IF(AND(F39=$T$11,G39=$U$8),B39,"")&amp;" "&amp;IF(AND(F40=$T$11,G40=$U$8),B40,"")&amp;" "&amp;IF(AND(F41=$T$11,G41=$U$8),B41,"")&amp;" "&amp;IF(AND(F42=$T$11,G42=$U$8),B42,"")&amp;" "&amp;IF(AND(F43=$T$11,G43=$U$8),B43,"")&amp;" "&amp;IF(AND(F44=$T$11,G44=$U$8),B44,"")&amp;" "&amp;IF(AND(F45=$T$11,G45=$U$8),B45,"")&amp;" "&amp;IF(AND(F46=$T$11,G46=$U$8),B46,"")&amp;" "&amp;IF(AND(F47=$T$11,G47=$U$8),B47,"")&amp;" "&amp;IF(AND(F48=$T$11,G48=$U$8),B48,"")&amp;" "&amp;IF(AND(F49=$T$11,G49=$U$8),B49,"")&amp;" "&amp;IF(AND(F50=$T$11,G50=$U$8),B50,"")&amp;" "&amp;IF(AND(F51=$T$11,G51=$U$8),B51,"")&amp;" "&amp;IF(AND(F52=$T$11,G52=$U$8),B52,"")&amp;" "&amp;IF(AND(F53=$T$11,G53=$U$8),B53,"")&amp;" "&amp;IF(AND(F54=$T$11,G54=$U$8),B54,"")&amp;" "&amp;IF(AND(F55=$T$11,G55=$U$8),B55,"")&amp;" "&amp;IF(AND(F56=$T$11,G56=$U$8),B56,"")&amp;" "&amp;IF(AND(F57=$T$11,G57=$U$8),B57,"")&amp;" "&amp;IF(AND(F58=$T$11,G58=$U$8),B58,"")&amp;" "&amp;IF(AND(F59=$T$11,G59=$U$8),B59,"")&amp;" "&amp;IF(AND(F60=$T$11,G60=$U$8),B60,"")&amp;" "&amp;IF(AND(F61=$T$11,G61=$U$8),B61,"")&amp;" "&amp;IF(AND(F63=$T$11,G63=$U$8),B63,"")&amp;" "&amp;IF(AND(F64=$T$11,G64=$U$8),B64,"")&amp;" "&amp;IF(AND(F65=$T$11,G65=$U$8),B65,"")&amp;" "&amp;IF(AND(F66=$T$11,G66=$U$8),B66,"")&amp;" "&amp;IF(AND(F67=$T$11,G67=$U$8),B67,"")&amp;" "&amp;IF(AND(F68=$T$11,G68=$U$8),B68,"")&amp;" "&amp;IF(AND(F69=$T$11,G69=$U$8),B69,"")&amp;" "&amp;IF(AND(F70=$T$11,G70=$U$8),B70,"")&amp;" "&amp;IF(AND(F71=$T$11,G71=$U$8),B71,"")&amp;" "&amp;IF(AND(F72=$T$11,G72=$U$8),B72,"")&amp;" "&amp;IF(AND(F73=$T$11,G73=$U$8),B73,"")&amp;" "&amp;IF(AND(F74=$T$11,G74=$U$8),B74,"")&amp;" "&amp;IF(AND(F75=$T$11,G75=$U$8),B75,"")&amp;" "&amp;IF(AND(F76=$T$11,G76=$U$8),B76,"")&amp;" "&amp;IF(AND(F77=$T$11,G77=$U$8),B77,"")&amp;" "&amp;IF(AND(F78=$T$11,G78=$U$8),B78,"")&amp;" "&amp;IF(AND(F79=$T$11,G79=$U$8),B79,"")&amp;" "&amp;IF(AND(F80=$T$11,G80=$U$8),B80,"")&amp;" "&amp;IF(AND(F81=$T$11,G81=$U$8),B81,"")&amp;" "&amp;IF(AND(F82=$T$11,G82=$U$8),B82,"")&amp;" "&amp;IF(AND(F83=$T$11,G83=$U$8),B83,"")&amp;" "&amp;IF(AND(F84=$T$11,G84=$U$8),B84,"")&amp;" "&amp;IF(AND(F85=$T$11,G85=$U$8),B85,"")&amp;" "&amp;IF(AND(F86=$T$11,G86=$U$8),B86,"")&amp;" "&amp;IF(AND(F87=$T$11,G87=$U$8),B87,"")&amp;" "&amp;IF(AND(F88=$T$11,G88=$U$8),B88,"")&amp;" "&amp;IF(AND(F89=$T$11,G89=$U$8),B89,"")&amp;" "&amp;IF(AND(F90=$T$11,G90=$U$8),B90,"")</f>
        <v xml:space="preserve">                                                                               </v>
      </c>
      <c r="M11" s="152" t="str">
        <f>+IF(AND(F9=$T$11,G9=$V$8),B9,"")&amp;" "&amp;IF(AND(F10=$T$11,G10=$V$8),B10,"")&amp;" "&amp;IF(AND(F11=$T$11,G11=$V$8),B11,"")&amp;" "&amp;IF(AND(F12=$T$11,G12=$V$8),B12,"")&amp;" "&amp;IF(AND(F13=$T$11,G13=$V$8),B13,"")&amp;" "&amp;IF(AND(F14=$T$11,G14=$V$8),B14,"")&amp;" "&amp;IF(AND(F15=$T$11,G15=$V$8),B15,"")&amp;" "&amp;IF(AND(F16=$T$11,G16=$V$8),B16,"")&amp;" "&amp;IF(AND(F17=$T$11,G17=$V$8),B17,"")&amp;" "&amp;IF(AND(F18=$T$11,G18=$V$8),B18,"")&amp;" "&amp;IF(AND(F19=$T$11,G19=$V$8),B19,"")&amp;" "&amp;IF(AND(F20=$T$11,G20=$V$8),B20,"")&amp;" "&amp;IF(AND(F21=$T$11,G21=$V$8),B21,"")&amp;" "&amp;IF(AND(F22=$T$11,G22=$V$8),B22,"")&amp;" "&amp;IF(AND(F23=$T$11,G23=$V$8),B23,"")&amp;" "&amp;IF(AND(F24=$T$11,G24=$V$8),B24,"")&amp;" "&amp;IF(AND(F25=$T$11,G25=$V$8),B25,"")&amp;" "&amp;IF(AND(F26=$T$11,G26=$V$8),B26,"")&amp;" "&amp;IF(AND(F27=$T$11,G27=$V$8),B27,"")&amp;" "&amp;IF(AND(F28=$T$11,G28=$V$8),B28,"")&amp;" "&amp;IF(AND(F29=$T$11,G29=$V$8),B29,"")&amp;" "&amp;IF(AND(F30=$T$11,G30=$V$8),B30,"")&amp;" "&amp;IF(AND(F31=$T$11,G31=$V$8),B31,"")&amp;" "&amp;IF(AND(F32=$T$11,G32=$V$8),B32,"")&amp;" "&amp;IF(AND(F33=$T$11,G33=$V$8),B33,"")&amp;" "&amp;IF(AND(F34=$T$11,G34=$V$8),B34,"")&amp;" "&amp;IF(AND(F36=$T$11,G36=$V$8),B36,"")&amp;" "&amp;IF(AND(F37=$T$11,G37=$V$8),B37,"")&amp;" "&amp;IF(AND(F38=$T$11,G38=$V$8),B38,"")&amp;" "&amp;IF(AND(F39=$T$11,G39=$V$8),B39,"")&amp;" "&amp;IF(AND(F40=$T$11,G40=$V$8),B40,"")&amp;" "&amp;IF(AND(F41=$T$11,G41=$V$8),B41,"")&amp;" "&amp;IF(AND(F42=$T$11,G42=$V$8),B42,"")&amp;" "&amp;IF(AND(F43=$T$11,G43=$V$8),B43,"")&amp;" "&amp;IF(AND(F44=$T$11,G44=$V$8),B44,"")&amp;" "&amp;IF(AND(F45=$T$11,G45=$V$8),B45,"")&amp;" "&amp;IF(AND(F46=$T$11,G46=$V$8),B46,"")&amp;" "&amp;IF(AND(F47=$T$11,G47=$V$8),B47,"")&amp;" "&amp;IF(AND(F48=$T$11,G48=$V$8),B48,"")&amp;" "&amp;IF(AND(F49=$T$11,G49=$V$8),B49,"")&amp;" "&amp;IF(AND(F50=$T$11,G50=$V$8),B50,"")&amp;" "&amp;IF(AND(F51=$T$11,G51=$V$8),B51,"")&amp;" "&amp;IF(AND(F52=$T$11,G52=$V$8),B52,"")&amp;" "&amp;IF(AND(F53=$T$11,G53=$V$8),B53,"")&amp;" "&amp;IF(AND(F54=$T$11,G54=$V$8),B54,"")&amp;" "&amp;IF(AND(F55=$T$11,G55=$V$8),B55,"")&amp;" "&amp;IF(AND(F56=$T$11,G56=$V$8),B56,"")&amp;" "&amp;IF(AND(F57=$T$11,G57=$V$8),B57,"")&amp;" "&amp;IF(AND(F58=$T$11,G58=$V$8),B58,"")&amp;" "&amp;IF(AND(F59=$T$11,G59=$V$8),B59,"")&amp;" "&amp;IF(AND(F60=$T$11,G60=$V$8),B60,"")&amp;" "&amp;IF(AND(F61=$T$11,G61=$V$8),B61,"")&amp;" "&amp;IF(AND(F63=$T$11,G63=$V$8),B63,"")&amp;" "&amp;IF(AND(F64=$T$11,G64=$V$8),B64,"")&amp;" "&amp;IF(AND(F65=$T$11,G65=$V$8),B65,"")&amp;" "&amp;IF(AND(F66=$T$11,G66=$V$8),B66,"")&amp;" "&amp;IF(AND(F67=$T$11,G67=$V$8),B67,"")&amp;" "&amp;IF(AND(F68=$T$11,G68=$V$8),B68,"")&amp;" "&amp;IF(AND(F69=$T$11,G69=$V$8),B69,"")&amp;" "&amp;IF(AND(F70=$T$11,G70=$V$8),B70,"")&amp;" "&amp;IF(AND(F71=$T$11,G71=$V$8),B71,"")&amp;" "&amp;IF(AND(F72=$T$11,G72=$V$8),B72,"")&amp;" "&amp;IF(AND(F73=$T$11,G73=$V$8),B73,"")&amp;" "&amp;IF(AND(F74=$T$11,G74=$V$8),B74,"")&amp;" "&amp;IF(AND(F75=$T$11,G75=$V$8),B75,"")&amp;" "&amp;IF(AND(F76=$T$11,G76=$V$8),B76,"")&amp;" "&amp;IF(AND(F77=$T$11,G77=$V$8),B77,"")&amp;" "&amp;IF(AND(F78=$T$11,G78=$V$8),B78,"")&amp;" "&amp;IF(AND(F79=$T$11,G79=$V$8),B79,"")&amp;" "&amp;IF(AND(F80=$T$11,G80=$V$8),B80,"")&amp;" "&amp;IF(AND(F81=$T$11,G81=$V$8),B81,"")&amp;" "&amp;IF(AND(F82=$T$11,G82=$V$8),B82,"")&amp;" "&amp;IF(AND(F83=$T$11,G83=$V$8),B83,"")&amp;" "&amp;IF(AND(F84=$T$11,G84=$V$8),B84,"")&amp;" "&amp;IF(AND(F85=$T$11,G85=$V$8),B85,"")&amp;" "&amp;IF(AND(F86=$T$11,G86=$V$8),B86,"")&amp;" "&amp;IF(AND(F87=$T$11,G87=$V$8),B87,"")&amp;" "&amp;IF(AND(F88=$T$11,G88=$V$8),B88,"")&amp;" "&amp;IF(AND(F89=$T$11,G89=$V$8),B89,"")&amp;" "&amp;IF(AND(F90=$T$11,G90=$V$8),B90,"")</f>
        <v xml:space="preserve">                                                                               </v>
      </c>
      <c r="N11" s="152" t="str">
        <f>+IF(AND(F9=$T$11,G9=$W$8),B9,"")&amp;" "&amp;IF(AND(F10=$T$11,G10=$W$8),B10,"")&amp;" "&amp;IF(AND(F11=$T$11,G11=$W$8),B11,"")&amp;" "&amp;IF(AND(F12=$T$11,G12=$W$8),B12,"")&amp;" "&amp;IF(AND(F13=$T$11,G13=$W$8),B13,"")&amp;" "&amp;IF(AND(F14=$T$11,G14=$W$8),B14,"")&amp;" "&amp;IF(AND(F15=$T$11,G15=$W$8),B15,"")&amp;" "&amp;IF(AND(F16=$T$11,G16=$W$8),B16,"")&amp;" "&amp;IF(AND(F17=$T$11,G17=$W$8),B17,"")&amp;" "&amp;IF(AND(F18=$T$11,G18=$W$8),B18,"")&amp;" "&amp;IF(AND(F19=$T$11,G19=$W$8),B19,"")&amp;" "&amp;IF(AND(F20=$T$11,G20=$W$8),B20,"")&amp;" "&amp;IF(AND(F21=$T$11,G21=$W$8),B21,"")&amp;" "&amp;IF(AND(F22=$T$11,G22=$W$8),B22,"")&amp;" "&amp;IF(AND(F23=$T$11,G23=$W$8),B23,"")&amp;" "&amp;IF(AND(F24=$T$11,G24=$W$8),B24,"")&amp;" "&amp;IF(AND(F25=$T$11,G25=$W$8),B25,"")&amp;" "&amp;IF(AND(F26=$T$11,G26=$W$8),B26,"")&amp;" "&amp;IF(AND(F27=$T$11,G27=$W$8),B27,"")&amp;" "&amp;IF(AND(F28=$T$11,G28=$W$8),B28,"")&amp;" "&amp;IF(AND(F29=$T$11,G29=$W$8),B29,"")&amp;" "&amp;IF(AND(F30=$T$11,G30=$W$8),B30,"")&amp;" "&amp;IF(AND(F31=$T$11,G31=$W$8),B31,"")&amp;" "&amp;IF(AND(F32=$T$11,G32=$W$8),B32,"")&amp;" "&amp;IF(AND(F33=$T$11,G33=$W$8),B33,"")&amp;" "&amp;IF(AND(F34=$T$11,G34=$W$8),B34,"")&amp;" "&amp;IF(AND(F36=$T$11,G36=$W$8),B36,"")&amp;" "&amp;IF(AND(F37=$T$11,G37=$W$8),B37,"")&amp;" "&amp;IF(AND(F38=$T$11,G38=$W$8),B38,"")&amp;" "&amp;IF(AND(F39=$T$11,G39=$W$8),B39,"")&amp;" "&amp;IF(AND(F40=$T$11,G40=$W$8),B40,"")&amp;" "&amp;IF(AND(F41=$T$11,G41=$W$8),B41,"")&amp;" "&amp;IF(AND(F42=$T$11,G42=$W$8),B42,"")&amp;" "&amp;IF(AND(F43=$T$11,G43=$W$8),B43,"")&amp;" "&amp;IF(AND(F44=$T$11,G44=$W$8),B44,"")&amp;" "&amp;IF(AND(F45=$T$11,G45=$W$8),B45,"")&amp;" "&amp;IF(AND(F46=$T$11,G46=$W$8),B46,"")&amp;" "&amp;IF(AND(F47=$T$11,G47=$W$8),B47,"")&amp;" "&amp;IF(AND(F48=$T$11,G48=$W$8),B48,"")&amp;" "&amp;IF(AND(F49=$T$11,G49=$W$8),B49,"")&amp;" "&amp;IF(AND(F50=$T$11,G50=$W$8),B50,"")&amp;" "&amp;IF(AND(F51=$T$11,G51=$W$8),B51,"")&amp;" "&amp;IF(AND(F52=$T$11,G52=$W$8),B52,"")&amp;" "&amp;IF(AND(F53=$T$11,G53=$W$8),B53,"")&amp;" "&amp;IF(AND(F54=$T$11,G54=$W$8),B54,"")&amp;" "&amp;IF(AND(F55=$T$11,G55=$W$8),B55,"")&amp;" "&amp;IF(AND(F56=$T$11,G56=$W$8),B56,"")&amp;" "&amp;IF(AND(F57=$T$11,G57=$W$8),B57,"")&amp;" "&amp;IF(AND(F58=$T$11,G58=$W$8),B58,"")&amp;" "&amp;IF(AND(F59=$T$11,G59=$W$8),B59,"")&amp;" "&amp;IF(AND(F60=$T$11,G60=$W$8),B60,"")&amp;" "&amp;IF(AND(F61=$T$11,G61=$W$8),B61,"")&amp;" "&amp;IF(AND(F63=$T$11,G63=$W$8),B63,"")&amp;" "&amp;IF(AND(F64=$T$11,G64=$W$8),B64,"")&amp;" "&amp;IF(AND(F65=$T$11,G65=$W$8),B65,"")&amp;" "&amp;IF(AND(F66=$T$11,G66=$W$8),B66,"")&amp;" "&amp;IF(AND(F67=$T$11,G67=$W$8),B67,"")&amp;" "&amp;IF(AND(F68=$T$11,G68=$W$8),B68,"")&amp;" "&amp;IF(AND(F69=$T$11,G69=$W$8),B69,"")&amp;" "&amp;IF(AND(F70=$T$11,G70=$W$8),B70,"")&amp;" "&amp;IF(AND(F71=$T$11,G71=$W$8),B71,"")&amp;" "&amp;IF(AND(F72=$T$11,G72=$W$8),B72,"")&amp;" "&amp;IF(AND(F73=$T$11,G73=$W$8),B73,"")&amp;" "&amp;IF(AND(F74=$T$11,G74=$W$8),B74,"")&amp;" "&amp;IF(AND(F75=$T$11,G75=$W$8),B75,"")&amp;" "&amp;IF(AND(F76=$T$11,G76=$W$8),B76,"")&amp;" "&amp;IF(AND(F77=$T$11,G77=$W$8),B77,"")&amp;" "&amp;IF(AND(F78=$T$11,G78=$W$8),B78,"")&amp;" "&amp;IF(AND(F79=$T$11,G79=$W$8),B79,"")&amp;" "&amp;IF(AND(F80=$T$11,G80=$W$8),B80,"")&amp;" "&amp;IF(AND(F81=$T$11,G81=$W$8),B81,"")&amp;" "&amp;IF(AND(F82=$T$11,G82=$W$8),B82,"")&amp;" "&amp;IF(AND(F83=$T$11,G83=$W$8),B83,"")&amp;" "&amp;IF(AND(F84=$T$11,G84=$W$8),B84,"")&amp;" "&amp;IF(AND(F85=$T$11,G85=$W$8),B85,"")&amp;" "&amp;IF(AND(F86=$T$11,G86=$W$8),B86,"")&amp;" "&amp;IF(AND(F87=$T$11,G87=$W$8),B87,"")&amp;" "&amp;IF(AND(F88=$T$11,G88=$W$8),B88,"")&amp;" "&amp;IF(AND(F89=$T$11,G89=$W$8),B89,"")&amp;" "&amp;IF(AND(F90=$T$11,G90=$W$8),B90,"")</f>
        <v xml:space="preserve">                         R26 R28     R33    R37            R49                                </v>
      </c>
      <c r="O11" s="147" t="str">
        <f>+IF(AND(F9=$T$11,G9=$X$8),B9,"")&amp;" "&amp;IF(AND(F10=$T$11,G10=$X$8),B10,"")&amp;" "&amp;IF(AND(F11=$T$11,G11=$X$8),B11,"")&amp;" "&amp;IF(AND(F12=$T$11,G12=$X$8),B12,"")&amp;" "&amp;IF(AND(F13=$T$11,G13=$X$8),B13,"")&amp;" "&amp;IF(AND(F14=$T$11,G14=$X$8),B14,"")&amp;" "&amp;IF(AND(F15=$T$11,G15=$X$8),B15,"")&amp;" "&amp;IF(AND(F16=$T$11,G16=$X$8),B16,"")&amp;" "&amp;IF(AND(F17=$T$11,G17=$X$8),B17,"")&amp;" "&amp;IF(AND(F18=$T$11,G18=$X$8),B18,"")&amp;" "&amp;IF(AND(F19=$T$11,G19=$X$8),B19,"")&amp;" "&amp;IF(AND(F20=$T$11,G20=$X$8),B20,"")&amp;" "&amp;IF(AND(F21=$T$11,G21=$X$8),B21,"")&amp;" "&amp;IF(AND(F22=$T$11,G22=$X$8),B22,"")&amp;" "&amp;IF(AND(F23=$T$11,G23=$X$8),B23,"")&amp;" "&amp;IF(AND(F24=$T$11,G24=$X$8),B24,"")&amp;" "&amp;IF(AND(F25=$T$11,G25=$X$8),B25,"")&amp;" "&amp;IF(AND(F26=$T$11,G26=$X$8),B26,"")&amp;" "&amp;IF(AND(F27=$T$11,G27=$X$8),B27,"")&amp;" "&amp;IF(AND(F28=$T$11,G28=$X$8),B28,"")&amp;" "&amp;IF(AND(F29=$T$11,G29=$X$8),B29,"")&amp;" "&amp;IF(AND(F30=$T$11,G30=$X$8),B30,"")&amp;" "&amp;IF(AND(F31=$T$11,G31=$X$8),B31,"")&amp;" "&amp;IF(AND(F32=$T$11,G32=$X$8),B32,"")&amp;" "&amp;IF(AND(F33=$T$11,G33=$X$8),B33,"")&amp;" "&amp;IF(AND(F34=$T$11,G34=$X$8),B34,"")&amp;" "&amp;IF(AND(F36=$T$11,G36=$X$8),B36,"")&amp;" "&amp;IF(AND(F37=$T$11,G37=$X$8),B37,"")&amp;" "&amp;IF(AND(F38=$T$11,G38=$X$8),B38,"")&amp;" "&amp;IF(AND(F39=$T$11,G39=$X$8),B39,"")&amp;" "&amp;IF(AND(F40=$T$11,G40=$X$8),B40,"")&amp;" "&amp;IF(AND(F41=$T$11,G41=$X$8),B41,"")&amp;" "&amp;IF(AND(F42=$T$11,G42=$X$8),B42,"")&amp;" "&amp;IF(AND(F43=$T$11,G43=$X$8),B43,"")&amp;" "&amp;IF(AND(F44=$T$11,G44=$X$8),B44,"")&amp;" "&amp;IF(AND(F45=$T$11,G45=$X$8),B45,"")&amp;" "&amp;IF(AND(F46=$T$11,G46=$X$8),B46,"")&amp;" "&amp;IF(AND(F47=$T$11,G47=$X$8),B47,"")&amp;" "&amp;IF(AND(F48=$T$11,G48=$X$8),B48,"")&amp;" "&amp;IF(AND(F49=$T$11,G49=$X$8),B49,"")&amp;" "&amp;IF(AND(F50=$T$11,G50=$X$8),B50,"")&amp;" "&amp;IF(AND(F51=$T$11,G51=$X$8),B51,"")&amp;" "&amp;IF(AND(F52=$T$11,G52=$X$8),B52,"")&amp;" "&amp;IF(AND(F53=$T$11,G53=$X$8),B53,"")&amp;" "&amp;IF(AND(F54=$T$11,G54=$X$8),B54,"")&amp;" "&amp;IF(AND(F55=$T$11,G55=$X$8),B55,"")&amp;" "&amp;IF(AND(F56=$T$11,G56=$X$8),B56,"")&amp;" "&amp;IF(AND(F57=$T$11,G57=$X$8),B57,"")&amp;" "&amp;IF(AND(F58=$T$11,G58=$X$8),B58,"")&amp;" "&amp;IF(AND(F59=$T$11,G59=$X$8),B59,"")&amp;" "&amp;IF(AND(F60=$T$11,G60=$X$8),B60,"")&amp;" "&amp;IF(AND(F61=$T$11,G61=$X$8),B61,"")&amp;" "&amp;IF(AND(F63=$T$11,G63=$X$8),B63,"")&amp;" "&amp;IF(AND(F64=$T$11,G64=$X$8),B64,"")&amp;" "&amp;IF(AND(F65=$T$11,G65=$X$8),B65,"")&amp;" "&amp;IF(AND(F66=$T$11,G66=$X$8),B66,"")&amp;" "&amp;IF(AND(F67=$T$11,G67=$X$8),B67,"")&amp;" "&amp;IF(AND(F68=$T$11,G68=$X$8),B68,"")&amp;" "&amp;IF(AND(F69=$T$11,G69=$X$8),B69,"")&amp;" "&amp;IF(AND(F70=$T$11,G70=$X$8),B70,"")&amp;" "&amp;IF(AND(F71=$T$11,G71=$X$8),B71,"")&amp;" "&amp;IF(AND(F72=$T$11,G72=$X$8),B72,"")&amp;" "&amp;IF(AND(F73=$T$11,G73=$X$8),B73,"")&amp;" "&amp;IF(AND(F74=$T$11,G74=$X$8),B74,"")&amp;" "&amp;IF(AND(F75=$T$11,G75=$X$8),B75,"")&amp;" "&amp;IF(AND(F76=$T$11,G76=$X$8),B76,"")&amp;" "&amp;IF(AND(F77=$T$11,G77=$X$8),B77,"")&amp;" "&amp;IF(AND(F78=$T$11,G78=$X$8),B78,"")&amp;" "&amp;IF(AND(F79=$T$11,G79=$X$8),B79,"")&amp;" "&amp;IF(AND(F80=$T$11,G80=$X$8),B80,"")&amp;" "&amp;IF(AND(F81=$T$11,G81=$X$8),B81,"")&amp;" "&amp;IF(AND(F82=$T$11,G82=$X$8),B82,"")&amp;" "&amp;IF(AND(F83=$T$11,G83=$X$8),B83,"")&amp;" "&amp;IF(AND(F84=$T$11,G84=$X$8),B84,"")&amp;" "&amp;IF(AND(F85=$T$11,G85=$X$8),B85,"")&amp;" "&amp;IF(AND(F86=$T$11,G86=$X$8),B86,"")&amp;" "&amp;IF(AND(F87=$T$11,G87=$X$8),B87,"")&amp;" "&amp;IF(AND(F88=$T$11,G88=$X$8),B88,"")&amp;" "&amp;IF(AND(F89=$T$11,G89=$X$8),B89,"")&amp;" "&amp;IF(AND(F90=$T$11,G90=$X$8),B90,"")</f>
        <v xml:space="preserve">     R6  R8                    R29          R39                R56   R59                       </v>
      </c>
      <c r="P11" s="148" t="str">
        <f>+IF(AND(F9=$T$11,G9=$Y$8),B9,"")&amp;" "&amp;IF(AND(F10=$T$11,G10=$Y$8),B10,"")&amp;" "&amp;IF(AND(F11=$T$11,G11=$Y$8),B11,"")&amp;" "&amp;IF(AND(F12=$T$11,G12=$Y$8),B12,"")&amp;" "&amp;IF(AND(F13=$T$11,G13=$Y$8),B13,"")&amp;" "&amp;IF(AND(F14=$T$11,G14=$Y$8),B14,"")&amp;" "&amp;IF(AND(F15=$T$11,G15=$Y$8),B15,"")&amp;" "&amp;IF(AND(F16=$T$11,G16=$Y$8),B16,"")&amp;" "&amp;IF(AND(F17=$T$11,G17=$Y$8),B17,"")&amp;" "&amp;IF(AND(F18=$T$11,G18=$Y$8),B18,"")&amp;" "&amp;IF(AND(F19=$T$11,G19=$Y$8),B19,"")&amp;" "&amp;IF(AND(F20=$T$11,G20=$Y$8),B20,"")&amp;" "&amp;IF(AND(F21=$T$11,G21=$Y$8),B21,"")&amp;" "&amp;IF(AND(F22=$T$11,G22=$Y$8),B22,"")&amp;" "&amp;IF(AND(F23=$T$11,G23=$Y$8),B23,"")&amp;" "&amp;IF(AND(F24=$T$11,G24=$Y$8),B24,"")&amp;" "&amp;IF(AND(F25=$T$11,G25=$Y$8),B25,"")&amp;" "&amp;IF(AND(F26=$T$11,G26=$Y$8),B26,"")&amp;" "&amp;IF(AND(F27=$T$11,G27=$Y$8),B27,"")&amp;" "&amp;IF(AND(F28=$T$11,G28=$Y$8),B28,"")&amp;" "&amp;IF(AND(F29=$T$11,G29=$Y$8),B29,"")&amp;" "&amp;IF(AND(F30=$T$11,G30=$Y$8),B30,"")&amp;" "&amp;IF(AND(F31=$T$11,G31=$Y$8),B31,"")&amp;" "&amp;IF(AND(F32=$T$11,G32=$Y$8),B32,"")&amp;" "&amp;IF(AND(F33=$T$11,G33=$Y$8),B33,"")&amp;" "&amp;IF(AND(F34=$T$11,G34=$Y$8),B34,"")&amp;" "&amp;IF(AND(F36=$T$11,G36=$Y$8),B36,"")&amp;" "&amp;IF(AND(F37=$T$11,G37=$Y$8),B37,"")&amp;" "&amp;IF(AND(F38=$T$11,G38=$Y$8),B38,"")&amp;" "&amp;IF(AND(F39=$T$11,G39=$Y$8),B39,"")&amp;" "&amp;IF(AND(F40=$T$11,G40=$Y$8),B40,"")&amp;" "&amp;IF(AND(F41=$T$11,G41=$Y$8),B41,"")&amp;" "&amp;IF(AND(F42=$T$11,G42=$Y$8),B42,"")&amp;" "&amp;IF(AND(F43=$T$11,G43=$Y$8),B43,"")&amp;" "&amp;IF(AND(F44=$T$11,G44=$Y$8),B44,"")&amp;" "&amp;IF(AND(F45=$T$11,G45=$Y$8),B45,"")&amp;" "&amp;IF(AND(F46=$T$11,G46=$Y$8),B46,"")&amp;" "&amp;IF(AND(F47=$T$11,G47=$Y$8),B47,"")&amp;" "&amp;IF(AND(F48=$T$11,G48=$Y$8),B48,"")&amp;" "&amp;IF(AND(F49=$T$11,G49=$Y$8),B49,"")&amp;" "&amp;IF(AND(F50=$T$11,G50=$Y$8),B50,"")&amp;" "&amp;IF(AND(F51=$T$11,G51=$Y$8),B51,"")&amp;" "&amp;IF(AND(F52=$T$11,G52=$Y$8),B52,"")&amp;" "&amp;IF(AND(F53=$T$11,G53=$Y$8),B53,"")&amp;" "&amp;IF(AND(F54=$T$11,G54=$Y$8),B54,"")&amp;" "&amp;IF(AND(F55=$T$11,G55=$Y$8),B55,"")&amp;" "&amp;IF(AND(F56=$T$11,G56=$Y$8),B56,"")&amp;" "&amp;IF(AND(F57=$T$11,G57=$Y$8),B57,"")&amp;" "&amp;IF(AND(F58=$T$11,G58=$Y$8),B58,"")&amp;" "&amp;IF(AND(F59=$T$11,G59=$Y$8),B59,"")&amp;" "&amp;IF(AND(F60=$T$11,G60=$Y$8),B60,"")&amp;" "&amp;IF(AND(F61=$T$11,G61=$Y$8),B61,"")&amp;" "&amp;IF(AND(F63=$T$11,G63=$Y$8),B63,"")&amp;" "&amp;IF(AND(F64=$T$11,G64=$Y$8),B64,"")&amp;" "&amp;IF(AND(F65=$T$11,G65=$Y$8),B65,"")&amp;" "&amp;IF(AND(F66=$T$11,G66=$Y$8),B66,"")&amp;" "&amp;IF(AND(F67=$T$11,G67=$Y$8),B67,"")&amp;" "&amp;IF(AND(F68=$T$11,G68=$Y$8),B68,"")&amp;" "&amp;IF(AND(F69=$T$11,G69=$Y$8),B69,"")&amp;" "&amp;IF(AND(F70=$T$11,G70=$Y$8),B70,"")&amp;" "&amp;IF(AND(F71=$T$11,G71=$Y$8),B71,"")&amp;" "&amp;IF(AND(F72=$T$11,G72=$Y$8),B72,"")&amp;" "&amp;IF(AND(F73=$T$11,G73=$Y$8),B73,"")&amp;" "&amp;IF(AND(F74=$T$11,G74=$Y$8),B74,"")&amp;" "&amp;IF(AND(F75=$T$11,G75=$Y$8),B75,"")&amp;" "&amp;IF(AND(F76=$T$11,G76=$Y$8),B76,"")&amp;" "&amp;IF(AND(F77=$T$11,G77=$Y$8),B77,"")&amp;" "&amp;IF(AND(F78=$T$11,G78=$Y$8),B78,"")&amp;" "&amp;IF(AND(F79=$T$11,G79=$Y$8),B79,"")&amp;" "&amp;IF(AND(F80=$T$11,G80=$Y$8),B80,"")&amp;" "&amp;IF(AND(F81=$T$11,G81=$Y$8),B81,"")&amp;" "&amp;IF(AND(F82=$T$11,G82=$Y$8),B82,"")&amp;" "&amp;IF(AND(F83=$T$11,G83=$Y$8),B83,"")&amp;" "&amp;IF(AND(F84=$T$11,G84=$Y$8),B84,"")&amp;" "&amp;IF(AND(F85=$T$11,G85=$Y$8),B85,"")&amp;" "&amp;IF(AND(F86=$T$11,G86=$Y$8),B86,"")&amp;" "&amp;IF(AND(F87=$T$11,G87=$Y$8),B87,"")&amp;" "&amp;IF(AND(F88=$T$11,G88=$Y$8),B88,"")&amp;" "&amp;IF(AND(F89=$T$11,G89=$Y$8),B89,"")&amp;" "&amp;IF(AND(F90=$T$11,G90=$Y$8),B90,"")</f>
        <v xml:space="preserve">                                                  R52                             </v>
      </c>
      <c r="R11" s="943"/>
      <c r="S11" s="202">
        <v>0.6</v>
      </c>
      <c r="T11" s="142" t="s">
        <v>645</v>
      </c>
      <c r="U11" s="152" t="s">
        <v>637</v>
      </c>
      <c r="V11" s="152" t="s">
        <v>637</v>
      </c>
      <c r="W11" s="152" t="s">
        <v>637</v>
      </c>
      <c r="X11" s="147" t="s">
        <v>642</v>
      </c>
      <c r="Y11" s="148" t="s">
        <v>643</v>
      </c>
    </row>
    <row r="12" spans="1:25" ht="150" x14ac:dyDescent="0.25">
      <c r="A12" s="170" t="str">
        <f>'[4]CONTEXTO E IDENTIFICACIÓN'!G58</f>
        <v>Estratégico</v>
      </c>
      <c r="B12" s="171" t="str">
        <f>'[4]CONTEXTO E IDENTIFICACIÓN'!A58</f>
        <v>R4</v>
      </c>
      <c r="C12" s="172" t="str">
        <f>'[4]CONTEXTO E IDENTIFICACIÓN'!N58</f>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D12" s="149">
        <f>'[4]VALORACIÓN DEL CONTROL'!Y70</f>
        <v>7.7759999999999996E-2</v>
      </c>
      <c r="E12" s="149">
        <f>'[4]VALORACIÓN DEL CONTROL'!Z70</f>
        <v>0.6</v>
      </c>
      <c r="F12" s="150" t="str">
        <f t="shared" si="0"/>
        <v>Muy Baja</v>
      </c>
      <c r="G12" s="150" t="str">
        <f t="shared" si="1"/>
        <v>Moderado</v>
      </c>
      <c r="H12" s="151" t="str">
        <f t="shared" si="2"/>
        <v>Moderado</v>
      </c>
      <c r="J12" s="776"/>
      <c r="K12" s="140" t="s">
        <v>646</v>
      </c>
      <c r="L12" s="153" t="str">
        <f>+IF(AND(F9=$T$12,G9=$U$8),B9,"")&amp;" "&amp;IF(AND(F10=$T$12,G10=$U$8),B10,"")&amp;" "&amp;IF(AND(F11=$T$12,G11=$U$8),B11,"")&amp;" "&amp;IF(AND(F12=$T$12,G12=$U$8),B12,"")&amp;" "&amp;IF(AND(F13=$T$12,G13=$U$8),B13,"")&amp;" "&amp;IF(AND(F14=$T$12,G14=$U$8),B14,"")&amp;" "&amp;IF(AND(F15=$T$12,G15=$U$8),B15,"")&amp;" "&amp;IF(AND(F16=$T$12,G16=$U$8),B16,"")&amp;" "&amp;IF(AND(F17=$T$12,G17=$U$8),B17,"")&amp;" "&amp;IF(AND(F18=$T$12,G18=$U$8),B18,"")&amp;" "&amp;IF(AND(F19=$T$12,G19=$U$8),B19,"")&amp;" "&amp;IF(AND(F20=$T$12,G20=$U$8),B20,"")&amp;" "&amp;IF(AND(F21=$T$12,G21=$U$8),B21,"")&amp;" "&amp;IF(AND(F22=$T$12,G22=$U$8),B22,"")&amp;" "&amp;IF(AND(F23=$T$12,G23=$U$8),B23,"")&amp;" "&amp;IF(AND(F24=$T$12,G24=$U$8),B24,"")&amp;" "&amp;IF(AND(F25=$T$12,G25=$U$8),B25,"")&amp;" "&amp;IF(AND(F26=$T$12,G26=$U$8),B26,"")&amp;" "&amp;IF(AND(F27=$T$12,G27=$U$8),B27,"")&amp;" "&amp;IF(AND(F28=$T$12,G28=$U$8),B28,"")&amp;" "&amp;IF(AND(F29=$T$12,G29=$U$8),B29,"")&amp;" "&amp;IF(AND(F30=$T$12,G30=$U$8),B30,"")&amp;" "&amp;IF(AND(F31=$T$12,G31=$U$8),B31,"")&amp;" "&amp;IF(AND(F32=$T$12,G32=$U$8),B32,"")&amp;" "&amp;IF(AND(F33=$T$12,G33=$U$8),B33,"")&amp;" "&amp;IF(AND(F34=$T$12,G34=$U$8),B34,"")&amp;" "&amp;IF(AND(F36=$T$12,G36=$U$8),B36,"")&amp;" "&amp;IF(AND(F37=$T$12,G37=$U$8),B37,"")&amp;" "&amp;IF(AND(F38=$T$12,G38=$U$8),B38,"")&amp;" "&amp;IF(AND(F39=$T$12,G39=$U$8),B39,"")&amp;" "&amp;IF(AND(F40=$T$12,G40=$U$8),B40,"")&amp;" "&amp;IF(AND(F41=$T$12,G41=$U$8),B41,"")&amp;" "&amp;IF(AND(F42=$T$12,G42=$U$8),B42,"")&amp;" "&amp;IF(AND(F43=$T$12,G43=$U$8),B43,"")&amp;" "&amp;IF(AND(F44=$T$12,G44=$U$8),B44,"")&amp;" "&amp;IF(AND(F45=$T$12,G45=$U$8),B45,"")&amp;" "&amp;IF(AND(F46=$T$12,G46=$U$8),B46,"")&amp;" "&amp;IF(AND(F47=$T$12,G47=$U$8),B47,"")&amp;" "&amp;IF(AND(F48=$T$12,G48=$U$8),B48,"")&amp;" "&amp;IF(AND(F49=$T$12,G49=$U$8),B49,"")&amp;" "&amp;IF(AND(F50=$T$12,G50=$U$8),B50,"")&amp;" "&amp;IF(AND(F51=$T$12,G51=$U$8),B51,"")&amp;" "&amp;IF(AND(F52=$T$12,G52=$U$8),B52,"")&amp;" "&amp;IF(AND(F53=$T$12,G53=$U$8),B53,"")&amp;" "&amp;IF(AND(F54=$T$12,G54=$U$8),B54,"")&amp;" "&amp;IF(AND(F55=$T$12,G55=$U$8),B55,"")&amp;" "&amp;IF(AND(F56=$T$12,G56=$U$8),B56,"")&amp;" "&amp;IF(AND(F57=$T$12,G57=$U$8),B57,"")&amp;" "&amp;IF(AND(F58=$T$12,G58=$U$8),B58,"")&amp;" "&amp;IF(AND(F59=$T$12,G59=$U$8),B59,"")&amp;" "&amp;IF(AND(F60=$T$12,G60=$U$8),B60,"")&amp;" "&amp;IF(AND(F61=$T$12,G61=$U$8),B61,"")&amp;" "&amp;IF(AND(F63=$T$12,G63=$U$8),B63,"")&amp;" "&amp;IF(AND(F64=$T$12,G64=$U$8),B64,"")&amp;" "&amp;IF(AND(F65=$T$12,G65=$U$8),B65,"")&amp;" "&amp;IF(AND(F66=$T$12,G66=$U$8),B66,"")&amp;" "&amp;IF(AND(F67=$T$12,G67=$U$8),B67,"")&amp;" "&amp;IF(AND(F68=$T$12,G68=$U$8),B68,"")&amp;" "&amp;IF(AND(F69=$T$12,G69=$U$8),B69,"")&amp;" "&amp;IF(AND(F70=$T$12,G70=$U$8),B70,"")&amp;" "&amp;IF(AND(F71=$T$12,G71=$U$8),B71,"")&amp;" "&amp;IF(AND(F72=$T$12,G72=$U$8),B72,"")&amp;" "&amp;IF(AND(F73=$T$12,G73=$U$8),B73,"")&amp;" "&amp;IF(AND(F74=$T$12,G74=$U$8),B74,"")&amp;" "&amp;IF(AND(F75=$T$12,G75=$U$8),B75,"")&amp;" "&amp;IF(AND(F76=$T$12,G76=$U$8),B76,"")&amp;" "&amp;IF(AND(F77=$T$12,G77=$U$8),B77,"")&amp;" "&amp;IF(AND(F78=$T$12,G78=$U$8),B78,"")&amp;" "&amp;IF(AND(F79=$T$12,G79=$U$8),B79,"")&amp;" "&amp;IF(AND(F80=$T$12,G80=$U$8),B80,"")&amp;" "&amp;IF(AND(F81=$T$12,G81=$U$8),B81,"")&amp;" "&amp;IF(AND(F82=$T$12,G82=$U$8),B82,"")&amp;" "&amp;IF(AND(F83=$T$12,G83=$U$8),B83,"")&amp;" "&amp;IF(AND(F84=$T$12,G84=$U$8),B84,"")&amp;" "&amp;IF(AND(F85=$T$12,G85=$U$8),B85,"")&amp;" "&amp;IF(AND(F86=$T$12,G86=$U$8),B86,"")&amp;" "&amp;IF(AND(F87=$T$12,G87=$U$8),B87,"")&amp;" "&amp;IF(AND(F88=$T$12,G88=$U$8),B88,"")&amp;" "&amp;IF(AND(F89=$T$12,G89=$U$8),B89,"")&amp;" "&amp;IF(AND(F90=$T$12,G90=$U$8),B90,"")</f>
        <v xml:space="preserve">                                  R36                                             </v>
      </c>
      <c r="M12" s="152" t="str">
        <f>+IF(AND(F9=$T$12,G9=$V$8),B9,"")&amp;" "&amp;IF(AND(F10=$T$12,G10=$V$8),B10,"")&amp;" "&amp;IF(AND(F11=$T$12,G11=$V$8),B11,"")&amp;" "&amp;IF(AND(F12=$T$12,G12=$V$8),B12,"")&amp;" "&amp;IF(AND(F13=$T$12,G13=$V$8),B13,"")&amp;" "&amp;IF(AND(F14=$T$12,G14=$V$8),B14,"")&amp;" "&amp;IF(AND(F15=$T$12,G15=$V$8),B15,"")&amp;" "&amp;IF(AND(F16=$T$12,G16=$V$8),B16,"")&amp;" "&amp;IF(AND(F17=$T$12,G17=$V$8),B17,"")&amp;" "&amp;IF(AND(F18=$T$12,G18=$V$8),B18,"")&amp;" "&amp;IF(AND(F19=$T$12,G19=$V$8),B19,"")&amp;" "&amp;IF(AND(F20=$T$12,G20=$V$8),B20,"")&amp;" "&amp;IF(AND(F21=$T$12,G21=$V$8),B21,"")&amp;" "&amp;IF(AND(F22=$T$12,G22=$V$8),B22,"")&amp;" "&amp;IF(AND(F23=$T$12,G23=$V$8),B23,"")&amp;" "&amp;IF(AND(F24=$T$12,G24=$V$8),B24,"")&amp;" "&amp;IF(AND(F25=$T$12,G25=$V$8),B25,"")&amp;" "&amp;IF(AND(F26=$T$12,G26=$V$8),B26,"")&amp;" "&amp;IF(AND(F27=$T$12,G27=$V$8),B27,"")&amp;" "&amp;IF(AND(F28=$T$12,G28=$V$8),B28,"")&amp;" "&amp;IF(AND(F29=$T$12,G29=$V$8),B29,"")&amp;" "&amp;IF(AND(F30=$T$12,G30=$V$8),B30,"")&amp;" "&amp;IF(AND(F31=$T$12,G31=$V$8),B31,"")&amp;" "&amp;IF(AND(F32=$T$12,G32=$V$8),B32,"")&amp;" "&amp;IF(AND(F33=$T$12,G33=$V$8),B33,"")&amp;" "&amp;IF(AND(F34=$T$12,G34=$V$8),B34,"")&amp;" "&amp;IF(AND(F36=$T$12,G36=$V$8),B36,"")&amp;" "&amp;IF(AND(F37=$T$12,G37=$V$8),B37,"")&amp;" "&amp;IF(AND(F38=$T$12,G38=$V$8),B38,"")&amp;" "&amp;IF(AND(F39=$T$12,G39=$V$8),B39,"")&amp;" "&amp;IF(AND(F40=$T$12,G40=$V$8),B40,"")&amp;" "&amp;IF(AND(F41=$T$12,G41=$V$8),B41,"")&amp;" "&amp;IF(AND(F42=$T$12,G42=$V$8),B42,"")&amp;" "&amp;IF(AND(F43=$T$12,G43=$V$8),B43,"")&amp;" "&amp;IF(AND(F44=$T$12,G44=$V$8),B44,"")&amp;" "&amp;IF(AND(F45=$T$12,G45=$V$8),B45,"")&amp;" "&amp;IF(AND(F46=$T$12,G46=$V$8),B46,"")&amp;" "&amp;IF(AND(F47=$T$12,G47=$V$8),B47,"")&amp;" "&amp;IF(AND(F48=$T$12,G48=$V$8),B48,"")&amp;" "&amp;IF(AND(F49=$T$12,G49=$V$8),B49,"")&amp;" "&amp;IF(AND(F50=$T$12,G50=$V$8),B50,"")&amp;" "&amp;IF(AND(F51=$T$12,G51=$V$8),B51,"")&amp;" "&amp;IF(AND(F52=$T$12,G52=$V$8),B52,"")&amp;" "&amp;IF(AND(F53=$T$12,G53=$V$8),B53,"")&amp;" "&amp;IF(AND(F54=$T$12,G54=$V$8),B54,"")&amp;" "&amp;IF(AND(F55=$T$12,G55=$V$8),B55,"")&amp;" "&amp;IF(AND(F56=$T$12,G56=$V$8),B56,"")&amp;" "&amp;IF(AND(F57=$T$12,G57=$V$8),B57,"")&amp;" "&amp;IF(AND(F58=$T$12,G58=$V$8),B58,"")&amp;" "&amp;IF(AND(F59=$T$12,G59=$V$8),B59,"")&amp;" "&amp;IF(AND(F60=$T$12,G60=$V$8),B60,"")&amp;" "&amp;IF(AND(F61=$T$12,G61=$V$8),B61,"")&amp;" "&amp;IF(AND(F63=$T$12,G63=$V$8),B63,"")&amp;" "&amp;IF(AND(F64=$T$12,G64=$V$8),B64,"")&amp;" "&amp;IF(AND(F65=$T$12,G65=$V$8),B65,"")&amp;" "&amp;IF(AND(F66=$T$12,G66=$V$8),B66,"")&amp;" "&amp;IF(AND(F67=$T$12,G67=$V$8),B67,"")&amp;" "&amp;IF(AND(F68=$T$12,G68=$V$8),B68,"")&amp;" "&amp;IF(AND(F69=$T$12,G69=$V$8),B69,"")&amp;" "&amp;IF(AND(F70=$T$12,G70=$V$8),B70,"")&amp;" "&amp;IF(AND(F71=$T$12,G71=$V$8),B71,"")&amp;" "&amp;IF(AND(F72=$T$12,G72=$V$8),B72,"")&amp;" "&amp;IF(AND(F73=$T$12,G73=$V$8),B73,"")&amp;" "&amp;IF(AND(F74=$T$12,G74=$V$8),B74,"")&amp;" "&amp;IF(AND(F75=$T$12,G75=$V$8),B75,"")&amp;" "&amp;IF(AND(F76=$T$12,G76=$V$8),B76,"")&amp;" "&amp;IF(AND(F77=$T$12,G77=$V$8),B77,"")&amp;" "&amp;IF(AND(F78=$T$12,G78=$V$8),B78,"")&amp;" "&amp;IF(AND(F79=$T$12,G79=$V$8),B79,"")&amp;" "&amp;IF(AND(F80=$T$12,G80=$V$8),B80,"")&amp;" "&amp;IF(AND(F81=$T$12,G81=$V$8),B81,"")&amp;" "&amp;IF(AND(F82=$T$12,G82=$V$8),B82,"")&amp;" "&amp;IF(AND(F83=$T$12,G83=$V$8),B83,"")&amp;" "&amp;IF(AND(F84=$T$12,G84=$V$8),B84,"")&amp;" "&amp;IF(AND(F85=$T$12,G85=$V$8),B85,"")&amp;" "&amp;IF(AND(F86=$T$12,G86=$V$8),B86,"")&amp;" "&amp;IF(AND(F87=$T$12,G87=$V$8),B87,"")&amp;" "&amp;IF(AND(F88=$T$12,G88=$V$8),B88,"")&amp;" "&amp;IF(AND(F89=$T$12,G89=$V$8),B89,"")&amp;" "&amp;IF(AND(F90=$T$12,G90=$V$8),B90,"")</f>
        <v xml:space="preserve">                                                                               </v>
      </c>
      <c r="N12" s="152" t="str">
        <f>+IF(AND(F9=$T$12,G9=$W$8),B9,"")&amp;" "&amp;IF(AND(F10=$T$12,G10=$W$8),B10,"")&amp;" "&amp;IF(AND(F11=$T$12,G11=$W$8),B11,"")&amp;" "&amp;IF(AND(F12=$T$12,G12=$W$8),B12,"")&amp;" "&amp;IF(AND(F13=$T$12,G13=$W$8),B13,"")&amp;" "&amp;IF(AND(F14=$T$12,G14=$W$8),B14,"")&amp;" "&amp;IF(AND(F15=$T$12,G15=$W$8),B15,"")&amp;" "&amp;IF(AND(F16=$T$12,G16=$W$8),B16,"")&amp;" "&amp;IF(AND(F17=$T$12,G17=$W$8),B17,"")&amp;" "&amp;IF(AND(F18=$T$12,G18=$W$8),B18,"")&amp;" "&amp;IF(AND(F19=$T$12,G19=$W$8),B19,"")&amp;" "&amp;IF(AND(F20=$T$12,G20=$W$8),B20,"")&amp;" "&amp;IF(AND(F21=$T$12,G21=$W$8),B21,"")&amp;" "&amp;IF(AND(F22=$T$12,G22=$W$8),B22,"")&amp;" "&amp;IF(AND(F23=$T$12,G23=$W$8),B23,"")&amp;" "&amp;IF(AND(F24=$T$12,G24=$W$8),B24,"")&amp;" "&amp;IF(AND(F25=$T$12,G25=$W$8),B25,"")&amp;" "&amp;IF(AND(F26=$T$12,G26=$W$8),B26,"")&amp;" "&amp;IF(AND(F27=$T$12,G27=$W$8),B27,"")&amp;" "&amp;IF(AND(F28=$T$12,G28=$W$8),B28,"")&amp;" "&amp;IF(AND(F29=$T$12,G29=$W$8),B29,"")&amp;" "&amp;IF(AND(F30=$T$12,G30=$W$8),B30,"")&amp;" "&amp;IF(AND(F31=$T$12,G31=$W$8),B31,"")&amp;" "&amp;IF(AND(F32=$T$12,G32=$W$8),B32,"")&amp;" "&amp;IF(AND(F33=$T$12,G33=$W$8),B33,"")&amp;" "&amp;IF(AND(F34=$T$12,G34=$W$8),B34,"")&amp;" "&amp;IF(AND(F36=$T$12,G36=$W$8),B36,"")&amp;" "&amp;IF(AND(F37=$T$12,G37=$W$8),B37,"")&amp;" "&amp;IF(AND(F38=$T$12,G38=$W$8),B38,"")&amp;" "&amp;IF(AND(F39=$T$12,G39=$W$8),B39,"")&amp;" "&amp;IF(AND(F40=$T$12,G40=$W$8),B40,"")&amp;" "&amp;IF(AND(F41=$T$12,G41=$W$8),B41,"")&amp;" "&amp;IF(AND(F42=$T$12,G42=$W$8),B42,"")&amp;" "&amp;IF(AND(F43=$T$12,G43=$W$8),B43,"")&amp;" "&amp;IF(AND(F44=$T$12,G44=$W$8),B44,"")&amp;" "&amp;IF(AND(F45=$T$12,G45=$W$8),B45,"")&amp;" "&amp;IF(AND(F46=$T$12,G46=$W$8),B46,"")&amp;" "&amp;IF(AND(F47=$T$12,G47=$W$8),B47,"")&amp;" "&amp;IF(AND(F48=$T$12,G48=$W$8),B48,"")&amp;" "&amp;IF(AND(F49=$T$12,G49=$W$8),B49,"")&amp;" "&amp;IF(AND(F50=$T$12,G50=$W$8),B50,"")&amp;" "&amp;IF(AND(F51=$T$12,G51=$W$8),B51,"")&amp;" "&amp;IF(AND(F52=$T$12,G52=$W$8),B52,"")&amp;" "&amp;IF(AND(F53=$T$12,G53=$W$8),B53,"")&amp;" "&amp;IF(AND(F54=$T$12,G54=$W$8),B54,"")&amp;" "&amp;IF(AND(F55=$T$12,G55=$W$8),B55,"")&amp;" "&amp;IF(AND(F56=$T$12,G56=$W$8),B56,"")&amp;" "&amp;IF(AND(F57=$T$12,G57=$W$8),B57,"")&amp;" "&amp;IF(AND(F58=$T$12,G58=$W$8),B58,"")&amp;" "&amp;IF(AND(F59=$T$12,G59=$W$8),B59,"")&amp;" "&amp;IF(AND(F60=$T$12,G60=$W$8),B60,"")&amp;" "&amp;IF(AND(F61=$T$12,G61=$W$8),B61,"")&amp;" "&amp;IF(AND(F63=$T$12,G63=$W$8),B63,"")&amp;" "&amp;IF(AND(F64=$T$12,G64=$W$8),B64,"")&amp;" "&amp;IF(AND(F65=$T$12,G65=$W$8),B65,"")&amp;" "&amp;IF(AND(F66=$T$12,G66=$W$8),B66,"")&amp;" "&amp;IF(AND(F67=$T$12,G67=$W$8),B67,"")&amp;" "&amp;IF(AND(F68=$T$12,G68=$W$8),B68,"")&amp;" "&amp;IF(AND(F69=$T$12,G69=$W$8),B69,"")&amp;" "&amp;IF(AND(F70=$T$12,G70=$W$8),B70,"")&amp;" "&amp;IF(AND(F71=$T$12,G71=$W$8),B71,"")&amp;" "&amp;IF(AND(F72=$T$12,G72=$W$8),B72,"")&amp;" "&amp;IF(AND(F73=$T$12,G73=$W$8),B73,"")&amp;" "&amp;IF(AND(F74=$T$12,G74=$W$8),B74,"")&amp;" "&amp;IF(AND(F75=$T$12,G75=$W$8),B75,"")&amp;" "&amp;IF(AND(F76=$T$12,G76=$W$8),B76,"")&amp;" "&amp;IF(AND(F77=$T$12,G77=$W$8),B77,"")&amp;" "&amp;IF(AND(F78=$T$12,G78=$W$8),B78,"")&amp;" "&amp;IF(AND(F79=$T$12,G79=$W$8),B79,"")&amp;" "&amp;IF(AND(F80=$T$12,G80=$W$8),B80,"")&amp;" "&amp;IF(AND(F81=$T$12,G81=$W$8),B81,"")&amp;" "&amp;IF(AND(F82=$T$12,G82=$W$8),B82,"")&amp;" "&amp;IF(AND(F83=$T$12,G83=$W$8),B83,"")&amp;" "&amp;IF(AND(F84=$T$12,G84=$W$8),B84,"")&amp;" "&amp;IF(AND(F85=$T$12,G85=$W$8),B85,"")&amp;" "&amp;IF(AND(F86=$T$12,G86=$W$8),B86,"")&amp;" "&amp;IF(AND(F87=$T$12,G87=$W$8),B87,"")&amp;" "&amp;IF(AND(F88=$T$12,G88=$W$8),B88,"")&amp;" "&amp;IF(AND(F89=$T$12,G89=$W$8),B89,"")&amp;" "&amp;IF(AND(F90=$T$12,G90=$W$8),B90,"")</f>
        <v xml:space="preserve">                                R34 R35      R41                                        </v>
      </c>
      <c r="O12" s="147" t="str">
        <f>+IF(AND(F9=$T$12,G9=$X$8),B9,"")&amp;" "&amp;IF(AND(F10=$T$12,G10=$X$8),B10,"")&amp;" "&amp;IF(AND(F11=$T$12,G11=$X$8),B11,"")&amp;" "&amp;IF(AND(F12=$T$12,G12=$X$8),B12,"")&amp;" "&amp;IF(AND(F13=$T$12,G13=$X$8),B13,"")&amp;" "&amp;IF(AND(F14=$T$12,G14=$X$8),B14,"")&amp;" "&amp;IF(AND(F15=$T$12,G15=$X$8),B15,"")&amp;" "&amp;IF(AND(F16=$T$12,G16=$X$8),B16,"")&amp;" "&amp;IF(AND(F17=$T$12,G17=$X$8),B17,"")&amp;" "&amp;IF(AND(F18=$T$12,G18=$X$8),B18,"")&amp;" "&amp;IF(AND(F19=$T$12,G19=$X$8),B19,"")&amp;" "&amp;IF(AND(F20=$T$12,G20=$X$8),B20,"")&amp;" "&amp;IF(AND(F21=$T$12,G21=$X$8),B21,"")&amp;" "&amp;IF(AND(F22=$T$12,G22=$X$8),B22,"")&amp;" "&amp;IF(AND(F23=$T$12,G23=$X$8),B23,"")&amp;" "&amp;IF(AND(F24=$T$12,G24=$X$8),B24,"")&amp;" "&amp;IF(AND(F25=$T$12,G25=$X$8),B25,"")&amp;" "&amp;IF(AND(F26=$T$12,G26=$X$8),B26,"")&amp;" "&amp;IF(AND(F27=$T$12,G27=$X$8),B27,"")&amp;" "&amp;IF(AND(F28=$T$12,G28=$X$8),B28,"")&amp;" "&amp;IF(AND(F29=$T$12,G29=$X$8),B29,"")&amp;" "&amp;IF(AND(F30=$T$12,G30=$X$8),B30,"")&amp;" "&amp;IF(AND(F31=$T$12,G31=$X$8),B31,"")&amp;" "&amp;IF(AND(F32=$T$12,G32=$X$8),B32,"")&amp;" "&amp;IF(AND(F33=$T$12,G33=$X$8),B33,"")&amp;" "&amp;IF(AND(F34=$T$12,G34=$X$8),B34,"")&amp;" "&amp;IF(AND(F36=$T$12,G36=$X$8),B36,"")&amp;" "&amp;IF(AND(F37=$T$12,G37=$X$8),B37,"")&amp;" "&amp;IF(AND(F38=$T$12,G38=$X$8),B38,"")&amp;" "&amp;IF(AND(F39=$T$12,G39=$X$8),B39,"")&amp;" "&amp;IF(AND(F40=$T$12,G40=$X$8),B40,"")&amp;" "&amp;IF(AND(F41=$T$12,G41=$X$8),B41,"")&amp;" "&amp;IF(AND(F42=$T$12,G42=$X$8),B42,"")&amp;" "&amp;IF(AND(F43=$T$12,G43=$X$8),B43,"")&amp;" "&amp;IF(AND(F44=$T$12,G44=$X$8),B44,"")&amp;" "&amp;IF(AND(F45=$T$12,G45=$X$8),B45,"")&amp;" "&amp;IF(AND(F46=$T$12,G46=$X$8),B46,"")&amp;" "&amp;IF(AND(F47=$T$12,G47=$X$8),B47,"")&amp;" "&amp;IF(AND(F48=$T$12,G48=$X$8),B48,"")&amp;" "&amp;IF(AND(F49=$T$12,G49=$X$8),B49,"")&amp;" "&amp;IF(AND(F50=$T$12,G50=$X$8),B50,"")&amp;" "&amp;IF(AND(F51=$T$12,G51=$X$8),B51,"")&amp;" "&amp;IF(AND(F52=$T$12,G52=$X$8),B52,"")&amp;" "&amp;IF(AND(F53=$T$12,G53=$X$8),B53,"")&amp;" "&amp;IF(AND(F54=$T$12,G54=$X$8),B54,"")&amp;" "&amp;IF(AND(F55=$T$12,G55=$X$8),B55,"")&amp;" "&amp;IF(AND(F56=$T$12,G56=$X$8),B56,"")&amp;" "&amp;IF(AND(F57=$T$12,G57=$X$8),B57,"")&amp;" "&amp;IF(AND(F58=$T$12,G58=$X$8),B58,"")&amp;" "&amp;IF(AND(F59=$T$12,G59=$X$8),B59,"")&amp;" "&amp;IF(AND(F60=$T$12,G60=$X$8),B60,"")&amp;" "&amp;IF(AND(F61=$T$12,G61=$X$8),B61,"")&amp;" "&amp;IF(AND(F63=$T$12,G63=$X$8),B63,"")&amp;" "&amp;IF(AND(F64=$T$12,G64=$X$8),B64,"")&amp;" "&amp;IF(AND(F65=$T$12,G65=$X$8),B65,"")&amp;" "&amp;IF(AND(F66=$T$12,G66=$X$8),B66,"")&amp;" "&amp;IF(AND(F67=$T$12,G67=$X$8),B67,"")&amp;" "&amp;IF(AND(F68=$T$12,G68=$X$8),B68,"")&amp;" "&amp;IF(AND(F69=$T$12,G69=$X$8),B69,"")&amp;" "&amp;IF(AND(F70=$T$12,G70=$X$8),B70,"")&amp;" "&amp;IF(AND(F71=$T$12,G71=$X$8),B71,"")&amp;" "&amp;IF(AND(F72=$T$12,G72=$X$8),B72,"")&amp;" "&amp;IF(AND(F73=$T$12,G73=$X$8),B73,"")&amp;" "&amp;IF(AND(F74=$T$12,G74=$X$8),B74,"")&amp;" "&amp;IF(AND(F75=$T$12,G75=$X$8),B75,"")&amp;" "&amp;IF(AND(F76=$T$12,G76=$X$8),B76,"")&amp;" "&amp;IF(AND(F77=$T$12,G77=$X$8),B77,"")&amp;" "&amp;IF(AND(F78=$T$12,G78=$X$8),B78,"")&amp;" "&amp;IF(AND(F79=$T$12,G79=$X$8),B79,"")&amp;" "&amp;IF(AND(F80=$T$12,G80=$X$8),B80,"")&amp;" "&amp;IF(AND(F81=$T$12,G81=$X$8),B81,"")&amp;" "&amp;IF(AND(F82=$T$12,G82=$X$8),B82,"")&amp;" "&amp;IF(AND(F83=$T$12,G83=$X$8),B83,"")&amp;" "&amp;IF(AND(F84=$T$12,G84=$X$8),B84,"")&amp;" "&amp;IF(AND(F85=$T$12,G85=$X$8),B85,"")&amp;" "&amp;IF(AND(F86=$T$12,G86=$X$8),B86,"")&amp;" "&amp;IF(AND(F87=$T$12,G87=$X$8),B87,"")&amp;" "&amp;IF(AND(F88=$T$12,G88=$X$8),B88,"")&amp;" "&amp;IF(AND(F89=$T$12,G89=$X$8),B89,"")&amp;" "&amp;IF(AND(F90=$T$12,G90=$X$8),B90,"")</f>
        <v xml:space="preserve">                   R20  R22                    R43           R55  R57                         </v>
      </c>
      <c r="P12" s="148" t="str">
        <f>+IF(AND(F9=$T$12,G9=$Y$8),B9,"")&amp;" "&amp;IF(AND(F10=$T$12,G10=$Y$8),B10,"")&amp;" "&amp;IF(AND(F11=$T$12,G11=$Y$8),B11,"")&amp;" "&amp;IF(AND(F12=$T$12,G12=$Y$8),B12,"")&amp;" "&amp;IF(AND(F13=$T$12,G13=$Y$8),B13,"")&amp;" "&amp;IF(AND(F14=$T$12,G14=$Y$8),B14,"")&amp;" "&amp;IF(AND(F15=$T$12,G15=$Y$8),B15,"")&amp;" "&amp;IF(AND(F16=$T$12,G16=$Y$8),B16,"")&amp;" "&amp;IF(AND(F17=$T$12,G17=$Y$8),B17,"")&amp;" "&amp;IF(AND(F18=$T$12,G18=$Y$8),B18,"")&amp;" "&amp;IF(AND(F19=$T$12,G19=$Y$8),B19,"")&amp;" "&amp;IF(AND(F20=$T$12,G20=$Y$8),B20,"")&amp;" "&amp;IF(AND(F21=$T$12,G21=$Y$8),B21,"")&amp;" "&amp;IF(AND(F22=$T$12,G22=$Y$8),B22,"")&amp;" "&amp;IF(AND(F23=$T$12,G23=$Y$8),B23,"")&amp;" "&amp;IF(AND(F24=$T$12,G24=$Y$8),B24,"")&amp;" "&amp;IF(AND(F25=$T$12,G25=$Y$8),B25,"")&amp;" "&amp;IF(AND(F26=$T$12,G26=$Y$8),B26,"")&amp;" "&amp;IF(AND(F27=$T$12,G27=$Y$8),B27,"")&amp;" "&amp;IF(AND(F28=$T$12,G28=$Y$8),B28,"")&amp;" "&amp;IF(AND(F29=$T$12,G29=$Y$8),B29,"")&amp;" "&amp;IF(AND(F30=$T$12,G30=$Y$8),B30,"")&amp;" "&amp;IF(AND(F31=$T$12,G31=$Y$8),B31,"")&amp;" "&amp;IF(AND(F32=$T$12,G32=$Y$8),B32,"")&amp;" "&amp;IF(AND(F33=$T$12,G33=$Y$8),B33,"")&amp;" "&amp;IF(AND(F34=$T$12,G34=$Y$8),B34,"")&amp;" "&amp;IF(AND(F36=$T$12,G36=$Y$8),B36,"")&amp;" "&amp;IF(AND(F37=$T$12,G37=$Y$8),B37,"")&amp;" "&amp;IF(AND(F38=$T$12,G38=$Y$8),B38,"")&amp;" "&amp;IF(AND(F39=$T$12,G39=$Y$8),B39,"")&amp;" "&amp;IF(AND(F40=$T$12,G40=$Y$8),B40,"")&amp;" "&amp;IF(AND(F41=$T$12,G41=$Y$8),B41,"")&amp;" "&amp;IF(AND(F42=$T$12,G42=$Y$8),B42,"")&amp;" "&amp;IF(AND(F43=$T$12,G43=$Y$8),B43,"")&amp;" "&amp;IF(AND(F44=$T$12,G44=$Y$8),B44,"")&amp;" "&amp;IF(AND(F45=$T$12,G45=$Y$8),B45,"")&amp;" "&amp;IF(AND(F46=$T$12,G46=$Y$8),B46,"")&amp;" "&amp;IF(AND(F47=$T$12,G47=$Y$8),B47,"")&amp;" "&amp;IF(AND(F48=$T$12,G48=$Y$8),B48,"")&amp;" "&amp;IF(AND(F49=$T$12,G49=$Y$8),B49,"")&amp;" "&amp;IF(AND(F50=$T$12,G50=$Y$8),B50,"")&amp;" "&amp;IF(AND(F51=$T$12,G51=$Y$8),B51,"")&amp;" "&amp;IF(AND(F52=$T$12,G52=$Y$8),B52,"")&amp;" "&amp;IF(AND(F53=$T$12,G53=$Y$8),B53,"")&amp;" "&amp;IF(AND(F54=$T$12,G54=$Y$8),B54,"")&amp;" "&amp;IF(AND(F55=$T$12,G55=$Y$8),B55,"")&amp;" "&amp;IF(AND(F56=$T$12,G56=$Y$8),B56,"")&amp;" "&amp;IF(AND(F57=$T$12,G57=$Y$8),B57,"")&amp;" "&amp;IF(AND(F58=$T$12,G58=$Y$8),B58,"")&amp;" "&amp;IF(AND(F59=$T$12,G59=$Y$8),B59,"")&amp;" "&amp;IF(AND(F60=$T$12,G60=$Y$8),B60,"")&amp;" "&amp;IF(AND(F61=$T$12,G61=$Y$8),B61,"")&amp;" "&amp;IF(AND(F63=$T$12,G63=$Y$8),B63,"")&amp;" "&amp;IF(AND(F64=$T$12,G64=$Y$8),B64,"")&amp;" "&amp;IF(AND(F65=$T$12,G65=$Y$8),B65,"")&amp;" "&amp;IF(AND(F66=$T$12,G66=$Y$8),B66,"")&amp;" "&amp;IF(AND(F67=$T$12,G67=$Y$8),B67,"")&amp;" "&amp;IF(AND(F68=$T$12,G68=$Y$8),B68,"")&amp;" "&amp;IF(AND(F69=$T$12,G69=$Y$8),B69,"")&amp;" "&amp;IF(AND(F70=$T$12,G70=$Y$8),B70,"")&amp;" "&amp;IF(AND(F71=$T$12,G71=$Y$8),B71,"")&amp;" "&amp;IF(AND(F72=$T$12,G72=$Y$8),B72,"")&amp;" "&amp;IF(AND(F73=$T$12,G73=$Y$8),B73,"")&amp;" "&amp;IF(AND(F74=$T$12,G74=$Y$8),B74,"")&amp;" "&amp;IF(AND(F75=$T$12,G75=$Y$8),B75,"")&amp;" "&amp;IF(AND(F76=$T$12,G76=$Y$8),B76,"")&amp;" "&amp;IF(AND(F77=$T$12,G77=$Y$8),B77,"")&amp;" "&amp;IF(AND(F78=$T$12,G78=$Y$8),B78,"")&amp;" "&amp;IF(AND(F79=$T$12,G79=$Y$8),B79,"")&amp;" "&amp;IF(AND(F80=$T$12,G80=$Y$8),B80,"")&amp;" "&amp;IF(AND(F81=$T$12,G81=$Y$8),B81,"")&amp;" "&amp;IF(AND(F82=$T$12,G82=$Y$8),B82,"")&amp;" "&amp;IF(AND(F83=$T$12,G83=$Y$8),B83,"")&amp;" "&amp;IF(AND(F84=$T$12,G84=$Y$8),B84,"")&amp;" "&amp;IF(AND(F85=$T$12,G85=$Y$8),B85,"")&amp;" "&amp;IF(AND(F86=$T$12,G86=$Y$8),B86,"")&amp;" "&amp;IF(AND(F87=$T$12,G87=$Y$8),B87,"")&amp;" "&amp;IF(AND(F88=$T$12,G88=$Y$8),B88,"")&amp;" "&amp;IF(AND(F89=$T$12,G89=$Y$8),B89,"")&amp;" "&amp;IF(AND(F90=$T$12,G90=$Y$8),B90,"")</f>
        <v xml:space="preserve">      R7  R9   R12 R13 R14                                             R61                     </v>
      </c>
      <c r="R12" s="943"/>
      <c r="S12" s="202">
        <v>0.4</v>
      </c>
      <c r="T12" s="142" t="s">
        <v>646</v>
      </c>
      <c r="U12" s="153" t="s">
        <v>647</v>
      </c>
      <c r="V12" s="152" t="s">
        <v>637</v>
      </c>
      <c r="W12" s="152" t="s">
        <v>637</v>
      </c>
      <c r="X12" s="147" t="s">
        <v>642</v>
      </c>
      <c r="Y12" s="148" t="s">
        <v>643</v>
      </c>
    </row>
    <row r="13" spans="1:25" ht="210.75" thickBot="1" x14ac:dyDescent="0.3">
      <c r="A13" s="170" t="str">
        <f>'[4]CONTEXTO E IDENTIFICACIÓN'!G59</f>
        <v>Ambiental</v>
      </c>
      <c r="B13" s="171" t="str">
        <f>'[4]CONTEXTO E IDENTIFICACIÓN'!A59</f>
        <v>R5</v>
      </c>
      <c r="C13" s="172" t="str">
        <f>'[4]CONTEXTO E IDENTIFICACIÓN'!N59</f>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D13" s="149">
        <f>'[4]VALORACIÓN DEL CONTROL'!Y74</f>
        <v>8.6399999999999991E-2</v>
      </c>
      <c r="E13" s="149">
        <f>'[4]VALORACIÓN DEL CONTROL'!Z74</f>
        <v>0.6</v>
      </c>
      <c r="F13" s="150" t="str">
        <f t="shared" si="0"/>
        <v>Muy Baja</v>
      </c>
      <c r="G13" s="150" t="str">
        <f t="shared" si="1"/>
        <v>Moderado</v>
      </c>
      <c r="H13" s="151" t="str">
        <f t="shared" si="2"/>
        <v>Moderado</v>
      </c>
      <c r="J13" s="777"/>
      <c r="K13" s="154" t="s">
        <v>648</v>
      </c>
      <c r="L13" s="155" t="str">
        <f>+IF(AND(F9=$T$13,G9=$U$8),B9,"")&amp;" "&amp;IF(AND(F10=$T$13,G10=$U$8),B10,"")&amp;" "&amp;IF(AND(F11=$T$13,G11=$U$8),B11,"")&amp;" "&amp;IF(AND(F12=$T$13,G12=$U$8),B12,"")&amp;" "&amp;IF(AND(F13=$T$13,G13=$U$8),B13,"")&amp;" "&amp;IF(AND(F14=$T$13,G14=$U$8),B14,"")&amp;" "&amp;IF(AND(F15=$T$13,G15=$U$8),B15,"")&amp;" "&amp;IF(AND(F16=$T$13,G16=$U$8),B16,"")&amp;" "&amp;IF(AND(F17=$T$13,G17=$U$8),B17,"")&amp;" "&amp;IF(AND(F18=$T$13,G18=$U$8),B18,"")&amp;" "&amp;IF(AND(F19=$T$13,G19=$U$8),B19,"")&amp;" "&amp;IF(AND(F20=$T$13,G20=$U$8),B20,"")&amp;" "&amp;IF(AND(F21=$T$13,G21=$U$8),B21,"")&amp;" "&amp;IF(AND(F22=$T$13,G22=$U$8),B22,"")&amp;" "&amp;IF(AND(F23=$T$13,G23=$U$8),B23,"")&amp;" "&amp;IF(AND(F24=$T$13,G24=$U$8),B24,"")&amp;" "&amp;IF(AND(F25=$T$13,G25=$U$8),B25,"")&amp;" "&amp;IF(AND(F26=$T$13,G26=$U$8),B26,"")&amp;" "&amp;IF(AND(F27=$T$13,G27=$U$8),B27,"")&amp;" "&amp;IF(AND(F28=$T$13,G28=$U$8),B28,"")&amp;" "&amp;IF(AND(F29=$T$13,G29=$U$8),B29,"")&amp;" "&amp;IF(AND(F30=$T$13,G30=$U$8),B30,"")&amp;" "&amp;IF(AND(F31=$T$13,G31=$U$8),B31,"")&amp;" "&amp;IF(AND(F32=$T$13,G32=$U$8),B32,"")&amp;" "&amp;IF(AND(F33=$T$13,G33=$U$8),B33,"")&amp;" "&amp;IF(AND(F34=$T$13,G34=$U$8),B34,"")&amp;" "&amp;IF(AND(F36=$T$13,G36=$U$8),B36,"")&amp;" "&amp;IF(AND(F37=$T$13,G37=$U$8),B37,"")&amp;" "&amp;IF(AND(F38=$T$13,G38=$U$8),B38,"")&amp;" "&amp;IF(AND(F39=$T$13,G39=$U$8),B39,"")&amp;" "&amp;IF(AND(F40=$T$13,G40=$U$8),B40,"")&amp;" "&amp;IF(AND(F41=$T$13,G41=$U$8),B41,"")&amp;" "&amp;IF(AND(F42=$T$13,G42=$U$8),B42,"")&amp;" "&amp;IF(AND(F43=$T$13,G43=$U$8),B43,"")&amp;" "&amp;IF(AND(F44=$T$13,G44=$U$8),B44,"")&amp;" "&amp;IF(AND(F45=$T$13,G45=$U$8),B45,"")&amp;" "&amp;IF(AND(F46=$T$13,G46=$U$8),B46,"")&amp;" "&amp;IF(AND(F47=$T$13,G47=$U$8),B47,"")&amp;" "&amp;IF(AND(F48=$T$13,G48=$U$8),B48,"")&amp;" "&amp;IF(AND(F49=$T$13,G49=$U$8),B49,"")&amp;" "&amp;IF(AND(F50=$T$13,G50=$U$8),B50,"")&amp;" "&amp;IF(AND(F51=$T$13,G51=$U$8),B51,"")&amp;" "&amp;IF(AND(F52=$T$13,G52=$U$8),B52,"")&amp;" "&amp;IF(AND(F53=$T$13,G53=$U$8),B53,"")&amp;" "&amp;IF(AND(F54=$T$13,G54=$U$8),B54,"")&amp;" "&amp;IF(AND(F55=$T$13,G55=$U$8),B55,"")&amp;" "&amp;IF(AND(F56=$T$13,G56=$U$8),B56,"")&amp;" "&amp;IF(AND(F57=$T$13,G57=$U$8),B57,"")&amp;" "&amp;IF(AND(F58=$T$13,G58=$U$8),B58,"")&amp;" "&amp;IF(AND(F59=$T$13,G59=$U$8),B59,"")&amp;" "&amp;IF(AND(F60=$T$13,G60=$U$8),B60,"")&amp;" "&amp;IF(AND(F61=$T$13,G61=$U$8),B61,"")&amp;" "&amp;IF(AND(F63=$T$13,G63=$U$8),B63,"")&amp;" "&amp;IF(AND(F64=$T$13,G64=$U$8),B64,"")&amp;" "&amp;IF(AND(F65=$T$13,G65=$U$8),B65,"")&amp;" "&amp;IF(AND(F66=$T$13,G66=$U$8),B66,"")&amp;" "&amp;IF(AND(F67=$T$13,G67=$U$8),B67,"")&amp;" "&amp;IF(AND(F68=$T$13,G68=$U$8),B68,"")&amp;" "&amp;IF(AND(F69=$T$13,G69=$U$8),B69,"")&amp;" "&amp;IF(AND(F70=$T$13,G70=$U$8),B70,"")&amp;" "&amp;IF(AND(F71=$T$13,G71=$U$8),B71,"")&amp;" "&amp;IF(AND(F72=$T$13,G72=$U$8),B72,"")&amp;" "&amp;IF(AND(F73=$T$13,G73=$U$8),B73,"")&amp;" "&amp;IF(AND(F74=$T$13,G74=$U$8),B74,"")&amp;" "&amp;IF(AND(F75=$T$13,G75=$U$8),B75,"")&amp;" "&amp;IF(AND(F76=$T$13,G76=$U$8),B76,"")&amp;" "&amp;IF(AND(F77=$T$13,G77=$U$8),B77,"")&amp;" "&amp;IF(AND(F78=$T$13,G78=$U$8),B78,"")&amp;" "&amp;IF(AND(F79=$T$13,G79=$U$8),B79,"")&amp;" "&amp;IF(AND(F80=$T$13,G80=$U$8),B80,"")&amp;" "&amp;IF(AND(F81=$T$13,G81=$U$8),B81,"")&amp;" "&amp;IF(AND(F82=$T$13,G82=$U$8),B82,"")&amp;" "&amp;IF(AND(F83=$T$13,G83=$U$8),B83,"")&amp;" "&amp;IF(AND(F84=$T$13,G84=$U$8),B84,"")&amp;" "&amp;IF(AND(F85=$T$13,G85=$U$8),B85,"")&amp;" "&amp;IF(AND(F86=$T$13,G86=$U$8),B86,"")&amp;" "&amp;IF(AND(F87=$T$13,G87=$U$8),B87,"")&amp;" "&amp;IF(AND(F88=$T$13,G88=$U$8),B88,"")&amp;" "&amp;IF(AND(F89=$T$13,G89=$U$8),B89,"")&amp;" "&amp;IF(AND(F90=$T$13,G90=$U$8),B90,"")</f>
        <v xml:space="preserve">                                                                               </v>
      </c>
      <c r="M13" s="155" t="str">
        <f>+IF(AND(F9=$T$13,G9=$V$8),B9,"")&amp;" "&amp;IF(AND(F10=$T$13,G10=$V$8),B10,"")&amp;" "&amp;IF(AND(F11=$T$13,G11=$V$8),B11,"")&amp;" "&amp;IF(AND(F12=$T$13,G12=$V$8),B12,"")&amp;" "&amp;IF(AND(F13=$T$13,G13=$V$8),B13,"")&amp;" "&amp;IF(AND(F14=$T$13,G14=$V$8),B14,"")&amp;" "&amp;IF(AND(F15=$T$13,G15=$V$8),B15,"")&amp;" "&amp;IF(AND(F16=$T$13,G16=$V$8),B16,"")&amp;" "&amp;IF(AND(F17=$T$13,G17=$V$8),B17,"")&amp;" "&amp;IF(AND(F18=$T$13,G18=$V$8),B18,"")&amp;" "&amp;IF(AND(F19=$T$13,G19=$V$8),B19,"")&amp;" "&amp;IF(AND(F20=$T$13,G20=$V$8),B20,"")&amp;" "&amp;IF(AND(F21=$T$13,G21=$V$8),B21,"")&amp;" "&amp;IF(AND(F22=$T$13,G22=$V$8),B22,"")&amp;" "&amp;IF(AND(F23=$T$13,G23=$V$8),B23,"")&amp;" "&amp;IF(AND(F24=$T$13,G24=$V$8),B24,"")&amp;" "&amp;IF(AND(F25=$T$13,G25=$V$8),B25,"")&amp;" "&amp;IF(AND(F26=$T$13,G26=$V$8),B26,"")&amp;" "&amp;IF(AND(F27=$T$13,G27=$V$8),B27,"")&amp;" "&amp;IF(AND(F28=$T$13,G28=$V$8),B28,"")&amp;" "&amp;IF(AND(F29=$T$13,G29=$V$8),B29,"")&amp;" "&amp;IF(AND(F30=$T$13,G30=$V$8),B30,"")&amp;" "&amp;IF(AND(F31=$T$13,G31=$V$8),B31,"")&amp;" "&amp;IF(AND(F32=$T$13,G32=$V$8),B32,"")&amp;" "&amp;IF(AND(F33=$T$13,G33=$V$8),B33,"")&amp;" "&amp;IF(AND(F34=$T$13,G34=$V$8),B34,"")&amp;" "&amp;IF(AND(F36=$T$13,G36=$V$8),B36,"")&amp;" "&amp;IF(AND(F37=$T$13,G37=$V$8),B37,"")&amp;" "&amp;IF(AND(F38=$T$13,G38=$V$8),B38,"")&amp;" "&amp;IF(AND(F39=$T$13,G39=$V$8),B39,"")&amp;" "&amp;IF(AND(F40=$T$13,G40=$V$8),B40,"")&amp;" "&amp;IF(AND(F41=$T$13,G41=$V$8),B41,"")&amp;" "&amp;IF(AND(F42=$T$13,G42=$V$8),B42,"")&amp;" "&amp;IF(AND(F43=$T$13,G43=$V$8),B43,"")&amp;" "&amp;IF(AND(F44=$T$13,G44=$V$8),B44,"")&amp;" "&amp;IF(AND(F45=$T$13,G45=$V$8),B45,"")&amp;" "&amp;IF(AND(F46=$T$13,G46=$V$8),B46,"")&amp;" "&amp;IF(AND(F47=$T$13,G47=$V$8),B47,"")&amp;" "&amp;IF(AND(F48=$T$13,G48=$V$8),B48,"")&amp;" "&amp;IF(AND(F49=$T$13,G49=$V$8),B49,"")&amp;" "&amp;IF(AND(F50=$T$13,G50=$V$8),B50,"")&amp;" "&amp;IF(AND(F51=$T$13,G51=$V$8),B51,"")&amp;" "&amp;IF(AND(F52=$T$13,G52=$V$8),B52,"")&amp;" "&amp;IF(AND(F53=$T$13,G53=$V$8),B53,"")&amp;" "&amp;IF(AND(F54=$T$13,G54=$V$8),B54,"")&amp;" "&amp;IF(AND(F55=$T$13,G55=$V$8),B55,"")&amp;" "&amp;IF(AND(F56=$T$13,G56=$V$8),B56,"")&amp;" "&amp;IF(AND(F57=$T$13,G57=$V$8),B57,"")&amp;" "&amp;IF(AND(F58=$T$13,G58=$V$8),B58,"")&amp;" "&amp;IF(AND(F59=$T$13,G59=$V$8),B59,"")&amp;" "&amp;IF(AND(F60=$T$13,G60=$V$8),B60,"")&amp;" "&amp;IF(AND(F61=$T$13,G61=$V$8),B61,"")&amp;" "&amp;IF(AND(F63=$T$13,G63=$V$8),B63,"")&amp;" "&amp;IF(AND(F64=$T$13,G64=$V$8),B64,"")&amp;" "&amp;IF(AND(F65=$T$13,G65=$V$8),B65,"")&amp;" "&amp;IF(AND(F66=$T$13,G66=$V$8),B66,"")&amp;" "&amp;IF(AND(F67=$T$13,G67=$V$8),B67,"")&amp;" "&amp;IF(AND(F68=$T$13,G68=$V$8),B68,"")&amp;" "&amp;IF(AND(F69=$T$13,G69=$V$8),B69,"")&amp;" "&amp;IF(AND(F70=$T$13,G70=$V$8),B70,"")&amp;" "&amp;IF(AND(F71=$T$13,G71=$V$8),B71,"")&amp;" "&amp;IF(AND(F72=$T$13,G72=$V$8),B72,"")&amp;" "&amp;IF(AND(F73=$T$13,G73=$V$8),B73,"")&amp;" "&amp;IF(AND(F74=$T$13,G74=$V$8),B74,"")&amp;" "&amp;IF(AND(F75=$T$13,G75=$V$8),B75,"")&amp;" "&amp;IF(AND(F76=$T$13,G76=$V$8),B76,"")&amp;" "&amp;IF(AND(F77=$T$13,G77=$V$8),B77,"")&amp;" "&amp;IF(AND(F78=$T$13,G78=$V$8),B78,"")&amp;" "&amp;IF(AND(F79=$T$13,G79=$V$8),B79,"")&amp;" "&amp;IF(AND(F80=$T$13,G80=$V$8),B80,"")&amp;" "&amp;IF(AND(F81=$T$13,G81=$V$8),B81,"")&amp;" "&amp;IF(AND(F82=$T$13,G82=$V$8),B82,"")&amp;" "&amp;IF(AND(F83=$T$13,G83=$V$8),B83,"")&amp;" "&amp;IF(AND(F84=$T$13,G84=$V$8),B84,"")&amp;" "&amp;IF(AND(F85=$T$13,G85=$V$8),B85,"")&amp;" "&amp;IF(AND(F86=$T$13,G86=$V$8),B86,"")&amp;" "&amp;IF(AND(F87=$T$13,G87=$V$8),B87,"")&amp;" "&amp;IF(AND(F88=$T$13,G88=$V$8),B88,"")&amp;" "&amp;IF(AND(F89=$T$13,G89=$V$8),B89,"")&amp;" "&amp;IF(AND(F90=$T$13,G90=$V$8),B90,"")</f>
        <v xml:space="preserve">                                                                               </v>
      </c>
      <c r="N13" s="156" t="str">
        <f>+IF(AND(F9=$T$13,G9=$W$8),B9,"")&amp;" "&amp;IF(AND(F10=$T$13,G10=$W$8),B10,"")&amp;" "&amp;IF(AND(F11=$T$13,G11=$W$8),B11,"")&amp;" "&amp;IF(AND(F12=$T$13,G12=$W$8),B12,"")&amp;" "&amp;IF(AND(F13=$T$13,G13=$W$8),B13,"")&amp;" "&amp;IF(AND(F14=$T$13,G14=$W$8),B14,"")&amp;" "&amp;IF(AND(F15=$T$13,G15=$W$8),B15,"")&amp;" "&amp;IF(AND(F16=$T$13,G16=$W$8),B16,"")&amp;" "&amp;IF(AND(F17=$T$13,G17=$W$8),B17,"")&amp;" "&amp;IF(AND(F18=$T$13,G18=$W$8),B18,"")&amp;" "&amp;IF(AND(F19=$T$13,G19=$W$8),B19,"")&amp;" "&amp;IF(AND(F20=$T$13,G20=$W$8),B20,"")&amp;" "&amp;IF(AND(F21=$T$13,G21=$W$8),B21,"")&amp;" "&amp;IF(AND(F22=$T$13,G22=$W$8),B22,"")&amp;" "&amp;IF(AND(F23=$T$13,G23=$W$8),B23,"")&amp;" "&amp;IF(AND(F24=$T$13,G24=$W$8),B24,"")&amp;" "&amp;IF(AND(F25=$T$13,G25=$W$8),B25,"")&amp;" "&amp;IF(AND(F26=$T$13,G26=$W$8),B26,"")&amp;" "&amp;IF(AND(F27=$T$13,G27=$W$8),B27,"")&amp;" "&amp;IF(AND(F28=$T$13,G28=$W$8),B28,"")&amp;" "&amp;IF(AND(F29=$T$13,G29=$W$8),B29,"")&amp;" "&amp;IF(AND(F30=$T$13,G30=$W$8),B30,"")&amp;" "&amp;IF(AND(F31=$T$13,G31=$W$8),B31,"")&amp;" "&amp;IF(AND(F32=$T$13,G32=$W$8),B32,"")&amp;" "&amp;IF(AND(F33=$T$13,G33=$W$8),B33,"")&amp;" "&amp;IF(AND(F34=$T$13,G34=$W$8),B34,"")&amp;" "&amp;IF(AND(F36=$T$13,G36=$W$8),B36,"")&amp;" "&amp;IF(AND(F37=$T$13,G37=$W$8),B37,"")&amp;" "&amp;IF(AND(F38=$T$13,G38=$W$8),B38,"")&amp;" "&amp;IF(AND(F39=$T$13,G39=$W$8),B39,"")&amp;" "&amp;IF(AND(F40=$T$13,G40=$W$8),B40,"")&amp;" "&amp;IF(AND(F41=$T$13,G41=$W$8),B41,"")&amp;" "&amp;IF(AND(F42=$T$13,G42=$W$8),B42,"")&amp;" "&amp;IF(AND(F43=$T$13,G43=$W$8),B43,"")&amp;" "&amp;IF(AND(F44=$T$13,G44=$W$8),B44,"")&amp;" "&amp;IF(AND(F45=$T$13,G45=$W$8),B45,"")&amp;" "&amp;IF(AND(F46=$T$13,G46=$W$8),B46,"")&amp;" "&amp;IF(AND(F47=$T$13,G47=$W$8),B47,"")&amp;" "&amp;IF(AND(F48=$T$13,G48=$W$8),B48,"")&amp;" "&amp;IF(AND(F49=$T$13,G49=$W$8),B49,"")&amp;" "&amp;IF(AND(F50=$T$13,G50=$W$8),B50,"")&amp;" "&amp;IF(AND(F51=$T$13,G51=$W$8),B51,"")&amp;" "&amp;IF(AND(F52=$T$13,G52=$W$8),B52,"")&amp;" "&amp;IF(AND(F53=$T$13,G53=$W$8),B53,"")&amp;" "&amp;IF(AND(F54=$T$13,G54=$W$8),B54,"")&amp;" "&amp;IF(AND(F55=$T$13,G55=$W$8),B55,"")&amp;" "&amp;IF(AND(F56=$T$13,G56=$W$8),B56,"")&amp;" "&amp;IF(AND(F57=$T$13,G57=$W$8),B57,"")&amp;" "&amp;IF(AND(F58=$T$13,G58=$W$8),B58,"")&amp;" "&amp;IF(AND(F59=$T$13,G59=$W$8),B59,"")&amp;" "&amp;IF(AND(F60=$T$13,G60=$W$8),B60,"")&amp;" "&amp;IF(AND(F61=$T$13,G61=$W$8),B61,"")&amp;" "&amp;IF(AND(F63=$T$13,G63=$W$8),B63,"")&amp;" "&amp;IF(AND(F64=$T$13,G64=$W$8),B64,"")&amp;" "&amp;IF(AND(F65=$T$13,G65=$W$8),B65,"")&amp;" "&amp;IF(AND(F66=$T$13,G66=$W$8),B66,"")&amp;" "&amp;IF(AND(F67=$T$13,G67=$W$8),B67,"")&amp;" "&amp;IF(AND(F68=$T$13,G68=$W$8),B68,"")&amp;" "&amp;IF(AND(F69=$T$13,G69=$W$8),B69,"")&amp;" "&amp;IF(AND(F70=$T$13,G70=$W$8),B70,"")&amp;" "&amp;IF(AND(F71=$T$13,G71=$W$8),B71,"")&amp;" "&amp;IF(AND(F72=$T$13,G72=$W$8),B72,"")&amp;" "&amp;IF(AND(F73=$T$13,G73=$W$8),B73,"")&amp;" "&amp;IF(AND(F74=$T$13,G74=$W$8),B74,"")&amp;" "&amp;IF(AND(F75=$T$13,G75=$W$8),B75,"")&amp;" "&amp;IF(AND(F76=$T$13,G76=$W$8),B76,"")&amp;" "&amp;IF(AND(F77=$T$13,G77=$W$8),B77,"")&amp;" "&amp;IF(AND(F78=$T$13,G78=$W$8),B78,"")&amp;" "&amp;IF(AND(F79=$T$13,G79=$W$8),B79,"")&amp;" "&amp;IF(AND(F80=$T$13,G80=$W$8),B80,"")&amp;" "&amp;IF(AND(F81=$T$13,G81=$W$8),B81,"")&amp;" "&amp;IF(AND(F82=$T$13,G82=$W$8),B82,"")&amp;" "&amp;IF(AND(F83=$T$13,G83=$W$8),B83,"")&amp;" "&amp;IF(AND(F84=$T$13,G84=$W$8),B84,"")&amp;" "&amp;IF(AND(F85=$T$13,G85=$W$8),B85,"")&amp;" "&amp;IF(AND(F86=$T$13,G86=$W$8),B86,"")&amp;" "&amp;IF(AND(F87=$T$13,G87=$W$8),B87,"")&amp;" "&amp;IF(AND(F88=$T$13,G88=$W$8),B88,"")&amp;" "&amp;IF(AND(F89=$T$13,G89=$W$8),B89,"")&amp;" "&amp;IF(AND(F90=$T$13,G90=$W$8),B90,"")</f>
        <v xml:space="preserve"> R2  R4 R5              R19      R25                   R45 R46  R48         R58                        </v>
      </c>
      <c r="O13" s="157" t="str">
        <f>+IF(AND(F9=$T$13,G9=$X$8),B9,"")&amp;" "&amp;IF(AND(F10=$T$13,G10=$X$8),B10,"")&amp;" "&amp;IF(AND(F11=$T$13,G11=$X$8),B11,"")&amp;" "&amp;IF(AND(F12=$T$13,G12=$X$8),B12,"")&amp;" "&amp;IF(AND(F13=$T$13,G13=$X$8),B13,"")&amp;" "&amp;IF(AND(F14=$T$13,G14=$X$8),B14,"")&amp;" "&amp;IF(AND(F15=$T$13,G15=$X$8),B15,"")&amp;" "&amp;IF(AND(F16=$T$13,G16=$X$8),B16,"")&amp;" "&amp;IF(AND(F17=$T$13,G17=$X$8),B17,"")&amp;" "&amp;IF(AND(F18=$T$13,G18=$X$8),B18,"")&amp;" "&amp;IF(AND(F19=$T$13,G19=$X$8),B19,"")&amp;" "&amp;IF(AND(F20=$T$13,G20=$X$8),B20,"")&amp;" "&amp;IF(AND(F21=$T$13,G21=$X$8),B21,"")&amp;" "&amp;IF(AND(F22=$T$13,G22=$X$8),B22,"")&amp;" "&amp;IF(AND(F23=$T$13,G23=$X$8),B23,"")&amp;" "&amp;IF(AND(F24=$T$13,G24=$X$8),B24,"")&amp;" "&amp;IF(AND(F25=$T$13,G25=$X$8),B25,"")&amp;" "&amp;IF(AND(F26=$T$13,G26=$X$8),B26,"")&amp;" "&amp;IF(AND(F27=$T$13,G27=$X$8),B27,"")&amp;" "&amp;IF(AND(F28=$T$13,G28=$X$8),B28,"")&amp;" "&amp;IF(AND(F29=$T$13,G29=$X$8),B29,"")&amp;" "&amp;IF(AND(F30=$T$13,G30=$X$8),B30,"")&amp;" "&amp;IF(AND(F31=$T$13,G31=$X$8),B31,"")&amp;" "&amp;IF(AND(F32=$T$13,G32=$X$8),B32,"")&amp;" "&amp;IF(AND(F33=$T$13,G33=$X$8),B33,"")&amp;" "&amp;IF(AND(F34=$T$13,G34=$X$8),B34,"")&amp;" "&amp;IF(AND(F36=$T$13,G36=$X$8),B36,"")&amp;" "&amp;IF(AND(F37=$T$13,G37=$X$8),B37,"")&amp;" "&amp;IF(AND(F38=$T$13,G38=$X$8),B38,"")&amp;" "&amp;IF(AND(F39=$T$13,G39=$X$8),B39,"")&amp;" "&amp;IF(AND(F40=$T$13,G40=$X$8),B40,"")&amp;" "&amp;IF(AND(F41=$T$13,G41=$X$8),B41,"")&amp;" "&amp;IF(AND(F42=$T$13,G42=$X$8),B42,"")&amp;" "&amp;IF(AND(F43=$T$13,G43=$X$8),B43,"")&amp;" "&amp;IF(AND(F44=$T$13,G44=$X$8),B44,"")&amp;" "&amp;IF(AND(F45=$T$13,G45=$X$8),B45,"")&amp;" "&amp;IF(AND(F46=$T$13,G46=$X$8),B46,"")&amp;" "&amp;IF(AND(F47=$T$13,G47=$X$8),B47,"")&amp;" "&amp;IF(AND(F48=$T$13,G48=$X$8),B48,"")&amp;" "&amp;IF(AND(F49=$T$13,G49=$X$8),B49,"")&amp;" "&amp;IF(AND(F50=$T$13,G50=$X$8),B50,"")&amp;" "&amp;IF(AND(F51=$T$13,G51=$X$8),B51,"")&amp;" "&amp;IF(AND(F52=$T$13,G52=$X$8),B52,"")&amp;" "&amp;IF(AND(F53=$T$13,G53=$X$8),B53,"")&amp;" "&amp;IF(AND(F54=$T$13,G54=$X$8),B54,"")&amp;" "&amp;IF(AND(F55=$T$13,G55=$X$8),B55,"")&amp;" "&amp;IF(AND(F56=$T$13,G56=$X$8),B56,"")&amp;" "&amp;IF(AND(F57=$T$13,G57=$X$8),B57,"")&amp;" "&amp;IF(AND(F58=$T$13,G58=$X$8),B58,"")&amp;" "&amp;IF(AND(F59=$T$13,G59=$X$8),B59,"")&amp;" "&amp;IF(AND(F60=$T$13,G60=$X$8),B60,"")&amp;" "&amp;IF(AND(F61=$T$13,G61=$X$8),B61,"")&amp;" "&amp;IF(AND(F63=$T$13,G63=$X$8),B63,"")&amp;" "&amp;IF(AND(F64=$T$13,G64=$X$8),B64,"")&amp;" "&amp;IF(AND(F65=$T$13,G65=$X$8),B65,"")&amp;" "&amp;IF(AND(F66=$T$13,G66=$X$8),B66,"")&amp;" "&amp;IF(AND(F67=$T$13,G67=$X$8),B67,"")&amp;" "&amp;IF(AND(F68=$T$13,G68=$X$8),B68,"")&amp;" "&amp;IF(AND(F69=$T$13,G69=$X$8),B69,"")&amp;" "&amp;IF(AND(F70=$T$13,G70=$X$8),B70,"")&amp;" "&amp;IF(AND(F71=$T$13,G71=$X$8),B71,"")&amp;" "&amp;IF(AND(F72=$T$13,G72=$X$8),B72,"")&amp;" "&amp;IF(AND(F73=$T$13,G73=$X$8),B73,"")&amp;" "&amp;IF(AND(F74=$T$13,G74=$X$8),B74,"")&amp;" "&amp;IF(AND(F75=$T$13,G75=$X$8),B75,"")&amp;" "&amp;IF(AND(F76=$T$13,G76=$X$8),B76,"")&amp;" "&amp;IF(AND(F77=$T$13,G77=$X$8),B77,"")&amp;" "&amp;IF(AND(F78=$T$13,G78=$X$8),B78,"")&amp;" "&amp;IF(AND(F79=$T$13,G79=$X$8),B79,"")&amp;" "&amp;IF(AND(F80=$T$13,G80=$X$8),B80,"")&amp;" "&amp;IF(AND(F81=$T$13,G81=$X$8),B81,"")&amp;" "&amp;IF(AND(F82=$T$13,G82=$X$8),B82,"")&amp;" "&amp;IF(AND(F83=$T$13,G83=$X$8),B83,"")&amp;" "&amp;IF(AND(F84=$T$13,G84=$X$8),B84,"")&amp;" "&amp;IF(AND(F85=$T$13,G85=$X$8),B85,"")&amp;" "&amp;IF(AND(F86=$T$13,G86=$X$8),B86,"")&amp;" "&amp;IF(AND(F87=$T$13,G87=$X$8),B87,"")&amp;" "&amp;IF(AND(F88=$T$13,G88=$X$8),B88,"")&amp;" "&amp;IF(AND(F89=$T$13,G89=$X$8),B89,"")&amp;" "&amp;IF(AND(F90=$T$13,G90=$X$8),B90,"")</f>
        <v xml:space="preserve">  R3       R10 R11    R15 R16 R17      R23 R24     R30  R32      R38      R44   R47   R50 R51  R53                            </v>
      </c>
      <c r="P13" s="158" t="str">
        <f>+IF(AND(F9=$T$13,G9=$Y$8),B9,"")&amp;" "&amp;IF(AND(F10=$T$13,G10=$Y$8),B10,"")&amp;" "&amp;IF(AND(F11=$T$13,G11=$Y$8),B11,"")&amp;" "&amp;IF(AND(F12=$T$13,G12=$Y$8),B12,"")&amp;" "&amp;IF(AND(F13=$T$13,G13=$Y$8),B13,"")&amp;" "&amp;IF(AND(F14=$T$13,G14=$Y$8),B14,"")&amp;" "&amp;IF(AND(F15=$T$13,G15=$Y$8),B15,"")&amp;" "&amp;IF(AND(F16=$T$13,G16=$Y$8),B16,"")&amp;" "&amp;IF(AND(F17=$T$13,G17=$Y$8),B17,"")&amp;" "&amp;IF(AND(F18=$T$13,G18=$Y$8),B18,"")&amp;" "&amp;IF(AND(F19=$T$13,G19=$Y$8),B19,"")&amp;" "&amp;IF(AND(F20=$T$13,G20=$Y$8),B20,"")&amp;" "&amp;IF(AND(F21=$T$13,G21=$Y$8),B21,"")&amp;" "&amp;IF(AND(F22=$T$13,G22=$Y$8),B22,"")&amp;" "&amp;IF(AND(F23=$T$13,G23=$Y$8),B23,"")&amp;" "&amp;IF(AND(F24=$T$13,G24=$Y$8),B24,"")&amp;" "&amp;IF(AND(F25=$T$13,G25=$Y$8),B25,"")&amp;" "&amp;IF(AND(F26=$T$13,G26=$Y$8),B26,"")&amp;" "&amp;IF(AND(F27=$T$13,G27=$Y$8),B27,"")&amp;" "&amp;IF(AND(F28=$T$13,G28=$Y$8),B28,"")&amp;" "&amp;IF(AND(F29=$T$13,G29=$Y$8),B29,"")&amp;" "&amp;IF(AND(F30=$T$13,G30=$Y$8),B30,"")&amp;" "&amp;IF(AND(F31=$T$13,G31=$Y$8),B31,"")&amp;" "&amp;IF(AND(F32=$T$13,G32=$Y$8),B32,"")&amp;" "&amp;IF(AND(F33=$T$13,G33=$Y$8),B33,"")&amp;" "&amp;IF(AND(F34=$T$13,G34=$Y$8),B34,"")&amp;" "&amp;IF(AND(F36=$T$13,G36=$Y$8),B36,"")&amp;" "&amp;IF(AND(F37=$T$13,G37=$Y$8),B37,"")&amp;" "&amp;IF(AND(F38=$T$13,G38=$Y$8),B38,"")&amp;" "&amp;IF(AND(F39=$T$13,G39=$Y$8),B39,"")&amp;" "&amp;IF(AND(F40=$T$13,G40=$Y$8),B40,"")&amp;" "&amp;IF(AND(F41=$T$13,G41=$Y$8),B41,"")&amp;" "&amp;IF(AND(F42=$T$13,G42=$Y$8),B42,"")&amp;" "&amp;IF(AND(F43=$T$13,G43=$Y$8),B43,"")&amp;" "&amp;IF(AND(F44=$T$13,G44=$Y$8),B44,"")&amp;" "&amp;IF(AND(F45=$T$13,G45=$Y$8),B45,"")&amp;" "&amp;IF(AND(F46=$T$13,G46=$Y$8),B46,"")&amp;" "&amp;IF(AND(F47=$T$13,G47=$Y$8),B47,"")&amp;" "&amp;IF(AND(F48=$T$13,G48=$Y$8),B48,"")&amp;" "&amp;IF(AND(F49=$T$13,G49=$Y$8),B49,"")&amp;" "&amp;IF(AND(F50=$T$13,G50=$Y$8),B50,"")&amp;" "&amp;IF(AND(F51=$T$13,G51=$Y$8),B51,"")&amp;" "&amp;IF(AND(F52=$T$13,G52=$Y$8),B52,"")&amp;" "&amp;IF(AND(F53=$T$13,G53=$Y$8),B53,"")&amp;" "&amp;IF(AND(F54=$T$13,G54=$Y$8),B54,"")&amp;" "&amp;IF(AND(F55=$T$13,G55=$Y$8),B55,"")&amp;" "&amp;IF(AND(F56=$T$13,G56=$Y$8),B56,"")&amp;" "&amp;IF(AND(F57=$T$13,G57=$Y$8),B57,"")&amp;" "&amp;IF(AND(F58=$T$13,G58=$Y$8),B58,"")&amp;" "&amp;IF(AND(F59=$T$13,G59=$Y$8),B59,"")&amp;" "&amp;IF(AND(F60=$T$13,G60=$Y$8),B60,"")&amp;" "&amp;IF(AND(F61=$T$13,G61=$Y$8),B61,"")&amp;" "&amp;IF(AND(F63=$T$13,G63=$Y$8),B63,"")&amp;" "&amp;IF(AND(F64=$T$13,G64=$Y$8),B64,"")&amp;" "&amp;IF(AND(F65=$T$13,G65=$Y$8),B65,"")&amp;" "&amp;IF(AND(F66=$T$13,G66=$Y$8),B66,"")&amp;" "&amp;IF(AND(F67=$T$13,G67=$Y$8),B67,"")&amp;" "&amp;IF(AND(F68=$T$13,G68=$Y$8),B68,"")</f>
        <v>R1                 R18   R21         R31         R40  R42                 R60</v>
      </c>
      <c r="R13" s="943"/>
      <c r="S13" s="203">
        <v>0.2</v>
      </c>
      <c r="T13" s="159" t="s">
        <v>648</v>
      </c>
      <c r="U13" s="155" t="s">
        <v>647</v>
      </c>
      <c r="V13" s="155" t="s">
        <v>647</v>
      </c>
      <c r="W13" s="156" t="s">
        <v>637</v>
      </c>
      <c r="X13" s="157" t="s">
        <v>642</v>
      </c>
      <c r="Y13" s="158" t="s">
        <v>643</v>
      </c>
    </row>
    <row r="14" spans="1:25" ht="120" x14ac:dyDescent="0.25">
      <c r="A14" s="170" t="str">
        <f>'[4]CONTEXTO E IDENTIFICACIÓN'!G60</f>
        <v>Operativo</v>
      </c>
      <c r="B14" s="171" t="str">
        <f>'[4]CONTEXTO E IDENTIFICACIÓN'!A60</f>
        <v>R6</v>
      </c>
      <c r="C14" s="172" t="str">
        <f>'[4]CONTEXTO E IDENTIFICACIÓN'!N60</f>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D14" s="149">
        <f>'[4]VALORACIÓN DEL CONTROL'!Y78</f>
        <v>0.48</v>
      </c>
      <c r="E14" s="149">
        <f>'[4]VALORACIÓN DEL CONTROL'!Z78</f>
        <v>0.8</v>
      </c>
      <c r="F14" s="150" t="str">
        <f t="shared" si="0"/>
        <v>Media</v>
      </c>
      <c r="G14" s="150" t="str">
        <f t="shared" si="1"/>
        <v>Mayor</v>
      </c>
      <c r="H14" s="151" t="str">
        <f t="shared" si="2"/>
        <v>Alto</v>
      </c>
    </row>
    <row r="15" spans="1:25" ht="81" customHeight="1" x14ac:dyDescent="0.25">
      <c r="A15" s="170" t="str">
        <f>'[4]CONTEXTO E IDENTIFICACIÓN'!G61</f>
        <v>De Corrupción</v>
      </c>
      <c r="B15" s="171" t="str">
        <f>'[4]CONTEXTO E IDENTIFICACIÓN'!A61</f>
        <v>R7</v>
      </c>
      <c r="C15" s="172" t="str">
        <f>'[4]CONTEXTO E IDENTIFICACIÓN'!N61</f>
        <v>Posibilidad de pérdida Reputacional por manipulación y/o sustracción de la información misional que maneja el proceso, para beneficio propio y/o de un particular debido a istemas de información susceptibles de manipulación o adulteración por falta de seguridad</v>
      </c>
      <c r="D15" s="149">
        <f>'[4]VALORACIÓN DEL CONTROL'!Y82</f>
        <v>0.36</v>
      </c>
      <c r="E15" s="149">
        <f>'[4]VALORACIÓN DEL CONTROL'!Z82</f>
        <v>1</v>
      </c>
      <c r="F15" s="150" t="str">
        <f t="shared" si="0"/>
        <v>Baja</v>
      </c>
      <c r="G15" s="150" t="str">
        <f t="shared" si="1"/>
        <v>Catastrófico</v>
      </c>
      <c r="H15" s="151" t="str">
        <f t="shared" si="2"/>
        <v>Extremo</v>
      </c>
    </row>
    <row r="16" spans="1:25" ht="150" x14ac:dyDescent="0.25">
      <c r="A16" s="170" t="str">
        <f>'[4]CONTEXTO E IDENTIFICACIÓN'!G62</f>
        <v>De Cumplimiento</v>
      </c>
      <c r="B16" s="171" t="str">
        <f>'[4]CONTEXTO E IDENTIFICACIÓN'!A62</f>
        <v>R8</v>
      </c>
      <c r="C16" s="172" t="str">
        <f>'[4]CONTEXTO E IDENTIFICACIÓN'!N62</f>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D16" s="149">
        <f>'[4]VALORACIÓN DEL CONTROL'!Y86</f>
        <v>0.6</v>
      </c>
      <c r="E16" s="149">
        <f>'[4]VALORACIÓN DEL CONTROL'!Z86</f>
        <v>0.8</v>
      </c>
      <c r="F16" s="150" t="str">
        <f t="shared" si="0"/>
        <v>Media</v>
      </c>
      <c r="G16" s="150" t="str">
        <f t="shared" si="1"/>
        <v>Mayor</v>
      </c>
      <c r="H16" s="151" t="str">
        <f t="shared" si="2"/>
        <v>Alto</v>
      </c>
    </row>
    <row r="17" spans="1:8" ht="195" x14ac:dyDescent="0.25">
      <c r="A17" s="170" t="str">
        <f>'[4]CONTEXTO E IDENTIFICACIÓN'!G63</f>
        <v>De Corrupción</v>
      </c>
      <c r="B17" s="171" t="str">
        <f>'[4]CONTEXTO E IDENTIFICACIÓN'!A63</f>
        <v>R9</v>
      </c>
      <c r="C17" s="172" t="str">
        <f>'[4]CONTEXTO E IDENTIFICACIÓN'!N63</f>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
      <c r="D17" s="149">
        <f>'[4]VALORACIÓN DEL CONTROL'!Y90</f>
        <v>0.36</v>
      </c>
      <c r="E17" s="149">
        <f>'[4]VALORACIÓN DEL CONTROL'!Z90</f>
        <v>1</v>
      </c>
      <c r="F17" s="150" t="str">
        <f t="shared" si="0"/>
        <v>Baja</v>
      </c>
      <c r="G17" s="150" t="str">
        <f t="shared" si="1"/>
        <v>Catastrófico</v>
      </c>
      <c r="H17" s="151" t="str">
        <f t="shared" si="2"/>
        <v>Extremo</v>
      </c>
    </row>
    <row r="18" spans="1:8" ht="150" x14ac:dyDescent="0.25">
      <c r="A18" s="170" t="str">
        <f>'[4]CONTEXTO E IDENTIFICACIÓN'!G64</f>
        <v>De Cumplimiento</v>
      </c>
      <c r="B18" s="171" t="str">
        <f>'[4]CONTEXTO E IDENTIFICACIÓN'!A64</f>
        <v>R10</v>
      </c>
      <c r="C18" s="172" t="str">
        <f>'[4]CONTEXTO E IDENTIFICACIÓN'!N64</f>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D18" s="149">
        <f>'[4]VALORACIÓN DEL CONTROL'!Y94</f>
        <v>0.12959999999999999</v>
      </c>
      <c r="E18" s="149">
        <f>'[4]VALORACIÓN DEL CONTROL'!Z94</f>
        <v>0.8</v>
      </c>
      <c r="F18" s="150" t="str">
        <f t="shared" si="0"/>
        <v>Muy Baja</v>
      </c>
      <c r="G18" s="150" t="str">
        <f t="shared" si="1"/>
        <v>Mayor</v>
      </c>
      <c r="H18" s="151" t="str">
        <f t="shared" si="2"/>
        <v>Alto</v>
      </c>
    </row>
    <row r="19" spans="1:8" ht="45" x14ac:dyDescent="0.25">
      <c r="A19" s="170" t="str">
        <f>'[4]CONTEXTO E IDENTIFICACIÓN'!G65</f>
        <v>De Cumplimiento</v>
      </c>
      <c r="B19" s="171" t="str">
        <f>'[4]CONTEXTO E IDENTIFICACIÓN'!A65</f>
        <v>R11</v>
      </c>
      <c r="C19" s="172" t="str">
        <f>'[4]CONTEXTO E IDENTIFICACIÓN'!N65</f>
        <v>Posibilidad de pérdida Reputacional por declaratoria de inaplicación de la regulación expedida por la entidad debido a que se identifica la ilegalidad del acto por parte de un ente judicial.</v>
      </c>
      <c r="D19" s="149">
        <f>'[4]VALORACIÓN DEL CONTROL'!Y98</f>
        <v>0.14399999999999999</v>
      </c>
      <c r="E19" s="149">
        <f>'[4]VALORACIÓN DEL CONTROL'!Z98</f>
        <v>0.8</v>
      </c>
      <c r="F19" s="150" t="str">
        <f t="shared" si="0"/>
        <v>Muy Baja</v>
      </c>
      <c r="G19" s="150" t="str">
        <f t="shared" si="1"/>
        <v>Mayor</v>
      </c>
      <c r="H19" s="151" t="str">
        <f t="shared" si="2"/>
        <v>Alto</v>
      </c>
    </row>
    <row r="20" spans="1:8" ht="165" x14ac:dyDescent="0.25">
      <c r="A20" s="170">
        <f>'[4]CONTEXTO E IDENTIFICACIÓN'!G66</f>
        <v>0</v>
      </c>
      <c r="B20" s="171" t="str">
        <f>'[4]CONTEXTO E IDENTIFICACIÓN'!A66</f>
        <v>R12</v>
      </c>
      <c r="C20" s="172" t="str">
        <f>'[4]CONTEXTO E IDENTIFICACIÓN'!N66</f>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D20" s="149">
        <f>'[4]VALORACIÓN DEL CONTROL'!Y102</f>
        <v>0.32</v>
      </c>
      <c r="E20" s="149">
        <f>'[4]VALORACIÓN DEL CONTROL'!Z102</f>
        <v>1</v>
      </c>
      <c r="F20" s="150" t="str">
        <f t="shared" si="0"/>
        <v>Baja</v>
      </c>
      <c r="G20" s="150" t="str">
        <f t="shared" si="1"/>
        <v>Catastrófico</v>
      </c>
      <c r="H20" s="151" t="str">
        <f t="shared" si="2"/>
        <v>Extremo</v>
      </c>
    </row>
    <row r="21" spans="1:8" ht="270" x14ac:dyDescent="0.25">
      <c r="A21" s="170" t="str">
        <f>'[4]CONTEXTO E IDENTIFICACIÓN'!G67</f>
        <v>De Corrupción</v>
      </c>
      <c r="B21" s="171" t="str">
        <f>'[4]CONTEXTO E IDENTIFICACIÓN'!A67</f>
        <v>R13</v>
      </c>
      <c r="C21" s="172" t="str">
        <f>'[4]CONTEXTO E IDENTIFICACIÓN'!N67</f>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D21" s="149">
        <f>'[4]VALORACIÓN DEL CONTROL'!Y106</f>
        <v>0.216</v>
      </c>
      <c r="E21" s="149">
        <f>'[4]VALORACIÓN DEL CONTROL'!Z106</f>
        <v>1</v>
      </c>
      <c r="F21" s="150" t="str">
        <f t="shared" si="0"/>
        <v>Baja</v>
      </c>
      <c r="G21" s="150" t="str">
        <f t="shared" si="1"/>
        <v>Catastrófico</v>
      </c>
      <c r="H21" s="151" t="str">
        <f t="shared" si="2"/>
        <v>Extremo</v>
      </c>
    </row>
    <row r="22" spans="1:8" ht="225" x14ac:dyDescent="0.25">
      <c r="A22" s="170" t="str">
        <f>'[4]CONTEXTO E IDENTIFICACIÓN'!G68</f>
        <v>De Cumplimiento</v>
      </c>
      <c r="B22" s="171" t="str">
        <f>'[4]CONTEXTO E IDENTIFICACIÓN'!A68</f>
        <v>R14</v>
      </c>
      <c r="C22" s="172" t="str">
        <f>'[4]CONTEXTO E IDENTIFICACIÓN'!N68</f>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D22" s="149">
        <f>'[4]VALORACIÓN DEL CONTROL'!Y110</f>
        <v>0.216</v>
      </c>
      <c r="E22" s="149">
        <f>'[4]VALORACIÓN DEL CONTROL'!Z110</f>
        <v>1</v>
      </c>
      <c r="F22" s="150" t="str">
        <f t="shared" si="0"/>
        <v>Baja</v>
      </c>
      <c r="G22" s="150" t="str">
        <f t="shared" si="1"/>
        <v>Catastrófico</v>
      </c>
      <c r="H22" s="151" t="str">
        <f t="shared" si="2"/>
        <v>Extremo</v>
      </c>
    </row>
    <row r="23" spans="1:8" ht="320.25" customHeight="1" x14ac:dyDescent="0.25">
      <c r="A23" s="170" t="str">
        <f>'[4]CONTEXTO E IDENTIFICACIÓN'!G69</f>
        <v>De Cumplimiento</v>
      </c>
      <c r="B23" s="171" t="str">
        <f>'[4]CONTEXTO E IDENTIFICACIÓN'!A69</f>
        <v>R15</v>
      </c>
      <c r="C23" s="172" t="str">
        <f>'[4]CONTEXTO E IDENTIFICACIÓN'!N69</f>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D23" s="149">
        <f>'[4]VALORACIÓN DEL CONTROL'!Y114</f>
        <v>0.14399999999999999</v>
      </c>
      <c r="E23" s="149">
        <f>'[4]VALORACIÓN DEL CONTROL'!Z114</f>
        <v>0.8</v>
      </c>
      <c r="F23" s="150" t="str">
        <f t="shared" si="0"/>
        <v>Muy Baja</v>
      </c>
      <c r="G23" s="150" t="str">
        <f t="shared" si="1"/>
        <v>Mayor</v>
      </c>
      <c r="H23" s="151" t="str">
        <f t="shared" si="2"/>
        <v>Alto</v>
      </c>
    </row>
    <row r="24" spans="1:8" ht="246.75" customHeight="1" x14ac:dyDescent="0.25">
      <c r="A24" s="170" t="str">
        <f>'[4]CONTEXTO E IDENTIFICACIÓN'!G70</f>
        <v>De Cumplimiento</v>
      </c>
      <c r="B24" s="171" t="str">
        <f>'[4]CONTEXTO E IDENTIFICACIÓN'!A70</f>
        <v>R16</v>
      </c>
      <c r="C24" s="172" t="str">
        <f>'[4]CONTEXTO E IDENTIFICACIÓN'!N70</f>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
      <c r="D24" s="149">
        <f>'[4]VALORACIÓN DEL CONTROL'!Y118</f>
        <v>8.6399999999999991E-2</v>
      </c>
      <c r="E24" s="149">
        <f>'[4]VALORACIÓN DEL CONTROL'!Z118</f>
        <v>0.8</v>
      </c>
      <c r="F24" s="150" t="str">
        <f t="shared" si="0"/>
        <v>Muy Baja</v>
      </c>
      <c r="G24" s="150" t="str">
        <f t="shared" si="1"/>
        <v>Mayor</v>
      </c>
      <c r="H24" s="151" t="str">
        <f t="shared" si="2"/>
        <v>Alto</v>
      </c>
    </row>
    <row r="25" spans="1:8" ht="102.75" customHeight="1" x14ac:dyDescent="0.25">
      <c r="A25" s="170" t="str">
        <f>'[4]CONTEXTO E IDENTIFICACIÓN'!G71</f>
        <v>Operativo</v>
      </c>
      <c r="B25" s="171" t="str">
        <f>'[4]CONTEXTO E IDENTIFICACIÓN'!A71</f>
        <v>R17</v>
      </c>
      <c r="C25" s="172" t="str">
        <f>'[4]CONTEXTO E IDENTIFICACIÓN'!N71</f>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
      <c r="D25" s="149">
        <f>'[4]VALORACIÓN DEL CONTROL'!Y122</f>
        <v>8.6399999999999991E-2</v>
      </c>
      <c r="E25" s="149">
        <f>'[4]VALORACIÓN DEL CONTROL'!Z122</f>
        <v>0.8</v>
      </c>
      <c r="F25" s="150" t="str">
        <f t="shared" si="0"/>
        <v>Muy Baja</v>
      </c>
      <c r="G25" s="150" t="str">
        <f t="shared" si="1"/>
        <v>Mayor</v>
      </c>
      <c r="H25" s="151" t="str">
        <f t="shared" si="2"/>
        <v>Alto</v>
      </c>
    </row>
    <row r="26" spans="1:8" ht="110.25" customHeight="1" x14ac:dyDescent="0.25">
      <c r="A26" s="170" t="str">
        <f>'[4]CONTEXTO E IDENTIFICACIÓN'!G72</f>
        <v>De Cumplimiento</v>
      </c>
      <c r="B26" s="171" t="str">
        <f>'[4]CONTEXTO E IDENTIFICACIÓN'!A72</f>
        <v>R18</v>
      </c>
      <c r="C26" s="172" t="str">
        <f>'[4]CONTEXTO E IDENTIFICACIÓN'!N72</f>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
      <c r="D26" s="149">
        <f>'[4]VALORACIÓN DEL CONTROL'!Y126</f>
        <v>0.12</v>
      </c>
      <c r="E26" s="149">
        <f>'[4]VALORACIÓN DEL CONTROL'!Z126</f>
        <v>1</v>
      </c>
      <c r="F26" s="150" t="str">
        <f t="shared" si="0"/>
        <v>Muy Baja</v>
      </c>
      <c r="G26" s="150" t="str">
        <f t="shared" si="1"/>
        <v>Catastrófico</v>
      </c>
      <c r="H26" s="151" t="str">
        <f t="shared" si="2"/>
        <v>Extremo</v>
      </c>
    </row>
    <row r="27" spans="1:8" ht="88.5" customHeight="1" x14ac:dyDescent="0.25">
      <c r="A27" s="170" t="str">
        <f>'[4]CONTEXTO E IDENTIFICACIÓN'!G73</f>
        <v>De Corrupción</v>
      </c>
      <c r="B27" s="171" t="str">
        <f>'[4]CONTEXTO E IDENTIFICACIÓN'!A73</f>
        <v>R19</v>
      </c>
      <c r="C27" s="172" t="str">
        <f>'[4]CONTEXTO E IDENTIFICACIÓN'!N73</f>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
      <c r="D27" s="149">
        <f>'[4]VALORACIÓN DEL CONTROL'!Y130</f>
        <v>0.12959999999999999</v>
      </c>
      <c r="E27" s="149">
        <f>'[4]VALORACIÓN DEL CONTROL'!Z130</f>
        <v>0.6</v>
      </c>
      <c r="F27" s="150" t="str">
        <f t="shared" si="0"/>
        <v>Muy Baja</v>
      </c>
      <c r="G27" s="150" t="str">
        <f t="shared" si="1"/>
        <v>Moderado</v>
      </c>
      <c r="H27" s="151" t="str">
        <f t="shared" si="2"/>
        <v>Moderado</v>
      </c>
    </row>
    <row r="28" spans="1:8" ht="146.25" customHeight="1" x14ac:dyDescent="0.25">
      <c r="A28" s="170" t="str">
        <f>'[4]CONTEXTO E IDENTIFICACIÓN'!G74</f>
        <v>De Cumplimiento</v>
      </c>
      <c r="B28" s="171" t="str">
        <f>'[4]CONTEXTO E IDENTIFICACIÓN'!A74</f>
        <v>R20</v>
      </c>
      <c r="C28" s="172" t="str">
        <f>'[4]CONTEXTO E IDENTIFICACIÓN'!N74</f>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
      <c r="D28" s="149">
        <f>'[4]VALORACIÓN DEL CONTROL'!Y134</f>
        <v>0.28799999999999998</v>
      </c>
      <c r="E28" s="149">
        <f>'[4]VALORACIÓN DEL CONTROL'!Z134</f>
        <v>0.8</v>
      </c>
      <c r="F28" s="150" t="str">
        <f t="shared" si="0"/>
        <v>Baja</v>
      </c>
      <c r="G28" s="150" t="str">
        <f t="shared" si="1"/>
        <v>Mayor</v>
      </c>
      <c r="H28" s="151" t="str">
        <f t="shared" si="2"/>
        <v>Alto</v>
      </c>
    </row>
    <row r="29" spans="1:8" ht="180" x14ac:dyDescent="0.25">
      <c r="A29" s="170" t="str">
        <f>'[4]CONTEXTO E IDENTIFICACIÓN'!G75</f>
        <v>De Cumplimiento</v>
      </c>
      <c r="B29" s="171" t="str">
        <f>'[4]CONTEXTO E IDENTIFICACIÓN'!A75</f>
        <v>R21</v>
      </c>
      <c r="C29" s="172" t="str">
        <f>'[4]CONTEXTO E IDENTIFICACIÓN'!N75</f>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
      <c r="D29" s="149">
        <f>'[4]VALORACIÓN DEL CONTROL'!Y138</f>
        <v>0.14399999999999999</v>
      </c>
      <c r="E29" s="149">
        <f>'[4]VALORACIÓN DEL CONTROL'!Z138</f>
        <v>1</v>
      </c>
      <c r="F29" s="150" t="str">
        <f t="shared" si="0"/>
        <v>Muy Baja</v>
      </c>
      <c r="G29" s="150" t="str">
        <f t="shared" si="1"/>
        <v>Catastrófico</v>
      </c>
      <c r="H29" s="151" t="str">
        <f t="shared" si="2"/>
        <v>Extremo</v>
      </c>
    </row>
    <row r="30" spans="1:8" ht="165" x14ac:dyDescent="0.25">
      <c r="A30" s="170" t="str">
        <f>'[4]CONTEXTO E IDENTIFICACIÓN'!G76</f>
        <v>De Corrupción</v>
      </c>
      <c r="B30" s="171" t="str">
        <f>'[4]CONTEXTO E IDENTIFICACIÓN'!A76</f>
        <v>R22</v>
      </c>
      <c r="C30" s="172" t="str">
        <f>'[4]CONTEXTO E IDENTIFICACIÓN'!N76</f>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D30" s="149">
        <f>'[4]VALORACIÓN DEL CONTROL'!Y142</f>
        <v>0.24</v>
      </c>
      <c r="E30" s="149">
        <f>'[4]VALORACIÓN DEL CONTROL'!Z142</f>
        <v>0.8</v>
      </c>
      <c r="F30" s="150" t="str">
        <f t="shared" si="0"/>
        <v>Baja</v>
      </c>
      <c r="G30" s="150" t="str">
        <f t="shared" si="1"/>
        <v>Mayor</v>
      </c>
      <c r="H30" s="151" t="str">
        <f t="shared" si="2"/>
        <v>Alto</v>
      </c>
    </row>
    <row r="31" spans="1:8" ht="210" x14ac:dyDescent="0.25">
      <c r="A31" s="170" t="str">
        <f>'[4]CONTEXTO E IDENTIFICACIÓN'!G77</f>
        <v>Operativo</v>
      </c>
      <c r="B31" s="171" t="str">
        <f>'[4]CONTEXTO E IDENTIFICACIÓN'!A77</f>
        <v>R23</v>
      </c>
      <c r="C31" s="172" t="str">
        <f>'[4]CONTEXTO E IDENTIFICACIÓN'!N77</f>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D31" s="149">
        <f>'[4]VALORACIÓN DEL CONTROL'!Y146</f>
        <v>0.14399999999999999</v>
      </c>
      <c r="E31" s="149">
        <f>'[4]VALORACIÓN DEL CONTROL'!Z146</f>
        <v>0.8</v>
      </c>
      <c r="F31" s="150" t="str">
        <f t="shared" si="0"/>
        <v>Muy Baja</v>
      </c>
      <c r="G31" s="150" t="str">
        <f t="shared" si="1"/>
        <v>Mayor</v>
      </c>
      <c r="H31" s="151" t="str">
        <f t="shared" si="2"/>
        <v>Alto</v>
      </c>
    </row>
    <row r="32" spans="1:8" ht="135" x14ac:dyDescent="0.25">
      <c r="A32" s="170" t="str">
        <f>'[4]CONTEXTO E IDENTIFICACIÓN'!G78</f>
        <v>Operativo</v>
      </c>
      <c r="B32" s="171" t="str">
        <f>'[4]CONTEXTO E IDENTIFICACIÓN'!A78</f>
        <v>R24</v>
      </c>
      <c r="C32" s="172" t="str">
        <f>'[4]CONTEXTO E IDENTIFICACIÓN'!N78</f>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D32" s="149">
        <f>'[4]VALORACIÓN DEL CONTROL'!Y150</f>
        <v>0.14399999999999999</v>
      </c>
      <c r="E32" s="149">
        <f>'[4]VALORACIÓN DEL CONTROL'!Z150</f>
        <v>0.8</v>
      </c>
      <c r="F32" s="150" t="str">
        <f t="shared" si="0"/>
        <v>Muy Baja</v>
      </c>
      <c r="G32" s="150" t="str">
        <f t="shared" si="1"/>
        <v>Mayor</v>
      </c>
      <c r="H32" s="151" t="str">
        <f t="shared" si="2"/>
        <v>Alto</v>
      </c>
    </row>
    <row r="33" spans="1:8" ht="195" x14ac:dyDescent="0.25">
      <c r="A33" s="170" t="str">
        <f>'[4]CONTEXTO E IDENTIFICACIÓN'!G79</f>
        <v>Operativo</v>
      </c>
      <c r="B33" s="171" t="str">
        <f>'[4]CONTEXTO E IDENTIFICACIÓN'!A79</f>
        <v>R25</v>
      </c>
      <c r="C33" s="172" t="str">
        <f>'[4]CONTEXTO E IDENTIFICACIÓN'!N79</f>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D33" s="149">
        <f>'[4]VALORACIÓN DEL CONTROL'!Y154</f>
        <v>2.5919999999999995E-2</v>
      </c>
      <c r="E33" s="149">
        <f>'[4]VALORACIÓN DEL CONTROL'!Z154</f>
        <v>0.6</v>
      </c>
      <c r="F33" s="150" t="str">
        <f t="shared" si="0"/>
        <v>Muy Baja</v>
      </c>
      <c r="G33" s="150" t="str">
        <f t="shared" si="1"/>
        <v>Moderado</v>
      </c>
      <c r="H33" s="151" t="str">
        <f t="shared" si="2"/>
        <v>Moderado</v>
      </c>
    </row>
    <row r="34" spans="1:8" ht="90" x14ac:dyDescent="0.25">
      <c r="A34" s="170" t="str">
        <f>'[4]CONTEXTO E IDENTIFICACIÓN'!G80</f>
        <v>De Corrupción</v>
      </c>
      <c r="B34" s="171" t="str">
        <f>'[4]CONTEXTO E IDENTIFICACIÓN'!A80</f>
        <v>R26</v>
      </c>
      <c r="C34" s="172" t="str">
        <f>'[4]CONTEXTO E IDENTIFICACIÓN'!N80</f>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D34" s="149">
        <f>'[4]VALORACIÓN DEL CONTROL'!Y158</f>
        <v>0.6</v>
      </c>
      <c r="E34" s="149">
        <f>'[4]VALORACIÓN DEL CONTROL'!Z158</f>
        <v>0.6</v>
      </c>
      <c r="F34" s="150" t="str">
        <f t="shared" si="0"/>
        <v>Media</v>
      </c>
      <c r="G34" s="150" t="str">
        <f t="shared" si="1"/>
        <v>Moderado</v>
      </c>
      <c r="H34" s="151" t="str">
        <f t="shared" si="2"/>
        <v>Moderado</v>
      </c>
    </row>
    <row r="35" spans="1:8" ht="150" x14ac:dyDescent="0.25">
      <c r="A35" s="170" t="str">
        <f>'[4]CONTEXTO E IDENTIFICACIÓN'!G81</f>
        <v>De Cumplimiento</v>
      </c>
      <c r="B35" s="171" t="str">
        <f>'[4]CONTEXTO E IDENTIFICACIÓN'!A81</f>
        <v>R27</v>
      </c>
      <c r="C35" s="172" t="str">
        <f>'[4]CONTEXTO E IDENTIFICACIÓN'!N81</f>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D35" s="149">
        <f>'[4]VALORACIÓN DEL CONTROL'!Y162</f>
        <v>0.24</v>
      </c>
      <c r="E35" s="149">
        <f>'[4]VALORACIÓN DEL CONTROL'!Z162</f>
        <v>0.6</v>
      </c>
      <c r="F35" s="150" t="str">
        <f t="shared" si="0"/>
        <v>Baja</v>
      </c>
      <c r="G35" s="150" t="str">
        <f t="shared" si="1"/>
        <v>Moderado</v>
      </c>
      <c r="H35" s="151" t="str">
        <f t="shared" si="2"/>
        <v>Moderado</v>
      </c>
    </row>
    <row r="36" spans="1:8" ht="105" x14ac:dyDescent="0.25">
      <c r="A36" s="170" t="str">
        <f>'[4]CONTEXTO E IDENTIFICACIÓN'!G82</f>
        <v>De Corrupción</v>
      </c>
      <c r="B36" s="171" t="str">
        <f>'[4]CONTEXTO E IDENTIFICACIÓN'!A82</f>
        <v>R28</v>
      </c>
      <c r="C36" s="172" t="str">
        <f>'[4]CONTEXTO E IDENTIFICACIÓN'!N82</f>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D36" s="149">
        <f>'[4]VALORACIÓN DEL CONTROL'!Y166</f>
        <v>0.48</v>
      </c>
      <c r="E36" s="149">
        <f>'[4]VALORACIÓN DEL CONTROL'!Z166</f>
        <v>0.6</v>
      </c>
      <c r="F36" s="150" t="str">
        <f t="shared" si="0"/>
        <v>Media</v>
      </c>
      <c r="G36" s="150" t="str">
        <f t="shared" si="1"/>
        <v>Moderado</v>
      </c>
      <c r="H36" s="151" t="str">
        <f t="shared" si="2"/>
        <v>Moderado</v>
      </c>
    </row>
    <row r="37" spans="1:8" ht="120" x14ac:dyDescent="0.25">
      <c r="A37" s="170" t="str">
        <f>'[4]CONTEXTO E IDENTIFICACIÓN'!G83</f>
        <v>Operativo</v>
      </c>
      <c r="B37" s="171" t="str">
        <f>'[4]CONTEXTO E IDENTIFICACIÓN'!A83</f>
        <v>R29</v>
      </c>
      <c r="C37" s="172" t="str">
        <f>'[4]CONTEXTO E IDENTIFICACIÓN'!N83</f>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
      <c r="D37" s="149">
        <f>'[4]VALORACIÓN DEL CONTROL'!Y170</f>
        <v>0.6</v>
      </c>
      <c r="E37" s="149">
        <f>'[4]VALORACIÓN DEL CONTROL'!Z170</f>
        <v>0.8</v>
      </c>
      <c r="F37" s="150" t="str">
        <f t="shared" si="0"/>
        <v>Media</v>
      </c>
      <c r="G37" s="150" t="str">
        <f t="shared" si="1"/>
        <v>Mayor</v>
      </c>
      <c r="H37" s="151" t="str">
        <f t="shared" si="2"/>
        <v>Alto</v>
      </c>
    </row>
    <row r="38" spans="1:8" ht="255" x14ac:dyDescent="0.25">
      <c r="A38" s="170" t="str">
        <f>'[4]CONTEXTO E IDENTIFICACIÓN'!G84</f>
        <v>Operativo</v>
      </c>
      <c r="B38" s="171" t="str">
        <f>'[4]CONTEXTO E IDENTIFICACIÓN'!A84</f>
        <v>R30</v>
      </c>
      <c r="C38" s="172" t="str">
        <f>'[4]CONTEXTO E IDENTIFICACIÓN'!N84</f>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
      <c r="D38" s="149">
        <f>'[4]VALORACIÓN DEL CONTROL'!Y174</f>
        <v>0.14399999999999999</v>
      </c>
      <c r="E38" s="149">
        <f>'[4]VALORACIÓN DEL CONTROL'!Z174</f>
        <v>0.8</v>
      </c>
      <c r="F38" s="150" t="str">
        <f t="shared" si="0"/>
        <v>Muy Baja</v>
      </c>
      <c r="G38" s="150" t="str">
        <f t="shared" si="1"/>
        <v>Mayor</v>
      </c>
      <c r="H38" s="151" t="str">
        <f t="shared" si="2"/>
        <v>Alto</v>
      </c>
    </row>
    <row r="39" spans="1:8" ht="264.75" customHeight="1" x14ac:dyDescent="0.25">
      <c r="A39" s="170" t="str">
        <f>'[4]CONTEXTO E IDENTIFICACIÓN'!G85</f>
        <v>Operativos</v>
      </c>
      <c r="B39" s="171" t="str">
        <f>'[4]CONTEXTO E IDENTIFICACIÓN'!A85</f>
        <v>R31</v>
      </c>
      <c r="C39" s="172" t="str">
        <f>'[4]CONTEXTO E IDENTIFICACIÓN'!N85</f>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D39" s="149">
        <f>'[4]VALORACIÓN DEL CONTROL'!Y178</f>
        <v>7.1999999999999995E-2</v>
      </c>
      <c r="E39" s="149">
        <f>'[4]VALORACIÓN DEL CONTROL'!Z178</f>
        <v>1</v>
      </c>
      <c r="F39" s="150" t="str">
        <f t="shared" si="0"/>
        <v>Muy Baja</v>
      </c>
      <c r="G39" s="150" t="str">
        <f t="shared" si="1"/>
        <v>Catastrófico</v>
      </c>
      <c r="H39" s="151" t="str">
        <f t="shared" si="2"/>
        <v>Extremo</v>
      </c>
    </row>
    <row r="40" spans="1:8" ht="351.75" customHeight="1" x14ac:dyDescent="0.25">
      <c r="A40" s="170" t="str">
        <f>'[4]CONTEXTO E IDENTIFICACIÓN'!G86</f>
        <v>De Corrupción</v>
      </c>
      <c r="B40" s="171" t="str">
        <f>'[4]CONTEXTO E IDENTIFICACIÓN'!A86</f>
        <v>R32</v>
      </c>
      <c r="C40" s="172" t="str">
        <f>'[4]CONTEXTO E IDENTIFICACIÓN'!N86</f>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D40" s="149">
        <f>'[4]VALORACIÓN DEL CONTROL'!Y182</f>
        <v>5.183999999999999E-2</v>
      </c>
      <c r="E40" s="149">
        <f>'[4]VALORACIÓN DEL CONTROL'!Z182</f>
        <v>0.8</v>
      </c>
      <c r="F40" s="150" t="str">
        <f t="shared" si="0"/>
        <v>Muy Baja</v>
      </c>
      <c r="G40" s="150" t="str">
        <f t="shared" si="1"/>
        <v>Mayor</v>
      </c>
      <c r="H40" s="151" t="str">
        <f t="shared" si="2"/>
        <v>Alto</v>
      </c>
    </row>
    <row r="41" spans="1:8" ht="124.5" customHeight="1" x14ac:dyDescent="0.25">
      <c r="A41" s="170" t="str">
        <f>'[4]CONTEXTO E IDENTIFICACIÓN'!G87</f>
        <v>De Cumplimiento</v>
      </c>
      <c r="B41" s="171" t="str">
        <f>'[4]CONTEXTO E IDENTIFICACIÓN'!A87</f>
        <v>R33</v>
      </c>
      <c r="C41" s="172" t="str">
        <f>'[4]CONTEXTO E IDENTIFICACIÓN'!N87</f>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
      <c r="D41" s="149">
        <f>'[4]VALORACIÓN DEL CONTROL'!Y186</f>
        <v>0.48</v>
      </c>
      <c r="E41" s="149">
        <f>'[4]VALORACIÓN DEL CONTROL'!Z186</f>
        <v>0.6</v>
      </c>
      <c r="F41" s="150" t="str">
        <f t="shared" si="0"/>
        <v>Media</v>
      </c>
      <c r="G41" s="150" t="str">
        <f t="shared" si="1"/>
        <v>Moderado</v>
      </c>
      <c r="H41" s="151" t="str">
        <f t="shared" si="2"/>
        <v>Moderado</v>
      </c>
    </row>
    <row r="42" spans="1:8" ht="150" x14ac:dyDescent="0.25">
      <c r="A42" s="170" t="str">
        <f>'[4]CONTEXTO E IDENTIFICACIÓN'!G88</f>
        <v>Operativo</v>
      </c>
      <c r="B42" s="171" t="str">
        <f>'[4]CONTEXTO E IDENTIFICACIÓN'!A88</f>
        <v>R34</v>
      </c>
      <c r="C42" s="172" t="str">
        <f>'[4]CONTEXTO E IDENTIFICACIÓN'!N88</f>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
      <c r="D42" s="149">
        <f>'[4]VALORACIÓN DEL CONTROL'!Y190</f>
        <v>0.36</v>
      </c>
      <c r="E42" s="149">
        <f>'[4]VALORACIÓN DEL CONTROL'!Z190</f>
        <v>0.6</v>
      </c>
      <c r="F42" s="150" t="str">
        <f t="shared" si="0"/>
        <v>Baja</v>
      </c>
      <c r="G42" s="150" t="str">
        <f t="shared" si="1"/>
        <v>Moderado</v>
      </c>
      <c r="H42" s="151" t="str">
        <f t="shared" si="2"/>
        <v>Moderado</v>
      </c>
    </row>
    <row r="43" spans="1:8" ht="101.25" customHeight="1" x14ac:dyDescent="0.25">
      <c r="A43" s="170" t="str">
        <f>'[4]CONTEXTO E IDENTIFICACIÓN'!G89</f>
        <v>Operativo</v>
      </c>
      <c r="B43" s="171" t="str">
        <f>'[4]CONTEXTO E IDENTIFICACIÓN'!A89</f>
        <v>R35</v>
      </c>
      <c r="C43" s="172" t="str">
        <f>'[4]CONTEXTO E IDENTIFICACIÓN'!N89</f>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
      <c r="D43" s="149">
        <f>'[4]VALORACIÓN DEL CONTROL'!Y194</f>
        <v>0.24</v>
      </c>
      <c r="E43" s="149">
        <f>'[4]VALORACIÓN DEL CONTROL'!Z194</f>
        <v>0.6</v>
      </c>
      <c r="F43" s="150" t="str">
        <f t="shared" si="0"/>
        <v>Baja</v>
      </c>
      <c r="G43" s="150" t="str">
        <f t="shared" si="1"/>
        <v>Moderado</v>
      </c>
      <c r="H43" s="151" t="str">
        <f t="shared" si="2"/>
        <v>Moderado</v>
      </c>
    </row>
    <row r="44" spans="1:8" ht="82.5" customHeight="1" x14ac:dyDescent="0.25">
      <c r="A44" s="170" t="str">
        <f>'[4]CONTEXTO E IDENTIFICACIÓN'!G90</f>
        <v>Operativo</v>
      </c>
      <c r="B44" s="171" t="str">
        <f>'[4]CONTEXTO E IDENTIFICACIÓN'!A90</f>
        <v>R36</v>
      </c>
      <c r="C44" s="172" t="str">
        <f>'[4]CONTEXTO E IDENTIFICACIÓN'!N90</f>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
      <c r="D44" s="149">
        <f>'[4]VALORACIÓN DEL CONTROL'!Y198</f>
        <v>0.28799999999999998</v>
      </c>
      <c r="E44" s="149">
        <f>'[4]VALORACIÓN DEL CONTROL'!Z198</f>
        <v>0.2</v>
      </c>
      <c r="F44" s="150" t="str">
        <f t="shared" si="0"/>
        <v>Baja</v>
      </c>
      <c r="G44" s="150" t="str">
        <f t="shared" si="1"/>
        <v>Leve</v>
      </c>
      <c r="H44" s="151" t="str">
        <f t="shared" si="2"/>
        <v>Bajo</v>
      </c>
    </row>
    <row r="45" spans="1:8" ht="75" x14ac:dyDescent="0.25">
      <c r="A45" s="170" t="str">
        <f>'[4]CONTEXTO E IDENTIFICACIÓN'!G91</f>
        <v>De Cumplimiento</v>
      </c>
      <c r="B45" s="171" t="str">
        <f>'[4]CONTEXTO E IDENTIFICACIÓN'!A91</f>
        <v>R37</v>
      </c>
      <c r="C45" s="172" t="str">
        <f>'[4]CONTEXTO E IDENTIFICACIÓN'!N91</f>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D45" s="149">
        <f>'[4]VALORACIÓN DEL CONTROL'!Y202</f>
        <v>0.48</v>
      </c>
      <c r="E45" s="149">
        <f>'[4]VALORACIÓN DEL CONTROL'!Z202</f>
        <v>0.6</v>
      </c>
      <c r="F45" s="150" t="str">
        <f t="shared" si="0"/>
        <v>Media</v>
      </c>
      <c r="G45" s="150" t="str">
        <f t="shared" si="1"/>
        <v>Moderado</v>
      </c>
      <c r="H45" s="151" t="str">
        <f t="shared" si="2"/>
        <v>Moderado</v>
      </c>
    </row>
    <row r="46" spans="1:8" ht="60" x14ac:dyDescent="0.25">
      <c r="A46" s="170" t="str">
        <f>'[4]CONTEXTO E IDENTIFICACIÓN'!G92</f>
        <v>De Cumplimiento</v>
      </c>
      <c r="B46" s="171" t="str">
        <f>'[4]CONTEXTO E IDENTIFICACIÓN'!A92</f>
        <v>R38</v>
      </c>
      <c r="C46" s="172" t="str">
        <f>'[4]CONTEXTO E IDENTIFICACIÓN'!N92</f>
        <v>Posibilidad de pérdida Económica por manejo indebido de recursos financieros por parte de quienes los administran en la entidad, para beneficio propio o de terceros debido a manipulación de la información financiera.</v>
      </c>
      <c r="D46" s="149">
        <f>'[4]VALORACIÓN DEL CONTROL'!Y206</f>
        <v>0.17279999999999998</v>
      </c>
      <c r="E46" s="149">
        <f>'[4]VALORACIÓN DEL CONTROL'!Z206</f>
        <v>0.8</v>
      </c>
      <c r="F46" s="150" t="str">
        <f t="shared" si="0"/>
        <v>Muy Baja</v>
      </c>
      <c r="G46" s="150" t="str">
        <f t="shared" si="1"/>
        <v>Mayor</v>
      </c>
      <c r="H46" s="151" t="str">
        <f t="shared" si="2"/>
        <v>Alto</v>
      </c>
    </row>
    <row r="47" spans="1:8" ht="127.5" customHeight="1" x14ac:dyDescent="0.25">
      <c r="A47" s="170" t="str">
        <f>'[4]CONTEXTO E IDENTIFICACIÓN'!G93</f>
        <v>De Corrupción</v>
      </c>
      <c r="B47" s="171" t="str">
        <f>'[4]CONTEXTO E IDENTIFICACIÓN'!A93</f>
        <v>R39</v>
      </c>
      <c r="C47" s="172" t="str">
        <f>'[4]CONTEXTO E IDENTIFICACIÓN'!N93</f>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
      <c r="D47" s="149">
        <f>'[4]VALORACIÓN DEL CONTROL'!Y210</f>
        <v>0.6</v>
      </c>
      <c r="E47" s="149">
        <f>'[4]VALORACIÓN DEL CONTROL'!Z210</f>
        <v>0.8</v>
      </c>
      <c r="F47" s="150" t="str">
        <f t="shared" si="0"/>
        <v>Media</v>
      </c>
      <c r="G47" s="150" t="str">
        <f t="shared" si="1"/>
        <v>Mayor</v>
      </c>
      <c r="H47" s="151" t="str">
        <f t="shared" si="2"/>
        <v>Alto</v>
      </c>
    </row>
    <row r="48" spans="1:8" ht="114.75" customHeight="1" x14ac:dyDescent="0.25">
      <c r="A48" s="170" t="str">
        <f>'[4]CONTEXTO E IDENTIFICACIÓN'!G94</f>
        <v>De Cumplimiento</v>
      </c>
      <c r="B48" s="171" t="str">
        <f>'[4]CONTEXTO E IDENTIFICACIÓN'!A94</f>
        <v>R40</v>
      </c>
      <c r="C48" s="172" t="str">
        <f>'[4]CONTEXTO E IDENTIFICACIÓN'!N94</f>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
      <c r="D48" s="149">
        <f>'[4]VALORACIÓN DEL CONTROL'!Y214</f>
        <v>9.0719999999999995E-2</v>
      </c>
      <c r="E48" s="149">
        <f>'[4]VALORACIÓN DEL CONTROL'!Z214</f>
        <v>1</v>
      </c>
      <c r="F48" s="150" t="str">
        <f t="shared" si="0"/>
        <v>Muy Baja</v>
      </c>
      <c r="G48" s="150" t="str">
        <f t="shared" si="1"/>
        <v>Catastrófico</v>
      </c>
      <c r="H48" s="151" t="str">
        <f t="shared" si="2"/>
        <v>Extremo</v>
      </c>
    </row>
    <row r="49" spans="1:8" ht="122.25" customHeight="1" x14ac:dyDescent="0.25">
      <c r="A49" s="170" t="str">
        <f>'[4]CONTEXTO E IDENTIFICACIÓN'!G95</f>
        <v>De Corrupción</v>
      </c>
      <c r="B49" s="171" t="str">
        <f>'[4]CONTEXTO E IDENTIFICACIÓN'!A95</f>
        <v>R41</v>
      </c>
      <c r="C49" s="172" t="str">
        <f>'[4]CONTEXTO E IDENTIFICACIÓN'!N95</f>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D49" s="149">
        <f>'[4]VALORACIÓN DEL CONTROL'!Y218</f>
        <v>0.36</v>
      </c>
      <c r="E49" s="149">
        <f>'[4]VALORACIÓN DEL CONTROL'!Z218</f>
        <v>0.6</v>
      </c>
      <c r="F49" s="150" t="str">
        <f t="shared" si="0"/>
        <v>Baja</v>
      </c>
      <c r="G49" s="150" t="str">
        <f t="shared" si="1"/>
        <v>Moderado</v>
      </c>
      <c r="H49" s="151" t="str">
        <f t="shared" si="2"/>
        <v>Moderado</v>
      </c>
    </row>
    <row r="50" spans="1:8" ht="180" x14ac:dyDescent="0.25">
      <c r="A50" s="170" t="str">
        <f>'[4]CONTEXTO E IDENTIFICACIÓN'!G96</f>
        <v>Operativos</v>
      </c>
      <c r="B50" s="171" t="str">
        <f>'[4]CONTEXTO E IDENTIFICACIÓN'!A96</f>
        <v>R42</v>
      </c>
      <c r="C50" s="172" t="str">
        <f>'[4]CONTEXTO E IDENTIFICACIÓN'!N96</f>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D50" s="149">
        <f>'[4]VALORACIÓN DEL CONTROL'!Y222</f>
        <v>0.14399999999999999</v>
      </c>
      <c r="E50" s="149">
        <f>'[4]VALORACIÓN DEL CONTROL'!Z222</f>
        <v>1</v>
      </c>
      <c r="F50" s="150" t="str">
        <f t="shared" si="0"/>
        <v>Muy Baja</v>
      </c>
      <c r="G50" s="150" t="str">
        <f t="shared" si="1"/>
        <v>Catastrófico</v>
      </c>
      <c r="H50" s="151" t="str">
        <f t="shared" si="2"/>
        <v>Extremo</v>
      </c>
    </row>
    <row r="51" spans="1:8" ht="150" x14ac:dyDescent="0.25">
      <c r="A51" s="170" t="str">
        <f>'[4]CONTEXTO E IDENTIFICACIÓN'!G97</f>
        <v>De Corrupción</v>
      </c>
      <c r="B51" s="171" t="str">
        <f>'[4]CONTEXTO E IDENTIFICACIÓN'!A97</f>
        <v>R43</v>
      </c>
      <c r="C51" s="172" t="str">
        <f>'[4]CONTEXTO E IDENTIFICACIÓN'!N97</f>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D51" s="149">
        <f>'[4]VALORACIÓN DEL CONTROL'!Y226</f>
        <v>0.216</v>
      </c>
      <c r="E51" s="149">
        <f>'[4]VALORACIÓN DEL CONTROL'!Z226</f>
        <v>0.8</v>
      </c>
      <c r="F51" s="150" t="str">
        <f t="shared" si="0"/>
        <v>Baja</v>
      </c>
      <c r="G51" s="150" t="str">
        <f t="shared" si="1"/>
        <v>Mayor</v>
      </c>
      <c r="H51" s="151" t="str">
        <f t="shared" si="2"/>
        <v>Alto</v>
      </c>
    </row>
    <row r="52" spans="1:8" ht="285" x14ac:dyDescent="0.25">
      <c r="A52" s="170" t="str">
        <f>'[4]CONTEXTO E IDENTIFICACIÓN'!G98</f>
        <v>De Cumplimiento</v>
      </c>
      <c r="B52" s="171" t="str">
        <f>'[4]CONTEXTO E IDENTIFICACIÓN'!A98</f>
        <v>R44</v>
      </c>
      <c r="C52" s="172" t="str">
        <f>'[4]CONTEXTO E IDENTIFICACIÓN'!N98</f>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
      <c r="D52" s="149">
        <f>'[4]VALORACIÓN DEL CONTROL'!Y230</f>
        <v>0.12959999999999999</v>
      </c>
      <c r="E52" s="149">
        <f>'[4]VALORACIÓN DEL CONTROL'!Z230</f>
        <v>0.8</v>
      </c>
      <c r="F52" s="150" t="str">
        <f t="shared" si="0"/>
        <v>Muy Baja</v>
      </c>
      <c r="G52" s="150" t="str">
        <f t="shared" si="1"/>
        <v>Mayor</v>
      </c>
      <c r="H52" s="151" t="str">
        <f t="shared" si="2"/>
        <v>Alto</v>
      </c>
    </row>
    <row r="53" spans="1:8" ht="150" x14ac:dyDescent="0.25">
      <c r="A53" s="170" t="str">
        <f>'[4]CONTEXTO E IDENTIFICACIÓN'!G99</f>
        <v>Operativo</v>
      </c>
      <c r="B53" s="171" t="str">
        <f>'[4]CONTEXTO E IDENTIFICACIÓN'!A99</f>
        <v>R45</v>
      </c>
      <c r="C53" s="172" t="str">
        <f>'[4]CONTEXTO E IDENTIFICACIÓN'!N99</f>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D53" s="149">
        <f>'[4]VALORACIÓN DEL CONTROL'!Y234</f>
        <v>0.12959999999999999</v>
      </c>
      <c r="E53" s="149">
        <f>'[4]VALORACIÓN DEL CONTROL'!Z234</f>
        <v>0.6</v>
      </c>
      <c r="F53" s="150" t="str">
        <f t="shared" si="0"/>
        <v>Muy Baja</v>
      </c>
      <c r="G53" s="150" t="str">
        <f t="shared" si="1"/>
        <v>Moderado</v>
      </c>
      <c r="H53" s="151" t="str">
        <f t="shared" si="2"/>
        <v>Moderado</v>
      </c>
    </row>
    <row r="54" spans="1:8" ht="105" x14ac:dyDescent="0.25">
      <c r="A54" s="170" t="str">
        <f>'[4]CONTEXTO E IDENTIFICACIÓN'!G100</f>
        <v>De Corrupción</v>
      </c>
      <c r="B54" s="171" t="str">
        <f>'[4]CONTEXTO E IDENTIFICACIÓN'!A100</f>
        <v>R46</v>
      </c>
      <c r="C54" s="172" t="str">
        <f>'[4]CONTEXTO E IDENTIFICACIÓN'!N100</f>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D54" s="149">
        <f>'[4]VALORACIÓN DEL CONTROL'!Y238</f>
        <v>8.6399999999999991E-2</v>
      </c>
      <c r="E54" s="149">
        <f>'[4]VALORACIÓN DEL CONTROL'!Z238</f>
        <v>0.6</v>
      </c>
      <c r="F54" s="150" t="str">
        <f t="shared" si="0"/>
        <v>Muy Baja</v>
      </c>
      <c r="G54" s="150" t="str">
        <f t="shared" si="1"/>
        <v>Moderado</v>
      </c>
      <c r="H54" s="151" t="str">
        <f t="shared" si="2"/>
        <v>Moderado</v>
      </c>
    </row>
    <row r="55" spans="1:8" ht="100.5" customHeight="1" x14ac:dyDescent="0.25">
      <c r="A55" s="170" t="str">
        <f>'[4]CONTEXTO E IDENTIFICACIÓN'!G101</f>
        <v>Operativos</v>
      </c>
      <c r="B55" s="171" t="str">
        <f>'[4]CONTEXTO E IDENTIFICACIÓN'!A101</f>
        <v>R47</v>
      </c>
      <c r="C55" s="172" t="str">
        <f>'[4]CONTEXTO E IDENTIFICACIÓN'!N101</f>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D55" s="149">
        <f>'[4]VALORACIÓN DEL CONTROL'!Y242</f>
        <v>0.12959999999999999</v>
      </c>
      <c r="E55" s="149">
        <f>'[4]VALORACIÓN DEL CONTROL'!Z242</f>
        <v>0.8</v>
      </c>
      <c r="F55" s="150" t="str">
        <f t="shared" si="0"/>
        <v>Muy Baja</v>
      </c>
      <c r="G55" s="150" t="str">
        <f t="shared" si="1"/>
        <v>Mayor</v>
      </c>
      <c r="H55" s="151" t="str">
        <f t="shared" si="2"/>
        <v>Alto</v>
      </c>
    </row>
    <row r="56" spans="1:8" ht="126.75" customHeight="1" x14ac:dyDescent="0.25">
      <c r="A56" s="170" t="str">
        <f>'[4]CONTEXTO E IDENTIFICACIÓN'!G102</f>
        <v>Operativo</v>
      </c>
      <c r="B56" s="171" t="str">
        <f>'[4]CONTEXTO E IDENTIFICACIÓN'!A102</f>
        <v>R48</v>
      </c>
      <c r="C56" s="172" t="str">
        <f>'[4]CONTEXTO E IDENTIFICACIÓN'!N102</f>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D56" s="149">
        <f>'[4]VALORACIÓN DEL CONTROL'!Y246</f>
        <v>7.1999999999999995E-2</v>
      </c>
      <c r="E56" s="149">
        <f>'[4]VALORACIÓN DEL CONTROL'!Z246</f>
        <v>0.6</v>
      </c>
      <c r="F56" s="150" t="str">
        <f t="shared" si="0"/>
        <v>Muy Baja</v>
      </c>
      <c r="G56" s="150" t="str">
        <f t="shared" si="1"/>
        <v>Moderado</v>
      </c>
      <c r="H56" s="151" t="str">
        <f t="shared" si="2"/>
        <v>Moderado</v>
      </c>
    </row>
    <row r="57" spans="1:8" ht="115.5" customHeight="1" x14ac:dyDescent="0.25">
      <c r="A57" s="170" t="str">
        <f>'[4]CONTEXTO E IDENTIFICACIÓN'!G103</f>
        <v>De Corrupción</v>
      </c>
      <c r="B57" s="171" t="str">
        <f>'[4]CONTEXTO E IDENTIFICACIÓN'!A103</f>
        <v>R49</v>
      </c>
      <c r="C57" s="172" t="str">
        <f>'[4]CONTEXTO E IDENTIFICACIÓN'!N103</f>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D57" s="149">
        <f>'[4]VALORACIÓN DEL CONTROL'!Y250</f>
        <v>0.6</v>
      </c>
      <c r="E57" s="149">
        <f>'[4]VALORACIÓN DEL CONTROL'!Z250</f>
        <v>0.6</v>
      </c>
      <c r="F57" s="150" t="str">
        <f t="shared" si="0"/>
        <v>Media</v>
      </c>
      <c r="G57" s="150" t="str">
        <f t="shared" si="1"/>
        <v>Moderado</v>
      </c>
      <c r="H57" s="151" t="str">
        <f t="shared" si="2"/>
        <v>Moderado</v>
      </c>
    </row>
    <row r="58" spans="1:8" ht="135" x14ac:dyDescent="0.25">
      <c r="A58" s="170" t="str">
        <f>'[4]CONTEXTO E IDENTIFICACIÓN'!G104</f>
        <v>Operativo</v>
      </c>
      <c r="B58" s="171" t="str">
        <f>'[4]CONTEXTO E IDENTIFICACIÓN'!A104</f>
        <v>R50</v>
      </c>
      <c r="C58" s="172" t="str">
        <f>'[4]CONTEXTO E IDENTIFICACIÓN'!N104</f>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D58" s="149">
        <f>'[4]VALORACIÓN DEL CONTROL'!Y254</f>
        <v>7.1999999999999995E-2</v>
      </c>
      <c r="E58" s="149">
        <f>'[4]VALORACIÓN DEL CONTROL'!Z254</f>
        <v>0.8</v>
      </c>
      <c r="F58" s="150" t="str">
        <f t="shared" si="0"/>
        <v>Muy Baja</v>
      </c>
      <c r="G58" s="150" t="str">
        <f t="shared" si="1"/>
        <v>Mayor</v>
      </c>
      <c r="H58" s="151" t="str">
        <f t="shared" si="2"/>
        <v>Alto</v>
      </c>
    </row>
    <row r="59" spans="1:8" ht="112.5" customHeight="1" x14ac:dyDescent="0.25">
      <c r="A59" s="170" t="str">
        <f>'[4]CONTEXTO E IDENTIFICACIÓN'!G105</f>
        <v>De Corrupción</v>
      </c>
      <c r="B59" s="171" t="str">
        <f>'[4]CONTEXTO E IDENTIFICACIÓN'!A105</f>
        <v>R51</v>
      </c>
      <c r="C59" s="172" t="str">
        <f>'[4]CONTEXTO E IDENTIFICACIÓN'!N105</f>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D59" s="149">
        <f>'[4]VALORACIÓN DEL CONTROL'!Y258</f>
        <v>0.2</v>
      </c>
      <c r="E59" s="149">
        <f>'[4]VALORACIÓN DEL CONTROL'!Z258</f>
        <v>0.8</v>
      </c>
      <c r="F59" s="150" t="str">
        <f t="shared" si="0"/>
        <v>Muy Baja</v>
      </c>
      <c r="G59" s="150" t="str">
        <f t="shared" si="1"/>
        <v>Mayor</v>
      </c>
      <c r="H59" s="151" t="str">
        <f t="shared" si="2"/>
        <v>Alto</v>
      </c>
    </row>
    <row r="60" spans="1:8" ht="146.25" customHeight="1" x14ac:dyDescent="0.25">
      <c r="A60" s="170" t="str">
        <f>'[4]CONTEXTO E IDENTIFICACIÓN'!G106</f>
        <v>Operativo</v>
      </c>
      <c r="B60" s="171" t="str">
        <f>'[4]CONTEXTO E IDENTIFICACIÓN'!A106</f>
        <v>R52</v>
      </c>
      <c r="C60" s="172" t="str">
        <f>'[4]CONTEXTO E IDENTIFICACIÓN'!N106</f>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D60" s="149">
        <f>'[4]VALORACIÓN DEL CONTROL'!Y262</f>
        <v>0.48</v>
      </c>
      <c r="E60" s="149">
        <f>'[4]VALORACIÓN DEL CONTROL'!Z262</f>
        <v>1</v>
      </c>
      <c r="F60" s="150" t="str">
        <f t="shared" si="0"/>
        <v>Media</v>
      </c>
      <c r="G60" s="150" t="str">
        <f t="shared" si="1"/>
        <v>Catastrófico</v>
      </c>
      <c r="H60" s="151" t="str">
        <f t="shared" si="2"/>
        <v>Extremo</v>
      </c>
    </row>
    <row r="61" spans="1:8" ht="174.75" customHeight="1" x14ac:dyDescent="0.25">
      <c r="A61" s="170" t="str">
        <f>'[4]CONTEXTO E IDENTIFICACIÓN'!G107</f>
        <v>Tecnológico</v>
      </c>
      <c r="B61" s="171" t="str">
        <f>'[4]CONTEXTO E IDENTIFICACIÓN'!A107</f>
        <v>R53</v>
      </c>
      <c r="C61" s="172" t="str">
        <f>'[4]CONTEXTO E IDENTIFICACIÓN'!N107</f>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D61" s="149">
        <f>'[4]VALORACIÓN DEL CONTROL'!Y266</f>
        <v>7.1999999999999995E-2</v>
      </c>
      <c r="E61" s="149">
        <f>'[4]VALORACIÓN DEL CONTROL'!Z266</f>
        <v>0.8</v>
      </c>
      <c r="F61" s="150" t="str">
        <f t="shared" si="0"/>
        <v>Muy Baja</v>
      </c>
      <c r="G61" s="150" t="str">
        <f t="shared" si="1"/>
        <v>Mayor</v>
      </c>
      <c r="H61" s="151" t="str">
        <f t="shared" si="2"/>
        <v>Alto</v>
      </c>
    </row>
    <row r="62" spans="1:8" ht="132" customHeight="1" x14ac:dyDescent="0.25">
      <c r="A62" s="170" t="str">
        <f>'[4]CONTEXTO E IDENTIFICACIÓN'!G108</f>
        <v>De Corrupción</v>
      </c>
      <c r="B62" s="171" t="str">
        <f>'[4]CONTEXTO E IDENTIFICACIÓN'!A108</f>
        <v>R54</v>
      </c>
      <c r="C62" s="172" t="str">
        <f>'[4]CONTEXTO E IDENTIFICACIÓN'!N108</f>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D62" s="149">
        <f>'[4]VALORACIÓN DEL CONTROL'!Y270</f>
        <v>0.36</v>
      </c>
      <c r="E62" s="149">
        <f>'[4]VALORACIÓN DEL CONTROL'!Z270</f>
        <v>0.6</v>
      </c>
      <c r="F62" s="150" t="str">
        <f t="shared" si="0"/>
        <v>Baja</v>
      </c>
      <c r="G62" s="150" t="str">
        <f t="shared" si="1"/>
        <v>Moderado</v>
      </c>
      <c r="H62" s="151" t="str">
        <f t="shared" si="2"/>
        <v>Moderado</v>
      </c>
    </row>
    <row r="63" spans="1:8" ht="165" x14ac:dyDescent="0.25">
      <c r="A63" s="170" t="str">
        <f>'[4]CONTEXTO E IDENTIFICACIÓN'!G109</f>
        <v>Estratégico</v>
      </c>
      <c r="B63" s="171" t="str">
        <f>'[4]CONTEXTO E IDENTIFICACIÓN'!A109</f>
        <v>R55</v>
      </c>
      <c r="C63" s="172" t="str">
        <f>'[4]CONTEXTO E IDENTIFICACIÓN'!N109</f>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D63" s="149">
        <f>'[4]VALORACIÓN DEL CONTROL'!Y274</f>
        <v>0.36</v>
      </c>
      <c r="E63" s="149">
        <f>'[4]VALORACIÓN DEL CONTROL'!Z274</f>
        <v>0.8</v>
      </c>
      <c r="F63" s="150" t="str">
        <f t="shared" si="0"/>
        <v>Baja</v>
      </c>
      <c r="G63" s="150" t="str">
        <f t="shared" si="1"/>
        <v>Mayor</v>
      </c>
      <c r="H63" s="151" t="str">
        <f t="shared" si="2"/>
        <v>Alto</v>
      </c>
    </row>
    <row r="64" spans="1:8" ht="105" x14ac:dyDescent="0.25">
      <c r="A64" s="170" t="str">
        <f>'[4]CONTEXTO E IDENTIFICACIÓN'!G110</f>
        <v>Operativo</v>
      </c>
      <c r="B64" s="171" t="str">
        <f>'[4]CONTEXTO E IDENTIFICACIÓN'!A110</f>
        <v>R56</v>
      </c>
      <c r="C64" s="172" t="str">
        <f>'[4]CONTEXTO E IDENTIFICACIÓN'!N110</f>
        <v xml:space="preserve">Posibilidad de pérdida Reputacional por actos indebidos por acción u omisión para favorecer a Funcionarios o exfuncionarios en el desarrollo del proceso disciplinario debido a:
1.  deficiente o inadecuado control y seguimiento de las actuaciones llevadas a cabo en curso de los procesos disciplinarios.
2. Incumplimiento de la obligaciones de los funcionarios  comisionados por la Oficina de control Interno Disciplinario. </v>
      </c>
      <c r="D64" s="149">
        <f>'[4]VALORACIÓN DEL CONTROL'!Y278</f>
        <v>0.48</v>
      </c>
      <c r="E64" s="149">
        <f>'[4]VALORACIÓN DEL CONTROL'!Z278</f>
        <v>0.8</v>
      </c>
      <c r="F64" s="150" t="str">
        <f t="shared" si="0"/>
        <v>Media</v>
      </c>
      <c r="G64" s="150" t="str">
        <f t="shared" si="1"/>
        <v>Mayor</v>
      </c>
      <c r="H64" s="151" t="str">
        <f t="shared" si="2"/>
        <v>Alto</v>
      </c>
    </row>
    <row r="65" spans="1:8" ht="165" x14ac:dyDescent="0.25">
      <c r="A65" s="170" t="str">
        <f>'[4]CONTEXTO E IDENTIFICACIÓN'!G111</f>
        <v>De Corrupción</v>
      </c>
      <c r="B65" s="171" t="str">
        <f>'[4]CONTEXTO E IDENTIFICACIÓN'!A111</f>
        <v>R57</v>
      </c>
      <c r="C65" s="172" t="str">
        <f>'[4]CONTEXTO E IDENTIFICACIÓN'!N111</f>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D65" s="149">
        <f>'[4]VALORACIÓN DEL CONTROL'!Y282</f>
        <v>0.216</v>
      </c>
      <c r="E65" s="149">
        <f>'[4]VALORACIÓN DEL CONTROL'!Z282</f>
        <v>0.8</v>
      </c>
      <c r="F65" s="150" t="str">
        <f t="shared" si="0"/>
        <v>Baja</v>
      </c>
      <c r="G65" s="150" t="str">
        <f t="shared" si="1"/>
        <v>Mayor</v>
      </c>
      <c r="H65" s="151" t="str">
        <f t="shared" si="2"/>
        <v>Alto</v>
      </c>
    </row>
    <row r="66" spans="1:8" ht="146.25" customHeight="1" x14ac:dyDescent="0.25">
      <c r="A66" s="170" t="str">
        <f>'[4]CONTEXTO E IDENTIFICACIÓN'!G112</f>
        <v>Operativo</v>
      </c>
      <c r="B66" s="171" t="str">
        <f>'[4]CONTEXTO E IDENTIFICACIÓN'!A112</f>
        <v>R58</v>
      </c>
      <c r="C66" s="172" t="str">
        <f>'[4]CONTEXTO E IDENTIFICACIÓN'!N112</f>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D66" s="149">
        <f>'[4]VALORACIÓN DEL CONTROL'!Y286</f>
        <v>4.3199999999999995E-2</v>
      </c>
      <c r="E66" s="149">
        <f>'[4]VALORACIÓN DEL CONTROL'!Z286</f>
        <v>0.6</v>
      </c>
      <c r="F66" s="150" t="str">
        <f t="shared" si="0"/>
        <v>Muy Baja</v>
      </c>
      <c r="G66" s="150" t="str">
        <f t="shared" si="1"/>
        <v>Moderado</v>
      </c>
      <c r="H66" s="151" t="str">
        <f t="shared" si="2"/>
        <v>Moderado</v>
      </c>
    </row>
    <row r="67" spans="1:8" ht="90" x14ac:dyDescent="0.25">
      <c r="A67" s="170" t="str">
        <f>'[4]CONTEXTO E IDENTIFICACIÓN'!G113</f>
        <v>De Cumplimiento</v>
      </c>
      <c r="B67" s="171" t="str">
        <f>'[4]CONTEXTO E IDENTIFICACIÓN'!A113</f>
        <v>R59</v>
      </c>
      <c r="C67" s="172" t="str">
        <f>'[4]CONTEXTO E IDENTIFICACIÓN'!N113</f>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D67" s="149">
        <f>'[4]VALORACIÓN DEL CONTROL'!Y290</f>
        <v>0.6</v>
      </c>
      <c r="E67" s="149">
        <f>'[4]VALORACIÓN DEL CONTROL'!Z290</f>
        <v>0.8</v>
      </c>
      <c r="F67" s="150" t="str">
        <f t="shared" si="0"/>
        <v>Media</v>
      </c>
      <c r="G67" s="150" t="str">
        <f t="shared" si="1"/>
        <v>Mayor</v>
      </c>
      <c r="H67" s="151" t="str">
        <f t="shared" si="2"/>
        <v>Alto</v>
      </c>
    </row>
    <row r="68" spans="1:8" ht="165" x14ac:dyDescent="0.25">
      <c r="A68" s="173" t="str">
        <f>'[4]CONTEXTO E IDENTIFICACIÓN'!G114</f>
        <v>Operativo</v>
      </c>
      <c r="B68" s="174" t="str">
        <f>'[4]CONTEXTO E IDENTIFICACIÓN'!A114</f>
        <v>R60</v>
      </c>
      <c r="C68" s="175" t="str">
        <f>'[4]CONTEXTO E IDENTIFICACIÓN'!N114</f>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D68" s="160">
        <f>'[4]VALORACIÓN DEL CONTROL'!Y294</f>
        <v>0.12</v>
      </c>
      <c r="E68" s="160">
        <f>'[4]VALORACIÓN DEL CONTROL'!Z294</f>
        <v>1</v>
      </c>
      <c r="F68" s="161" t="str">
        <f>+IF(D68=0,"",IF(D68&lt;=$S$13,$T$13,IF(D68&lt;=$S$12,$T$12,IF(D68&lt;=$S$11,$T$11,IF(D68&lt;=$S$10,$T$10,IF(D68&lt;=$S$9,$T$9,""))))))</f>
        <v>Muy Baja</v>
      </c>
      <c r="G68" s="161" t="str">
        <f t="shared" si="1"/>
        <v>Catastrófico</v>
      </c>
      <c r="H68" s="162" t="str">
        <f t="shared" si="2"/>
        <v>Extremo</v>
      </c>
    </row>
    <row r="69" spans="1:8" ht="165" x14ac:dyDescent="0.25">
      <c r="A69" s="170">
        <f>'[4]CONTEXTO E IDENTIFICACIÓN'!G115</f>
        <v>0</v>
      </c>
      <c r="B69" s="171" t="str">
        <f>'[4]CONTEXTO E IDENTIFICACIÓN'!A115</f>
        <v>R61</v>
      </c>
      <c r="C69" s="172" t="str">
        <f>'[4]CONTEXTO E IDENTIFICACIÓN'!N115</f>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D69" s="149">
        <f>'[4]VALORACIÓN DEL CONTROL'!Y298</f>
        <v>0.252</v>
      </c>
      <c r="E69" s="149">
        <f>'[4]VALORACIÓN DEL CONTROL'!Z298</f>
        <v>1</v>
      </c>
      <c r="F69" s="150" t="str">
        <f t="shared" ref="F69:F73" si="3">+IF(D69=0,"",IF(D69&lt;=$S$13,$T$13,IF(D69&lt;=$S$12,$T$12,IF(D69&lt;=$S$11,$T$11,IF(D69&lt;=$S$10,$T$10,IF(D69&lt;=$S$9,$T$9,""))))))</f>
        <v>Baja</v>
      </c>
      <c r="G69" s="150" t="str">
        <f t="shared" si="1"/>
        <v>Catastrófico</v>
      </c>
      <c r="H69" s="151" t="str">
        <f t="shared" si="2"/>
        <v>Extremo</v>
      </c>
    </row>
    <row r="70" spans="1:8" x14ac:dyDescent="0.25">
      <c r="A70" s="170">
        <f>'[4]CONTEXTO E IDENTIFICACIÓN'!G116</f>
        <v>0</v>
      </c>
      <c r="B70" s="171" t="str">
        <f>'[4]CONTEXTO E IDENTIFICACIÓN'!A116</f>
        <v>R62</v>
      </c>
      <c r="C70" s="172" t="str">
        <f>'[4]CONTEXTO E IDENTIFICACIÓN'!N116</f>
        <v xml:space="preserve">  </v>
      </c>
      <c r="D70" s="149">
        <f>'[4]VALORACIÓN DEL CONTROL'!Y302</f>
        <v>0</v>
      </c>
      <c r="E70" s="149">
        <f>'[4]VALORACIÓN DEL CONTROL'!Z302</f>
        <v>0</v>
      </c>
      <c r="F70" s="150" t="str">
        <f t="shared" si="3"/>
        <v/>
      </c>
      <c r="G70" s="150" t="str">
        <f t="shared" si="1"/>
        <v/>
      </c>
      <c r="H70" s="151" t="str">
        <f t="shared" si="2"/>
        <v/>
      </c>
    </row>
    <row r="71" spans="1:8" ht="120" x14ac:dyDescent="0.25">
      <c r="A71" s="170" t="str">
        <f>'[4]CONTEXTO E IDENTIFICACIÓN'!G117</f>
        <v>Operativo</v>
      </c>
      <c r="B71" s="171" t="str">
        <f>'[4]CONTEXTO E IDENTIFICACIÓN'!A117</f>
        <v>R63</v>
      </c>
      <c r="C71" s="172" t="str">
        <f>'[4]CONTEXTO E IDENTIFICACIÓN'!N117</f>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D71" s="149">
        <f>'[4]VALORACIÓN DEL CONTROL'!Y306</f>
        <v>0</v>
      </c>
      <c r="E71" s="149">
        <f>'[4]VALORACIÓN DEL CONTROL'!Z306</f>
        <v>0</v>
      </c>
      <c r="F71" s="150" t="str">
        <f t="shared" si="3"/>
        <v/>
      </c>
      <c r="G71" s="150" t="str">
        <f t="shared" si="1"/>
        <v/>
      </c>
      <c r="H71" s="151" t="str">
        <f t="shared" si="2"/>
        <v/>
      </c>
    </row>
    <row r="72" spans="1:8" ht="18.75" customHeight="1" x14ac:dyDescent="0.25">
      <c r="A72" s="170">
        <f>'[4]CONTEXTO E IDENTIFICACIÓN'!G118</f>
        <v>0</v>
      </c>
      <c r="B72" s="171" t="str">
        <f>'[4]CONTEXTO E IDENTIFICACIÓN'!A118</f>
        <v>R64</v>
      </c>
      <c r="C72" s="172" t="str">
        <f>'[4]CONTEXTO E IDENTIFICACIÓN'!N118</f>
        <v xml:space="preserve">  </v>
      </c>
      <c r="D72" s="149">
        <f>'[4]VALORACIÓN DEL CONTROL'!Y310</f>
        <v>0</v>
      </c>
      <c r="E72" s="149">
        <f>'[4]VALORACIÓN DEL CONTROL'!Z310</f>
        <v>0</v>
      </c>
      <c r="F72" s="150" t="str">
        <f t="shared" si="3"/>
        <v/>
      </c>
      <c r="G72" s="150" t="str">
        <f t="shared" si="1"/>
        <v/>
      </c>
      <c r="H72" s="151" t="str">
        <f t="shared" si="2"/>
        <v/>
      </c>
    </row>
    <row r="73" spans="1:8" ht="16.5" customHeight="1" thickBot="1" x14ac:dyDescent="0.3">
      <c r="A73" s="176">
        <f>'[4]CONTEXTO E IDENTIFICACIÓN'!G119</f>
        <v>0</v>
      </c>
      <c r="B73" s="177" t="str">
        <f>'[4]CONTEXTO E IDENTIFICACIÓN'!A119</f>
        <v>R65</v>
      </c>
      <c r="C73" s="178" t="str">
        <f>'[4]CONTEXTO E IDENTIFICACIÓN'!N119</f>
        <v xml:space="preserve">  </v>
      </c>
      <c r="D73" s="163">
        <f>'[4]VALORACIÓN DEL CONTROL'!Y314</f>
        <v>0</v>
      </c>
      <c r="E73" s="163">
        <f>'[4]VALORACIÓN DEL CONTROL'!Z314</f>
        <v>0</v>
      </c>
      <c r="F73" s="164" t="str">
        <f t="shared" si="3"/>
        <v/>
      </c>
      <c r="G73" s="164" t="str">
        <f t="shared" si="1"/>
        <v/>
      </c>
      <c r="H73" s="165" t="str">
        <f t="shared" si="2"/>
        <v/>
      </c>
    </row>
  </sheetData>
  <autoFilter ref="A8:H8" xr:uid="{00000000-0009-0000-0000-000008000000}"/>
  <mergeCells count="8">
    <mergeCell ref="J9:J13"/>
    <mergeCell ref="R9:R13"/>
    <mergeCell ref="E2:P5"/>
    <mergeCell ref="B5:D5"/>
    <mergeCell ref="J6:P6"/>
    <mergeCell ref="U6:Y6"/>
    <mergeCell ref="F7:H7"/>
    <mergeCell ref="L7:P7"/>
  </mergeCells>
  <conditionalFormatting sqref="F9:H73">
    <cfRule type="cellIs" dxfId="11" priority="1" operator="equal">
      <formula>"Moderado"</formula>
    </cfRule>
    <cfRule type="cellIs" dxfId="10" priority="2" operator="equal">
      <formula>"Media"</formula>
    </cfRule>
    <cfRule type="cellIs" dxfId="9" priority="3" operator="equal">
      <formula>"Alta"</formula>
    </cfRule>
    <cfRule type="cellIs" dxfId="8" priority="4" operator="equal">
      <formula>"Alto"</formula>
    </cfRule>
    <cfRule type="cellIs" dxfId="7" priority="5" operator="equal">
      <formula>"Extremo"</formula>
    </cfRule>
    <cfRule type="cellIs" dxfId="6" priority="6" operator="equal">
      <formula>"Muy Alta"</formula>
    </cfRule>
    <cfRule type="cellIs" dxfId="5" priority="7" operator="equal">
      <formula>"Mayor"</formula>
    </cfRule>
    <cfRule type="cellIs" dxfId="4" priority="8" operator="equal">
      <formula>"Moderado"</formula>
    </cfRule>
    <cfRule type="cellIs" dxfId="3" priority="9" operator="equal">
      <formula>"Muy Baja"</formula>
    </cfRule>
    <cfRule type="cellIs" dxfId="2" priority="10" operator="equal">
      <formula>"Baja"</formula>
    </cfRule>
    <cfRule type="cellIs" dxfId="1" priority="11" operator="equal">
      <formula>"Baja"</formula>
    </cfRule>
    <cfRule type="cellIs" dxfId="0" priority="12" operator="equal">
      <formula>"Catastrófico"</formula>
    </cfRule>
  </conditionalFormatting>
  <hyperlinks>
    <hyperlink ref="A1" location="OPCIONES!A1" display="OPCIONES" xr:uid="{00000000-0004-0000-0800-000000000000}"/>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MENU</vt:lpstr>
      <vt:lpstr>OPCIONES</vt:lpstr>
      <vt:lpstr>Intructivo</vt:lpstr>
      <vt:lpstr>Procesos y Sub</vt:lpstr>
      <vt:lpstr>Mapa final</vt:lpstr>
      <vt:lpstr>MAPA DE CALOR INHERENTE </vt:lpstr>
      <vt:lpstr>Matriz Calor Inherente</vt:lpstr>
      <vt:lpstr>Matriz Calor Residual</vt:lpstr>
      <vt:lpstr>MAPA DE CALOR RESIDUAL</vt:lpstr>
      <vt:lpstr>Factor de Riesgo</vt:lpstr>
      <vt:lpstr>Clasif.Riesgo</vt:lpstr>
      <vt:lpstr>Tabla probabilidad</vt:lpstr>
      <vt:lpstr>Tabla Impacto</vt:lpstr>
      <vt:lpstr>Tabla Valoración controles</vt:lpstr>
      <vt:lpstr>Opciones Tratamiento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Myrian Cubillos Benavides</dc:creator>
  <cp:keywords/>
  <dc:description/>
  <cp:lastModifiedBy>Daniel Fernando Gallego Moreno</cp:lastModifiedBy>
  <cp:revision/>
  <dcterms:created xsi:type="dcterms:W3CDTF">2020-03-24T23:12:47Z</dcterms:created>
  <dcterms:modified xsi:type="dcterms:W3CDTF">2022-10-29T21:03:27Z</dcterms:modified>
  <cp:category/>
  <cp:contentStatus/>
</cp:coreProperties>
</file>